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9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4215" windowWidth="19230" windowHeight="4275"/>
  </bookViews>
  <sheets>
    <sheet name="Cuag 135-155" sheetId="1" r:id="rId1"/>
    <sheet name="Hoja1" sheetId="2" r:id="rId2"/>
  </sheets>
  <definedNames>
    <definedName name="_xlnm.Print_Area" localSheetId="0">'Cuag 135-155'!$A$1:$K$56</definedName>
    <definedName name="_xlnm.Print_Titles" localSheetId="0">'Cuag 135-155'!$1:$12</definedName>
    <definedName name="Z_0983E12D_A50C_47B7_BBB4_62507422593A_.wvu.Cols" localSheetId="0" hidden="1">'Cuag 135-155'!$J:$L</definedName>
    <definedName name="Z_0983E12D_A50C_47B7_BBB4_62507422593A_.wvu.PrintArea" localSheetId="0" hidden="1">'Cuag 135-155'!$A$1:$K$56</definedName>
    <definedName name="Z_0983E12D_A50C_47B7_BBB4_62507422593A_.wvu.PrintTitles" localSheetId="0" hidden="1">'Cuag 135-155'!$1:$12</definedName>
    <definedName name="Z_1BAF1B61_C47D_4664_9DD4_58C9916E8EB8_.wvu.Cols" localSheetId="0" hidden="1">'Cuag 135-155'!$J:$L</definedName>
    <definedName name="Z_1BAF1B61_C47D_4664_9DD4_58C9916E8EB8_.wvu.PrintArea" localSheetId="0" hidden="1">'Cuag 135-155'!$A$1:$K$56</definedName>
    <definedName name="Z_1BAF1B61_C47D_4664_9DD4_58C9916E8EB8_.wvu.PrintTitles" localSheetId="0" hidden="1">'Cuag 135-155'!$1:$12</definedName>
    <definedName name="Z_D737C9EB_08D0_473E_B1D2_106F0A44C47D_.wvu.Cols" localSheetId="0" hidden="1">'Cuag 135-155'!$J:$L</definedName>
    <definedName name="Z_D737C9EB_08D0_473E_B1D2_106F0A44C47D_.wvu.PrintArea" localSheetId="0" hidden="1">'Cuag 135-155'!$A$1:$K$56</definedName>
    <definedName name="Z_D737C9EB_08D0_473E_B1D2_106F0A44C47D_.wvu.PrintTitles" localSheetId="0" hidden="1">'Cuag 135-155'!$1:$12</definedName>
  </definedNames>
  <calcPr calcId="145621"/>
  <customWorkbookViews>
    <customWorkbookView name="inesa1 - Vista personalizada" guid="{D737C9EB-08D0-473E-B1D2-106F0A44C47D}" mergeInterval="0" personalView="1" maximized="1" windowWidth="1362" windowHeight="523" activeSheetId="1"/>
    <customWorkbookView name="Esquivel Torres, Carlos - Vista personalizada" guid="{0983E12D-A50C-47B7-BBB4-62507422593A}" mergeInterval="0" personalView="1" maximized="1" xWindow="-8" yWindow="-8" windowWidth="1456" windowHeight="876" activeSheetId="1"/>
    <customWorkbookView name="Dell - Vista personalizada" guid="{1BAF1B61-C47D-4664-9DD4-58C9916E8EB8}" mergeInterval="0" personalView="1" maximized="1" windowWidth="1276" windowHeight="565" activeSheetId="1" showComments="commIndAndComment"/>
  </customWorkbookViews>
</workbook>
</file>

<file path=xl/calcChain.xml><?xml version="1.0" encoding="utf-8"?>
<calcChain xmlns="http://schemas.openxmlformats.org/spreadsheetml/2006/main">
  <c r="D22" i="1" l="1"/>
  <c r="D16" i="1"/>
  <c r="D29" i="1"/>
  <c r="D30" i="1"/>
  <c r="D31" i="1" s="1"/>
  <c r="D36" i="1"/>
  <c r="D20" i="1"/>
  <c r="D23" i="1"/>
  <c r="D37" i="1"/>
  <c r="D32" i="1"/>
  <c r="D17" i="1"/>
  <c r="D35" i="1" l="1"/>
  <c r="H50" i="1" l="1"/>
  <c r="H51" i="1" s="1"/>
  <c r="H40" i="1"/>
  <c r="H41" i="1"/>
  <c r="H42" i="1"/>
  <c r="H43" i="1"/>
  <c r="H44" i="1"/>
  <c r="H45" i="1"/>
  <c r="H46" i="1"/>
  <c r="H26" i="1"/>
  <c r="H27" i="1" s="1"/>
  <c r="H23" i="1"/>
  <c r="H17" i="1"/>
  <c r="H15" i="1"/>
  <c r="H47" i="1" l="1"/>
  <c r="H35" i="1"/>
  <c r="H37" i="1"/>
  <c r="H32" i="1"/>
  <c r="H36" i="1" l="1"/>
  <c r="H38" i="1" s="1"/>
  <c r="H30" i="1"/>
  <c r="H29" i="1"/>
  <c r="H21" i="1" l="1"/>
  <c r="H20" i="1"/>
  <c r="H16" i="1" l="1"/>
  <c r="H18" i="1" s="1"/>
  <c r="D14" i="1"/>
  <c r="H22" i="1"/>
  <c r="H24" i="1" s="1"/>
  <c r="H31" i="1" l="1"/>
  <c r="H33" i="1" s="1"/>
  <c r="H53" i="1" s="1"/>
  <c r="D28" i="1" l="1"/>
  <c r="K12" i="1" l="1"/>
  <c r="K16" i="1" l="1"/>
  <c r="L16" i="1" s="1"/>
  <c r="K46" i="1"/>
  <c r="L46" i="1" s="1"/>
  <c r="K30" i="1"/>
  <c r="L30" i="1" s="1"/>
  <c r="K36" i="1"/>
  <c r="L36" i="1" s="1"/>
  <c r="K31" i="1"/>
  <c r="L31" i="1" s="1"/>
  <c r="K37" i="1"/>
  <c r="L37" i="1" s="1"/>
  <c r="K22" i="1"/>
  <c r="L22" i="1" s="1"/>
  <c r="K29" i="1"/>
  <c r="L29" i="1" s="1"/>
  <c r="K39" i="1"/>
  <c r="L39" i="1" s="1"/>
  <c r="K40" i="1"/>
  <c r="L40" i="1" s="1"/>
  <c r="L55" i="1" l="1"/>
</calcChain>
</file>

<file path=xl/sharedStrings.xml><?xml version="1.0" encoding="utf-8"?>
<sst xmlns="http://schemas.openxmlformats.org/spreadsheetml/2006/main" count="110" uniqueCount="80">
  <si>
    <t>Licitación Publica Nacional N° :</t>
  </si>
  <si>
    <t>RELACION DE CANTIDADES</t>
  </si>
  <si>
    <t>Fecha:</t>
  </si>
  <si>
    <t>Y CANTIDADES DE OBRA</t>
  </si>
  <si>
    <t>Concurso N°:</t>
  </si>
  <si>
    <t>PARA EXPRESION DE</t>
  </si>
  <si>
    <t>Obra:</t>
  </si>
  <si>
    <t>PRECIOS UNITARIOS</t>
  </si>
  <si>
    <t>Y MONTO TOTAL</t>
  </si>
  <si>
    <t>DE LA PROPOSICIÓN</t>
  </si>
  <si>
    <t>Estado:</t>
  </si>
  <si>
    <t>COSTO TOTAL DE LA OBRA</t>
  </si>
  <si>
    <t>O B R A</t>
  </si>
  <si>
    <t>P R E C I O   U N I T A R I O</t>
  </si>
  <si>
    <t>IMPORTE</t>
  </si>
  <si>
    <t>CONCEPTO</t>
  </si>
  <si>
    <t>CANTIDAD</t>
  </si>
  <si>
    <t>No.</t>
  </si>
  <si>
    <t>ESPECIFICACION GENERAL</t>
  </si>
  <si>
    <t>D E S C R I P C I O N</t>
  </si>
  <si>
    <t>DE</t>
  </si>
  <si>
    <t>UNIDAD</t>
  </si>
  <si>
    <t>CON LETRA</t>
  </si>
  <si>
    <t>CON NUMERO</t>
  </si>
  <si>
    <t>OBRA</t>
  </si>
  <si>
    <t>$</t>
  </si>
  <si>
    <t>FIRMA DE PR0PONENTES, FUNCIONARIOS E INVITADOS</t>
  </si>
  <si>
    <t>NOMBRE DE LA EMPRESA O PERSONA FISICA</t>
  </si>
  <si>
    <t>SUMA DE ESTA HOJA</t>
  </si>
  <si>
    <t>ACUMULADO</t>
  </si>
  <si>
    <t>NOMBRE Y FIRMA DEL SIGNATARIO</t>
  </si>
  <si>
    <t>Marcas sobre pavimentos, P.U.O.T.</t>
  </si>
  <si>
    <t>N-CMT-4-05-004/08</t>
  </si>
  <si>
    <t>N-CSV-CAR-3-02-007/10</t>
  </si>
  <si>
    <t>N-CSV-CAR-3-05-003/02</t>
  </si>
  <si>
    <t>N-CSV-CAR-2-05-001/01</t>
  </si>
  <si>
    <t>M3</t>
  </si>
  <si>
    <t>Kg</t>
  </si>
  <si>
    <r>
      <t>M</t>
    </r>
    <r>
      <rPr>
        <vertAlign val="superscript"/>
        <sz val="10"/>
        <rFont val="Arial"/>
        <family val="2"/>
      </rPr>
      <t>3</t>
    </r>
  </si>
  <si>
    <r>
      <t>M</t>
    </r>
    <r>
      <rPr>
        <vertAlign val="superscript"/>
        <sz val="10"/>
        <color indexed="8"/>
        <rFont val="Arial"/>
        <family val="2"/>
      </rPr>
      <t>3</t>
    </r>
  </si>
  <si>
    <t>M2</t>
  </si>
  <si>
    <t>PZA</t>
  </si>
  <si>
    <t>M</t>
  </si>
  <si>
    <t>Cemento asfaltico grado PG 64 - 22, empleado en elaboracion de mezcla asfaltica elaborada en caliente, P.U.O.T.</t>
  </si>
  <si>
    <t xml:space="preserve"> O COMPLEMENTARIA</t>
  </si>
  <si>
    <t>N-CSV-CAR-2-02-004/03</t>
  </si>
  <si>
    <t>N-CSV-CAR-3-05-006/02</t>
  </si>
  <si>
    <t>Cemento asfaltico grado PG 64 - 22, empleado en mezcla asfaltica elaborada en caliente, P.U.O.T.</t>
  </si>
  <si>
    <t>Carpeta asfaltica en bacheo profundo aislado, no incluye cemento asfaltico grado PG 64 - 22,  P.U.O.T.</t>
  </si>
  <si>
    <t>N-CTR-CAR-3-02-005/10</t>
  </si>
  <si>
    <t>G.- OBRAS COMPLEMENTARIAS (DRENAJE SUPERFICIAL)</t>
  </si>
  <si>
    <t>Bordillo de concreto hidraulico f'c= 150 kg/cm2, seccion trapezoidal</t>
  </si>
  <si>
    <t>Suministro y colocación de indicadores de alineamiento de P.V.C., P.U.O.T.</t>
  </si>
  <si>
    <t>N-CSV-CAR-3-01-006/02</t>
  </si>
  <si>
    <t>XX-XXXXXXXX-XXXX-XXXX</t>
  </si>
  <si>
    <t>A.- BACHEO SUPERFICIAL AISLADO</t>
  </si>
  <si>
    <t>Carpeta asfaltica en bacheo superficial aislado, no incluye cemento asfaltico grado PG 64 - 22,  P.U.O.T.</t>
  </si>
  <si>
    <t>Vialetas provisionales: Con reflejante en una cara Amarilla, P.U.O.T</t>
  </si>
  <si>
    <t>N-CSV-CAR-2-02-002/00</t>
  </si>
  <si>
    <t>Calafateo de grietas con mezcla de emulsión EAL 60 y arena,  P.U.O.T.</t>
  </si>
  <si>
    <t>N-CSV-CAR-3-02-014/10</t>
  </si>
  <si>
    <t>N-CSV-CAR-1-04-005/00</t>
  </si>
  <si>
    <t>Riego de liga con emulsión ECR-60 a razón de 1.2 Lt/m2, incluye suministro de materiales, mano de obra, maquinaria y acarreo de materiales a la obra. P.U.O.T.</t>
  </si>
  <si>
    <t>Riego de liga con emulsión asfáltica ECR - 65, a razon de 0.70 lts/m2, P.U.O.T.</t>
  </si>
  <si>
    <t>Suministro y colocación de vialetas bidireccionales con ambas caras Amarillas, P.U.O.T</t>
  </si>
  <si>
    <t>Suministro y colocación de vialetas bidireccionales con ambas caras blancas, P.U.O.T.</t>
  </si>
  <si>
    <t>Suministro y aplicación de pintura de tránsito color amarillo en raya separadora de sentidos de circulación, contínua y discontínua de 20 cm de ancho, P.U.O.T.</t>
  </si>
  <si>
    <t>Suministro y aplicación de pintura de tránsito color blanco en raya lateral contínua y discontínua de 15 cm de ancho, P.U.O.T.</t>
  </si>
  <si>
    <t>Recorte de carpeta asfaltica existente en 8 cm incluye: carga, acarreo, deposito y acomodo en banco de desperdicio propuesto por el licitante, P.U.O.T.</t>
  </si>
  <si>
    <t>B.- BACHEO PROFUNDO AISLADO</t>
  </si>
  <si>
    <t>C.- CALAFATEO DE GRIETAS</t>
  </si>
  <si>
    <t>D.- PAVIMENTOS</t>
  </si>
  <si>
    <t>E.-CAPA DE RODADURA</t>
  </si>
  <si>
    <t>F.- SEÑALAMIENTO HORIZONTAL</t>
  </si>
  <si>
    <t>Base estabilizada con 4% de cemento portland en bacheo profundo aislado, P.U.O.T.</t>
  </si>
  <si>
    <t>lt</t>
  </si>
  <si>
    <t>Construccion de carpeta con mezcla asfaltica elaborada en caliente, de 3/4" a finos, de 5 cm de espesor,  compactado al 95 % de su P. V. M. según el diseño MARSHALL correspondiente, no incluye cemento asfaltico PG 64-22, P.U.O.T.</t>
  </si>
  <si>
    <t>Cemento asfaltico grado PG 70 - 22, empleado en la mezcla asfaltica elaborada en caliente para microcarpeta tipo CASAA, P.U.O.T.</t>
  </si>
  <si>
    <t>Microcarpeta asfáltica tipo CASAA, de 3 cm de espesor con material pétreo TMA de 3/8", no incluye cemento asfaltico PG 70-22, P.U.O.T.</t>
  </si>
  <si>
    <t>Tratamiento superficial del pavimento asfáltico, del Km 135+000 al Km 155+000, cuerpo único de la autopista Cuacnopalan -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</si>
</sst>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General_)"/>
    <numFmt numFmtId="166" formatCode="_-[$€-2]* #,##0.00_-;\-[$€-2]* #,##0.00_-;_-[$€-2]* &quot;-&quot;??_-"/>
    <numFmt numFmtId="167" formatCode="0.00000"/>
    <numFmt numFmtId="168" formatCode="0.0"/>
  </numFmts>
  <fonts count="17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64"/>
      <name val="Arial"/>
      <family val="2"/>
    </font>
    <font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3" fillId="0" borderId="0"/>
  </cellStyleXfs>
  <cellXfs count="188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distributed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4" fontId="2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right" vertical="top"/>
    </xf>
    <xf numFmtId="164" fontId="8" fillId="0" borderId="3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3" fillId="0" borderId="9" xfId="2" applyFont="1" applyFill="1" applyBorder="1" applyAlignment="1">
      <alignment horizontal="center"/>
    </xf>
    <xf numFmtId="44" fontId="8" fillId="0" borderId="9" xfId="0" applyNumberFormat="1" applyFont="1" applyFill="1" applyBorder="1"/>
    <xf numFmtId="44" fontId="8" fillId="0" borderId="0" xfId="0" applyNumberFormat="1" applyFont="1" applyFill="1" applyBorder="1"/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2" fontId="2" fillId="0" borderId="0" xfId="0" applyNumberFormat="1" applyFont="1" applyFill="1" applyAlignment="1">
      <alignment horizontal="center"/>
    </xf>
    <xf numFmtId="44" fontId="5" fillId="0" borderId="0" xfId="0" applyNumberFormat="1" applyFont="1" applyFill="1" applyBorder="1" applyAlignment="1">
      <alignment vertical="center" wrapText="1"/>
    </xf>
    <xf numFmtId="44" fontId="2" fillId="0" borderId="0" xfId="0" applyNumberFormat="1" applyFont="1" applyFill="1"/>
    <xf numFmtId="44" fontId="8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4" fontId="9" fillId="0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right" vertical="center" wrapText="1"/>
    </xf>
    <xf numFmtId="44" fontId="12" fillId="0" borderId="0" xfId="2" applyFont="1" applyFill="1" applyBorder="1" applyAlignment="1">
      <alignment vertical="center" wrapText="1"/>
    </xf>
    <xf numFmtId="2" fontId="2" fillId="0" borderId="0" xfId="0" applyNumberFormat="1" applyFont="1" applyFill="1" applyAlignment="1">
      <alignment horizontal="center" vertical="center"/>
    </xf>
    <xf numFmtId="165" fontId="5" fillId="0" borderId="4" xfId="0" applyNumberFormat="1" applyFont="1" applyFill="1" applyBorder="1" applyAlignment="1" applyProtection="1">
      <alignment horizontal="left" vertical="center" wrapText="1"/>
    </xf>
    <xf numFmtId="165" fontId="5" fillId="0" borderId="0" xfId="0" applyNumberFormat="1" applyFont="1" applyFill="1" applyBorder="1" applyAlignment="1" applyProtection="1">
      <alignment horizontal="left" vertical="center" wrapText="1"/>
    </xf>
    <xf numFmtId="165" fontId="5" fillId="0" borderId="5" xfId="0" applyNumberFormat="1" applyFont="1" applyFill="1" applyBorder="1" applyAlignment="1" applyProtection="1">
      <alignment horizontal="left" vertical="center" wrapText="1"/>
    </xf>
    <xf numFmtId="4" fontId="9" fillId="0" borderId="4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right" vertical="center" wrapText="1"/>
    </xf>
    <xf numFmtId="44" fontId="12" fillId="0" borderId="10" xfId="2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44" fontId="2" fillId="0" borderId="0" xfId="0" applyNumberFormat="1" applyFont="1" applyFill="1" applyAlignment="1">
      <alignment vertical="center"/>
    </xf>
    <xf numFmtId="165" fontId="5" fillId="0" borderId="6" xfId="0" applyNumberFormat="1" applyFont="1" applyFill="1" applyBorder="1" applyAlignment="1" applyProtection="1">
      <alignment horizontal="left" vertical="center" wrapText="1"/>
    </xf>
    <xf numFmtId="165" fontId="5" fillId="0" borderId="7" xfId="0" applyNumberFormat="1" applyFont="1" applyFill="1" applyBorder="1" applyAlignment="1" applyProtection="1">
      <alignment horizontal="left" vertical="center" wrapText="1"/>
    </xf>
    <xf numFmtId="165" fontId="5" fillId="0" borderId="8" xfId="0" applyNumberFormat="1" applyFont="1" applyFill="1" applyBorder="1" applyAlignment="1" applyProtection="1">
      <alignment horizontal="left" vertical="center" wrapText="1"/>
    </xf>
    <xf numFmtId="4" fontId="9" fillId="0" borderId="6" xfId="0" applyNumberFormat="1" applyFont="1" applyFill="1" applyBorder="1" applyAlignment="1">
      <alignment vertical="center"/>
    </xf>
    <xf numFmtId="0" fontId="9" fillId="0" borderId="7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vertical="center" wrapText="1"/>
    </xf>
    <xf numFmtId="44" fontId="5" fillId="0" borderId="10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4" fontId="2" fillId="0" borderId="0" xfId="0" applyNumberFormat="1" applyFont="1" applyFill="1" applyAlignment="1">
      <alignment horizontal="center" vertical="center"/>
    </xf>
    <xf numFmtId="0" fontId="13" fillId="0" borderId="9" xfId="0" applyFont="1" applyFill="1" applyBorder="1" applyAlignment="1">
      <alignment horizontal="justify"/>
    </xf>
    <xf numFmtId="0" fontId="11" fillId="0" borderId="9" xfId="0" applyFont="1" applyFill="1" applyBorder="1" applyAlignment="1">
      <alignment horizontal="right" vertical="top"/>
    </xf>
    <xf numFmtId="49" fontId="14" fillId="0" borderId="15" xfId="4" applyNumberFormat="1" applyFont="1" applyFill="1" applyBorder="1" applyAlignment="1">
      <alignment horizontal="center" vertical="center"/>
    </xf>
    <xf numFmtId="49" fontId="14" fillId="0" borderId="15" xfId="4" applyNumberFormat="1" applyFont="1" applyFill="1" applyBorder="1" applyAlignment="1">
      <alignment vertical="center" wrapText="1"/>
    </xf>
    <xf numFmtId="49" fontId="11" fillId="0" borderId="15" xfId="4" applyNumberFormat="1" applyFont="1" applyFill="1" applyBorder="1" applyAlignment="1">
      <alignment horizontal="center" vertical="center"/>
    </xf>
    <xf numFmtId="43" fontId="11" fillId="0" borderId="15" xfId="1" applyFont="1" applyFill="1" applyBorder="1" applyAlignment="1" applyProtection="1">
      <alignment horizontal="right" vertical="center"/>
    </xf>
    <xf numFmtId="0" fontId="11" fillId="0" borderId="15" xfId="0" applyFont="1" applyBorder="1" applyAlignment="1">
      <alignment vertical="center" wrapText="1"/>
    </xf>
    <xf numFmtId="44" fontId="5" fillId="0" borderId="15" xfId="2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wrapText="1"/>
    </xf>
    <xf numFmtId="3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/>
    </xf>
    <xf numFmtId="4" fontId="2" fillId="0" borderId="15" xfId="5" applyNumberFormat="1" applyFont="1" applyFill="1" applyBorder="1" applyAlignment="1" applyProtection="1">
      <alignment horizontal="center" vertical="center"/>
    </xf>
    <xf numFmtId="43" fontId="11" fillId="0" borderId="15" xfId="1" applyFont="1" applyFill="1" applyBorder="1" applyAlignment="1">
      <alignment horizontal="right" vertical="center"/>
    </xf>
    <xf numFmtId="4" fontId="11" fillId="0" borderId="15" xfId="2" applyNumberFormat="1" applyFont="1" applyFill="1" applyBorder="1" applyAlignment="1" applyProtection="1">
      <alignment horizontal="right" vertical="center"/>
    </xf>
    <xf numFmtId="0" fontId="11" fillId="0" borderId="15" xfId="0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justify" wrapText="1"/>
    </xf>
    <xf numFmtId="44" fontId="5" fillId="0" borderId="15" xfId="2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vertical="center" wrapText="1"/>
    </xf>
    <xf numFmtId="4" fontId="11" fillId="0" borderId="15" xfId="2" applyNumberFormat="1" applyFont="1" applyFill="1" applyBorder="1" applyAlignment="1">
      <alignment horizontal="right" vertical="center"/>
    </xf>
    <xf numFmtId="49" fontId="11" fillId="0" borderId="15" xfId="4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 applyProtection="1">
      <alignment horizontal="center" vertical="center"/>
    </xf>
    <xf numFmtId="49" fontId="14" fillId="0" borderId="16" xfId="4" applyNumberFormat="1" applyFont="1" applyFill="1" applyBorder="1" applyAlignment="1">
      <alignment vertical="center" wrapText="1"/>
    </xf>
    <xf numFmtId="4" fontId="11" fillId="0" borderId="16" xfId="2" applyNumberFormat="1" applyFont="1" applyFill="1" applyBorder="1" applyAlignment="1" applyProtection="1">
      <alignment horizontal="right" vertical="center"/>
    </xf>
    <xf numFmtId="49" fontId="11" fillId="0" borderId="16" xfId="4" applyNumberFormat="1" applyFont="1" applyFill="1" applyBorder="1" applyAlignment="1">
      <alignment horizontal="center" vertical="center"/>
    </xf>
    <xf numFmtId="44" fontId="11" fillId="0" borderId="12" xfId="2" applyFont="1" applyFill="1" applyBorder="1" applyAlignment="1" applyProtection="1">
      <alignment horizontal="right" vertical="center"/>
    </xf>
    <xf numFmtId="44" fontId="11" fillId="0" borderId="13" xfId="2" applyFont="1" applyFill="1" applyBorder="1" applyAlignment="1" applyProtection="1">
      <alignment horizontal="right" vertical="center"/>
    </xf>
    <xf numFmtId="44" fontId="11" fillId="0" borderId="12" xfId="2" applyFont="1" applyFill="1" applyBorder="1" applyAlignment="1">
      <alignment horizontal="right" vertical="center"/>
    </xf>
    <xf numFmtId="44" fontId="11" fillId="0" borderId="15" xfId="2" applyFont="1" applyFill="1" applyBorder="1" applyAlignment="1" applyProtection="1">
      <alignment horizontal="right" vertical="center"/>
    </xf>
    <xf numFmtId="43" fontId="11" fillId="0" borderId="15" xfId="1" applyFont="1" applyFill="1" applyBorder="1" applyAlignment="1" applyProtection="1">
      <alignment horizontal="left" vertical="center"/>
    </xf>
    <xf numFmtId="0" fontId="2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justify" wrapText="1"/>
    </xf>
    <xf numFmtId="44" fontId="2" fillId="0" borderId="15" xfId="0" applyNumberFormat="1" applyFont="1" applyFill="1" applyBorder="1" applyAlignment="1">
      <alignment vertical="center" wrapText="1"/>
    </xf>
    <xf numFmtId="44" fontId="4" fillId="0" borderId="15" xfId="0" applyNumberFormat="1" applyFont="1" applyFill="1" applyBorder="1" applyAlignment="1">
      <alignment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4" fontId="11" fillId="0" borderId="17" xfId="2" applyNumberFormat="1" applyFont="1" applyFill="1" applyBorder="1" applyAlignment="1" applyProtection="1">
      <alignment horizontal="right" vertical="center"/>
    </xf>
    <xf numFmtId="49" fontId="11" fillId="0" borderId="17" xfId="4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44" fontId="2" fillId="0" borderId="17" xfId="0" applyNumberFormat="1" applyFont="1" applyFill="1" applyBorder="1" applyAlignment="1">
      <alignment vertical="center" wrapText="1"/>
    </xf>
    <xf numFmtId="44" fontId="11" fillId="0" borderId="16" xfId="2" applyFont="1" applyFill="1" applyBorder="1" applyAlignment="1" applyProtection="1">
      <alignment horizontal="right" vertical="center"/>
    </xf>
    <xf numFmtId="44" fontId="4" fillId="0" borderId="16" xfId="0" applyNumberFormat="1" applyFont="1" applyFill="1" applyBorder="1" applyAlignment="1">
      <alignment vertical="center" wrapText="1"/>
    </xf>
    <xf numFmtId="44" fontId="13" fillId="0" borderId="9" xfId="2" applyFont="1" applyFill="1" applyBorder="1" applyAlignment="1">
      <alignment vertical="center" wrapText="1"/>
    </xf>
    <xf numFmtId="44" fontId="5" fillId="0" borderId="9" xfId="2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4" fontId="2" fillId="0" borderId="15" xfId="1" applyNumberFormat="1" applyFont="1" applyFill="1" applyBorder="1" applyAlignment="1">
      <alignment horizontal="right" vertical="center"/>
    </xf>
    <xf numFmtId="44" fontId="11" fillId="0" borderId="15" xfId="2" applyFont="1" applyFill="1" applyBorder="1" applyAlignment="1">
      <alignment horizontal="right" vertical="center"/>
    </xf>
    <xf numFmtId="44" fontId="11" fillId="0" borderId="18" xfId="2" applyFont="1" applyFill="1" applyBorder="1" applyAlignment="1" applyProtection="1">
      <alignment horizontal="right" vertical="center"/>
    </xf>
    <xf numFmtId="49" fontId="11" fillId="0" borderId="13" xfId="4" applyNumberFormat="1" applyFont="1" applyFill="1" applyBorder="1" applyAlignment="1">
      <alignment vertical="center"/>
    </xf>
    <xf numFmtId="49" fontId="14" fillId="0" borderId="19" xfId="4" applyNumberFormat="1" applyFont="1" applyFill="1" applyBorder="1" applyAlignment="1">
      <alignment horizontal="center" vertical="center"/>
    </xf>
    <xf numFmtId="49" fontId="14" fillId="0" borderId="20" xfId="4" applyNumberFormat="1" applyFont="1" applyFill="1" applyBorder="1" applyAlignment="1">
      <alignment horizontal="center" vertical="center"/>
    </xf>
    <xf numFmtId="49" fontId="11" fillId="0" borderId="18" xfId="4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15" xfId="0" applyFont="1" applyBorder="1" applyAlignment="1">
      <alignment horizontal="left" wrapText="1"/>
    </xf>
    <xf numFmtId="44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justify" wrapText="1"/>
    </xf>
    <xf numFmtId="0" fontId="2" fillId="0" borderId="18" xfId="0" applyFont="1" applyFill="1" applyBorder="1" applyAlignment="1">
      <alignment horizontal="justify" wrapText="1"/>
    </xf>
    <xf numFmtId="0" fontId="2" fillId="0" borderId="18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3" fontId="11" fillId="0" borderId="15" xfId="0" applyNumberFormat="1" applyFont="1" applyFill="1" applyBorder="1" applyAlignment="1">
      <alignment horizontal="left" vertical="center"/>
    </xf>
    <xf numFmtId="167" fontId="2" fillId="0" borderId="15" xfId="0" applyNumberFormat="1" applyFont="1" applyFill="1" applyBorder="1" applyAlignment="1">
      <alignment horizontal="left" vertical="center" wrapText="1"/>
    </xf>
    <xf numFmtId="44" fontId="11" fillId="0" borderId="24" xfId="2" applyFont="1" applyFill="1" applyBorder="1" applyAlignment="1" applyProtection="1">
      <alignment horizontal="right" vertical="center"/>
    </xf>
    <xf numFmtId="43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1" fillId="0" borderId="11" xfId="0" applyFont="1" applyFill="1" applyBorder="1" applyAlignment="1">
      <alignment horizontal="right" vertical="top"/>
    </xf>
    <xf numFmtId="0" fontId="8" fillId="0" borderId="11" xfId="0" applyFont="1" applyFill="1" applyBorder="1" applyAlignment="1">
      <alignment horizontal="right" vertical="top"/>
    </xf>
    <xf numFmtId="0" fontId="13" fillId="0" borderId="11" xfId="0" applyFont="1" applyFill="1" applyBorder="1" applyAlignment="1">
      <alignment horizontal="justify"/>
    </xf>
    <xf numFmtId="164" fontId="8" fillId="0" borderId="5" xfId="0" applyNumberFormat="1" applyFont="1" applyFill="1" applyBorder="1" applyAlignment="1">
      <alignment horizontal="right"/>
    </xf>
    <xf numFmtId="0" fontId="8" fillId="0" borderId="1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44" fontId="3" fillId="0" borderId="11" xfId="2" applyFont="1" applyFill="1" applyBorder="1" applyAlignment="1">
      <alignment horizontal="center"/>
    </xf>
    <xf numFmtId="49" fontId="11" fillId="0" borderId="15" xfId="4" applyNumberFormat="1" applyFont="1" applyFill="1" applyBorder="1" applyAlignment="1">
      <alignment vertical="center" wrapText="1"/>
    </xf>
    <xf numFmtId="44" fontId="13" fillId="0" borderId="10" xfId="2" applyFont="1" applyFill="1" applyBorder="1" applyAlignment="1">
      <alignment vertical="center" wrapText="1"/>
    </xf>
    <xf numFmtId="2" fontId="2" fillId="0" borderId="15" xfId="0" applyNumberFormat="1" applyFont="1" applyFill="1" applyBorder="1" applyAlignment="1">
      <alignment horizontal="right" vertical="center" wrapText="1"/>
    </xf>
    <xf numFmtId="168" fontId="2" fillId="0" borderId="15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left" vertical="center" wrapText="1"/>
    </xf>
    <xf numFmtId="165" fontId="5" fillId="0" borderId="2" xfId="0" applyNumberFormat="1" applyFont="1" applyFill="1" applyBorder="1" applyAlignment="1" applyProtection="1">
      <alignment horizontal="left" vertical="center" wrapText="1"/>
    </xf>
    <xf numFmtId="165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44" fontId="7" fillId="0" borderId="0" xfId="0" applyNumberFormat="1" applyFont="1" applyFill="1" applyAlignment="1">
      <alignment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distributed" wrapText="1"/>
    </xf>
    <xf numFmtId="0" fontId="6" fillId="0" borderId="11" xfId="0" applyFont="1" applyFill="1" applyBorder="1" applyAlignment="1">
      <alignment horizontal="center" vertical="distributed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6">
    <cellStyle name="Euro" xfId="3"/>
    <cellStyle name="Millares" xfId="1" builtinId="3"/>
    <cellStyle name="Moneda" xfId="2" builtinId="4"/>
    <cellStyle name="Normal" xfId="0" builtinId="0"/>
    <cellStyle name="Normal 2" xfId="4"/>
    <cellStyle name="Normal_CATALOG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64944</xdr:colOff>
      <xdr:row>0</xdr:row>
      <xdr:rowOff>43296</xdr:rowOff>
    </xdr:from>
    <xdr:to>
      <xdr:col>1</xdr:col>
      <xdr:colOff>2067358</xdr:colOff>
      <xdr:row>3</xdr:row>
      <xdr:rowOff>173182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944" y="43296"/>
          <a:ext cx="2521959" cy="8226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2922441</xdr:colOff>
      <xdr:row>0</xdr:row>
      <xdr:rowOff>64943</xdr:rowOff>
    </xdr:from>
    <xdr:to>
      <xdr:col>2</xdr:col>
      <xdr:colOff>4730026</xdr:colOff>
      <xdr:row>3</xdr:row>
      <xdr:rowOff>97415</xdr:rowOff>
    </xdr:to>
    <xdr:pic>
      <xdr:nvPicPr>
        <xdr:cNvPr id="4" name="3 Imagen" descr="C:\Users\fjdiazf\Pictures\Nueva carpeta\LOGO%2~1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5" t="34041" r="9679" b="32083"/>
        <a:stretch/>
      </xdr:blipFill>
      <xdr:spPr bwMode="auto">
        <a:xfrm>
          <a:off x="5866532" y="64943"/>
          <a:ext cx="1807585" cy="7251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62" Type="http://schemas.openxmlformats.org/officeDocument/2006/relationships/revisionLog" Target="revisionLog18.xml"/><Relationship Id="rId61" Type="http://schemas.openxmlformats.org/officeDocument/2006/relationships/revisionLog" Target="revisionLog1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86904A4-1430-48F1-825C-97DEF382A68D}" diskRevisions="1" revisionId="767" version="4">
  <header guid="{7227F5B2-4529-4396-A860-BF64458998A9}" dateTime="2014-09-24T19:01:33" maxSheetId="3" userName="inesa1" r:id="rId61" minRId="763">
    <sheetIdMap count="2">
      <sheetId val="1"/>
      <sheetId val="2"/>
    </sheetIdMap>
  </header>
  <header guid="{086904A4-1430-48F1-825C-97DEF382A68D}" dateTime="2014-09-25T14:35:28" maxSheetId="3" userName="inesa1" r:id="rId62" minRId="764">
    <sheetIdMap count="2">
      <sheetId val="1"/>
      <sheetId val="2"/>
    </sheetIdMap>
  </header>
</header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3" sId="1">
    <oc r="G4" t="inlineStr">
      <is>
        <t>Tratamiento superficial en tramos aislados entre el Km 135+000 al Km 155+000, cuerpo único de la autopista Cuacnopalan - Oaxaca.</t>
      </is>
    </oc>
    <nc r="G4" t="inlineStr">
      <is>
        <t>Tratamiento superficial de pavimento asfáltico, del Km 135+000 al Km 155+000, cuerpo único de la autopista Cuacnopalan - Oaxaca.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4" sId="1">
    <oc r="G4" t="inlineStr">
      <is>
        <t>Tratamiento superficial de pavimento asfáltico, del Km 135+000 al Km 155+000, cuerpo único de la autopista Cuacnopalan - Oaxaca.</t>
      </is>
    </oc>
    <nc r="G4" t="inlineStr">
      <is>
        <t>Tratamiento superficial del pavimento asfáltico, del Km 135+000 al Km 155+000, cuerpo único de la autopista Cuacnopalan - Oaxaca.</t>
      </is>
    </nc>
  </rcc>
  <rcv guid="{D737C9EB-08D0-473E-B1D2-106F0A44C47D}" action="delete"/>
  <rdn rId="0" localSheetId="1" customView="1" name="Z_D737C9EB_08D0_473E_B1D2_106F0A44C47D_.wvu.PrintArea" hidden="1" oldHidden="1">
    <formula>'Cuag 135-155'!$A$1:$K$56</formula>
    <oldFormula>'Cuag 135-155'!$A$1:$K$56</oldFormula>
  </rdn>
  <rdn rId="0" localSheetId="1" customView="1" name="Z_D737C9EB_08D0_473E_B1D2_106F0A44C47D_.wvu.PrintTitles" hidden="1" oldHidden="1">
    <formula>'Cuag 135-155'!$1:$12</formula>
    <oldFormula>'Cuag 135-155'!$1:$12</oldFormula>
  </rdn>
  <rdn rId="0" localSheetId="1" customView="1" name="Z_D737C9EB_08D0_473E_B1D2_106F0A44C47D_.wvu.Cols" hidden="1" oldHidden="1">
    <formula>'Cuag 135-155'!$J:$L</formula>
    <oldFormula>'Cuag 135-155'!$J:$L</oldFormula>
  </rdn>
  <rcv guid="{D737C9EB-08D0-473E-B1D2-106F0A44C47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7227F5B2-4529-4396-A860-BF64458998A9}" name="inesa1" id="-882901888" dateTime="2014-09-24T18:41:47"/>
</us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normas.imt.mx/NORMATIVA/g%20CSV/a%20Carreteras/3%20Csv%20Periodica/02%20Pavimentos/N-CSV-CAR-3-02-011-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showZeros="0" tabSelected="1" view="pageBreakPreview" topLeftCell="C1" zoomScale="88" zoomScaleNormal="85" zoomScaleSheetLayoutView="88" workbookViewId="0">
      <selection activeCell="G8" sqref="G8"/>
    </sheetView>
  </sheetViews>
  <sheetFormatPr baseColWidth="10" defaultRowHeight="12.75" x14ac:dyDescent="0.2"/>
  <cols>
    <col min="1" max="1" width="7.85546875" style="75" customWidth="1"/>
    <col min="2" max="2" width="36.28515625" style="75" customWidth="1"/>
    <col min="3" max="3" width="71.7109375" style="51" customWidth="1"/>
    <col min="4" max="4" width="15.28515625" style="76" customWidth="1"/>
    <col min="5" max="5" width="9.28515625" style="51" customWidth="1"/>
    <col min="6" max="6" width="44.28515625" style="51" customWidth="1"/>
    <col min="7" max="7" width="18.28515625" style="51" bestFit="1" customWidth="1"/>
    <col min="8" max="8" width="22.140625" style="51" customWidth="1"/>
    <col min="9" max="9" width="4.5703125" style="51" customWidth="1"/>
    <col min="10" max="10" width="11.5703125" style="51" hidden="1" customWidth="1"/>
    <col min="11" max="11" width="19.28515625" style="66" hidden="1" customWidth="1"/>
    <col min="12" max="12" width="19.28515625" style="51" hidden="1" customWidth="1"/>
    <col min="13" max="16384" width="11.42578125" style="51"/>
  </cols>
  <sheetData>
    <row r="1" spans="1:12" s="7" customFormat="1" ht="25.5" x14ac:dyDescent="0.2">
      <c r="A1" s="1"/>
      <c r="B1" s="2"/>
      <c r="C1" s="3"/>
      <c r="D1" s="186"/>
      <c r="E1" s="187"/>
      <c r="F1" s="4" t="s">
        <v>0</v>
      </c>
      <c r="G1" s="3" t="s">
        <v>54</v>
      </c>
      <c r="H1" s="5"/>
      <c r="I1" s="6"/>
      <c r="K1" s="8"/>
    </row>
    <row r="2" spans="1:12" s="7" customFormat="1" x14ac:dyDescent="0.2">
      <c r="A2" s="9"/>
      <c r="B2" s="10"/>
      <c r="C2" s="11"/>
      <c r="D2" s="168" t="s">
        <v>1</v>
      </c>
      <c r="E2" s="169"/>
      <c r="F2" s="6" t="s">
        <v>2</v>
      </c>
      <c r="G2" s="11"/>
      <c r="H2" s="12"/>
      <c r="I2" s="11"/>
      <c r="K2" s="8"/>
    </row>
    <row r="3" spans="1:12" s="7" customFormat="1" ht="26.25" customHeight="1" x14ac:dyDescent="0.2">
      <c r="A3" s="9"/>
      <c r="B3" s="10"/>
      <c r="C3" s="13"/>
      <c r="D3" s="168" t="s">
        <v>3</v>
      </c>
      <c r="E3" s="169"/>
      <c r="F3" s="14" t="s">
        <v>4</v>
      </c>
      <c r="G3" s="15"/>
      <c r="H3" s="16"/>
      <c r="I3" s="15"/>
      <c r="K3" s="8"/>
    </row>
    <row r="4" spans="1:12" s="7" customFormat="1" ht="18" customHeight="1" x14ac:dyDescent="0.2">
      <c r="A4" s="9"/>
      <c r="B4" s="10"/>
      <c r="C4" s="13"/>
      <c r="D4" s="168" t="s">
        <v>5</v>
      </c>
      <c r="E4" s="169"/>
      <c r="F4" s="14" t="s">
        <v>6</v>
      </c>
      <c r="G4" s="171" t="s">
        <v>79</v>
      </c>
      <c r="H4" s="172"/>
      <c r="I4" s="114"/>
      <c r="K4" s="8"/>
    </row>
    <row r="5" spans="1:12" s="7" customFormat="1" ht="18" customHeight="1" x14ac:dyDescent="0.2">
      <c r="A5" s="9"/>
      <c r="B5" s="10"/>
      <c r="C5" s="13"/>
      <c r="D5" s="168" t="s">
        <v>7</v>
      </c>
      <c r="E5" s="169"/>
      <c r="F5" s="14"/>
      <c r="G5" s="171"/>
      <c r="H5" s="172"/>
      <c r="I5" s="114"/>
      <c r="K5" s="8"/>
    </row>
    <row r="6" spans="1:12" s="7" customFormat="1" ht="18" customHeight="1" x14ac:dyDescent="0.2">
      <c r="A6" s="9"/>
      <c r="B6" s="10"/>
      <c r="C6" s="13"/>
      <c r="D6" s="168" t="s">
        <v>8</v>
      </c>
      <c r="E6" s="169"/>
      <c r="F6" s="14"/>
      <c r="G6" s="171"/>
      <c r="H6" s="172"/>
      <c r="I6" s="114"/>
      <c r="K6" s="8"/>
    </row>
    <row r="7" spans="1:12" s="7" customFormat="1" ht="29.25" customHeight="1" x14ac:dyDescent="0.2">
      <c r="A7" s="9"/>
      <c r="B7" s="10"/>
      <c r="C7" s="12"/>
      <c r="D7" s="168" t="s">
        <v>9</v>
      </c>
      <c r="E7" s="169"/>
      <c r="F7" s="14"/>
      <c r="G7" s="171"/>
      <c r="H7" s="172"/>
      <c r="I7" s="114"/>
      <c r="K7" s="8"/>
    </row>
    <row r="8" spans="1:12" s="7" customFormat="1" ht="24" customHeight="1" thickBot="1" x14ac:dyDescent="0.25">
      <c r="A8" s="17"/>
      <c r="B8" s="18"/>
      <c r="C8" s="19"/>
      <c r="D8" s="20"/>
      <c r="E8" s="21"/>
      <c r="F8" s="22" t="s">
        <v>10</v>
      </c>
      <c r="G8" s="23"/>
      <c r="H8" s="24"/>
      <c r="I8" s="25"/>
      <c r="K8" s="170" t="s">
        <v>11</v>
      </c>
      <c r="L8" s="173">
        <v>575000000</v>
      </c>
    </row>
    <row r="9" spans="1:12" s="7" customFormat="1" ht="20.25" customHeight="1" thickBot="1" x14ac:dyDescent="0.25">
      <c r="A9" s="174" t="s">
        <v>12</v>
      </c>
      <c r="B9" s="175"/>
      <c r="C9" s="176"/>
      <c r="D9" s="26"/>
      <c r="E9" s="141"/>
      <c r="F9" s="177" t="s">
        <v>13</v>
      </c>
      <c r="G9" s="178"/>
      <c r="H9" s="181" t="s">
        <v>14</v>
      </c>
      <c r="I9" s="28"/>
      <c r="K9" s="170"/>
      <c r="L9" s="173"/>
    </row>
    <row r="10" spans="1:12" s="7" customFormat="1" ht="17.100000000000001" customHeight="1" thickBot="1" x14ac:dyDescent="0.25">
      <c r="A10" s="183" t="s">
        <v>15</v>
      </c>
      <c r="B10" s="184"/>
      <c r="C10" s="185"/>
      <c r="D10" s="29" t="s">
        <v>16</v>
      </c>
      <c r="E10" s="142"/>
      <c r="F10" s="179"/>
      <c r="G10" s="180"/>
      <c r="H10" s="182"/>
      <c r="I10" s="28"/>
      <c r="K10" s="8"/>
      <c r="L10" s="31">
        <v>261213211.5</v>
      </c>
    </row>
    <row r="11" spans="1:12" s="7" customFormat="1" x14ac:dyDescent="0.2">
      <c r="A11" s="162" t="s">
        <v>17</v>
      </c>
      <c r="B11" s="27" t="s">
        <v>18</v>
      </c>
      <c r="C11" s="162" t="s">
        <v>19</v>
      </c>
      <c r="D11" s="29" t="s">
        <v>20</v>
      </c>
      <c r="E11" s="30" t="s">
        <v>21</v>
      </c>
      <c r="F11" s="32" t="s">
        <v>22</v>
      </c>
      <c r="G11" s="27" t="s">
        <v>23</v>
      </c>
      <c r="H11" s="30"/>
      <c r="I11" s="33"/>
      <c r="K11" s="8"/>
    </row>
    <row r="12" spans="1:12" s="7" customFormat="1" ht="28.5" customHeight="1" thickBot="1" x14ac:dyDescent="0.25">
      <c r="A12" s="163"/>
      <c r="B12" s="30" t="s">
        <v>44</v>
      </c>
      <c r="C12" s="164"/>
      <c r="D12" s="29" t="s">
        <v>24</v>
      </c>
      <c r="E12" s="30"/>
      <c r="F12" s="34"/>
      <c r="G12" s="30"/>
      <c r="H12" s="30" t="s">
        <v>25</v>
      </c>
      <c r="I12" s="33"/>
      <c r="K12" s="35">
        <f>L8/L10</f>
        <v>2.2012669140971073</v>
      </c>
    </row>
    <row r="13" spans="1:12" s="43" customFormat="1" ht="1.5" customHeight="1" x14ac:dyDescent="0.2">
      <c r="A13" s="78"/>
      <c r="B13" s="36"/>
      <c r="C13" s="77"/>
      <c r="D13" s="37"/>
      <c r="E13" s="38"/>
      <c r="F13" s="39"/>
      <c r="G13" s="40"/>
      <c r="H13" s="41"/>
      <c r="I13" s="42"/>
      <c r="K13" s="44"/>
    </row>
    <row r="14" spans="1:12" s="11" customFormat="1" ht="30" customHeight="1" x14ac:dyDescent="0.2">
      <c r="A14" s="85"/>
      <c r="B14" s="85"/>
      <c r="C14" s="86" t="s">
        <v>55</v>
      </c>
      <c r="D14" s="87">
        <f>0.05*F18*9.5</f>
        <v>0</v>
      </c>
      <c r="E14" s="88"/>
      <c r="F14" s="144"/>
      <c r="G14" s="84"/>
      <c r="H14" s="116"/>
      <c r="I14" s="15"/>
      <c r="K14" s="46"/>
      <c r="L14" s="48"/>
    </row>
    <row r="15" spans="1:12" s="45" customFormat="1" ht="45" customHeight="1" x14ac:dyDescent="0.2">
      <c r="A15" s="127">
        <v>1</v>
      </c>
      <c r="B15" s="79" t="s">
        <v>45</v>
      </c>
      <c r="C15" s="80" t="s">
        <v>56</v>
      </c>
      <c r="D15" s="128">
        <v>123</v>
      </c>
      <c r="E15" s="81" t="s">
        <v>36</v>
      </c>
      <c r="F15" s="109"/>
      <c r="G15" s="105"/>
      <c r="H15" s="115">
        <f t="shared" ref="H15" si="0">D15*G15</f>
        <v>0</v>
      </c>
      <c r="I15" s="43"/>
      <c r="K15" s="46"/>
    </row>
    <row r="16" spans="1:12" s="11" customFormat="1" ht="30" customHeight="1" x14ac:dyDescent="0.2">
      <c r="A16" s="85">
        <v>2</v>
      </c>
      <c r="B16" s="79" t="s">
        <v>32</v>
      </c>
      <c r="C16" s="83" t="s">
        <v>43</v>
      </c>
      <c r="D16" s="91">
        <f>D15*132</f>
        <v>16236</v>
      </c>
      <c r="E16" s="81" t="s">
        <v>37</v>
      </c>
      <c r="F16" s="143"/>
      <c r="G16" s="105"/>
      <c r="H16" s="115">
        <f>D16*G16</f>
        <v>0</v>
      </c>
      <c r="I16" s="15"/>
      <c r="K16" s="46">
        <f t="shared" ref="K16" si="1">J16*$K$12</f>
        <v>0</v>
      </c>
      <c r="L16" s="48">
        <f t="shared" ref="L16" si="2">K16*G16</f>
        <v>0</v>
      </c>
    </row>
    <row r="17" spans="1:12" s="11" customFormat="1" ht="37.5" customHeight="1" x14ac:dyDescent="0.2">
      <c r="A17" s="85">
        <v>3</v>
      </c>
      <c r="B17" s="79" t="s">
        <v>45</v>
      </c>
      <c r="C17" s="83" t="s">
        <v>62</v>
      </c>
      <c r="D17" s="91">
        <f>(D15/0.05)*1.2</f>
        <v>2952</v>
      </c>
      <c r="E17" s="81" t="s">
        <v>75</v>
      </c>
      <c r="F17" s="143"/>
      <c r="G17" s="145"/>
      <c r="H17" s="115">
        <f>D17*G17</f>
        <v>0</v>
      </c>
      <c r="I17" s="15"/>
      <c r="K17" s="46"/>
      <c r="L17" s="48"/>
    </row>
    <row r="18" spans="1:12" s="43" customFormat="1" ht="30" customHeight="1" x14ac:dyDescent="0.2">
      <c r="A18" s="151"/>
      <c r="B18" s="152"/>
      <c r="C18" s="153"/>
      <c r="D18" s="154"/>
      <c r="E18" s="155"/>
      <c r="F18" s="156"/>
      <c r="G18" s="157"/>
      <c r="H18" s="137">
        <f>SUM(H15:H17)</f>
        <v>0</v>
      </c>
      <c r="I18" s="42"/>
      <c r="K18" s="44"/>
    </row>
    <row r="19" spans="1:12" s="11" customFormat="1" ht="30" customHeight="1" x14ac:dyDescent="0.2">
      <c r="A19" s="85"/>
      <c r="B19" s="85"/>
      <c r="C19" s="86" t="s">
        <v>69</v>
      </c>
      <c r="D19" s="87"/>
      <c r="E19" s="88"/>
      <c r="F19" s="144"/>
      <c r="G19" s="84"/>
      <c r="H19" s="116"/>
      <c r="I19" s="15"/>
      <c r="K19" s="46"/>
      <c r="L19" s="48"/>
    </row>
    <row r="20" spans="1:12" s="45" customFormat="1" ht="45" customHeight="1" x14ac:dyDescent="0.2">
      <c r="A20" s="126">
        <v>4</v>
      </c>
      <c r="B20" s="79" t="s">
        <v>45</v>
      </c>
      <c r="C20" s="80" t="s">
        <v>74</v>
      </c>
      <c r="D20" s="128">
        <f>((D21/0.05)*(0.2))</f>
        <v>6000</v>
      </c>
      <c r="E20" s="81" t="s">
        <v>36</v>
      </c>
      <c r="F20" s="109"/>
      <c r="G20" s="105"/>
      <c r="H20" s="115">
        <f t="shared" ref="H20:H21" si="3">D20*G20</f>
        <v>0</v>
      </c>
      <c r="I20" s="43"/>
      <c r="K20" s="46"/>
    </row>
    <row r="21" spans="1:12" s="45" customFormat="1" ht="45" customHeight="1" x14ac:dyDescent="0.2">
      <c r="A21" s="127">
        <v>5</v>
      </c>
      <c r="B21" s="79" t="s">
        <v>45</v>
      </c>
      <c r="C21" s="80" t="s">
        <v>48</v>
      </c>
      <c r="D21" s="128">
        <v>1500</v>
      </c>
      <c r="E21" s="81" t="s">
        <v>36</v>
      </c>
      <c r="F21" s="109"/>
      <c r="G21" s="105"/>
      <c r="H21" s="115">
        <f t="shared" si="3"/>
        <v>0</v>
      </c>
      <c r="I21" s="43"/>
      <c r="K21" s="46"/>
    </row>
    <row r="22" spans="1:12" s="11" customFormat="1" ht="30" customHeight="1" x14ac:dyDescent="0.2">
      <c r="A22" s="85">
        <v>6</v>
      </c>
      <c r="B22" s="79" t="s">
        <v>32</v>
      </c>
      <c r="C22" s="83" t="s">
        <v>43</v>
      </c>
      <c r="D22" s="91">
        <f>D21*132</f>
        <v>198000</v>
      </c>
      <c r="E22" s="81" t="s">
        <v>37</v>
      </c>
      <c r="F22" s="143"/>
      <c r="G22" s="105"/>
      <c r="H22" s="115">
        <f>D22*G22</f>
        <v>0</v>
      </c>
      <c r="I22" s="15"/>
      <c r="K22" s="46">
        <f t="shared" ref="K22:K40" si="4">J22*$K$12</f>
        <v>0</v>
      </c>
      <c r="L22" s="48">
        <f t="shared" ref="L22:L40" si="5">K22*G22</f>
        <v>0</v>
      </c>
    </row>
    <row r="23" spans="1:12" s="11" customFormat="1" ht="40.5" customHeight="1" x14ac:dyDescent="0.2">
      <c r="A23" s="85">
        <v>7</v>
      </c>
      <c r="B23" s="79" t="s">
        <v>45</v>
      </c>
      <c r="C23" s="83" t="s">
        <v>62</v>
      </c>
      <c r="D23" s="91">
        <f>(D21/0.05)*1.2</f>
        <v>36000</v>
      </c>
      <c r="E23" s="81" t="s">
        <v>40</v>
      </c>
      <c r="F23" s="143"/>
      <c r="G23" s="145"/>
      <c r="H23" s="115">
        <f>D23*G23</f>
        <v>0</v>
      </c>
      <c r="I23" s="15"/>
      <c r="K23" s="46"/>
      <c r="L23" s="48"/>
    </row>
    <row r="24" spans="1:12" s="11" customFormat="1" ht="30" customHeight="1" x14ac:dyDescent="0.2">
      <c r="A24" s="85"/>
      <c r="B24" s="79"/>
      <c r="C24" s="83"/>
      <c r="D24" s="91"/>
      <c r="E24" s="81"/>
      <c r="F24" s="143"/>
      <c r="G24" s="145"/>
      <c r="H24" s="137">
        <f>SUM(H20:H23)</f>
        <v>0</v>
      </c>
      <c r="I24" s="15"/>
      <c r="K24" s="46"/>
      <c r="L24" s="48"/>
    </row>
    <row r="25" spans="1:12" s="11" customFormat="1" ht="30" customHeight="1" x14ac:dyDescent="0.2">
      <c r="A25" s="85"/>
      <c r="B25" s="85"/>
      <c r="C25" s="86" t="s">
        <v>70</v>
      </c>
      <c r="D25" s="87"/>
      <c r="E25" s="88"/>
      <c r="F25" s="144"/>
      <c r="G25" s="84"/>
      <c r="H25" s="116"/>
      <c r="I25" s="15"/>
      <c r="K25" s="46"/>
      <c r="L25" s="48"/>
    </row>
    <row r="26" spans="1:12" s="11" customFormat="1" ht="30" customHeight="1" x14ac:dyDescent="0.2">
      <c r="A26" s="85">
        <v>8</v>
      </c>
      <c r="B26" s="79" t="s">
        <v>58</v>
      </c>
      <c r="C26" s="80" t="s">
        <v>59</v>
      </c>
      <c r="D26" s="91">
        <v>2000</v>
      </c>
      <c r="E26" s="90" t="s">
        <v>42</v>
      </c>
      <c r="F26" s="143"/>
      <c r="G26" s="145"/>
      <c r="H26" s="115">
        <f>D26*G26</f>
        <v>0</v>
      </c>
      <c r="I26" s="15"/>
      <c r="K26" s="46"/>
      <c r="L26" s="48"/>
    </row>
    <row r="27" spans="1:12" s="11" customFormat="1" ht="30" customHeight="1" x14ac:dyDescent="0.2">
      <c r="A27" s="85"/>
      <c r="B27" s="79"/>
      <c r="C27" s="83"/>
      <c r="D27" s="91"/>
      <c r="E27" s="81"/>
      <c r="F27" s="143"/>
      <c r="G27" s="145"/>
      <c r="H27" s="137">
        <f>H26</f>
        <v>0</v>
      </c>
      <c r="I27" s="15"/>
      <c r="K27" s="46"/>
      <c r="L27" s="48"/>
    </row>
    <row r="28" spans="1:12" s="11" customFormat="1" ht="30" customHeight="1" x14ac:dyDescent="0.2">
      <c r="A28" s="85"/>
      <c r="B28" s="85"/>
      <c r="C28" s="86" t="s">
        <v>71</v>
      </c>
      <c r="D28" s="87">
        <f>0.05*F34*9.5</f>
        <v>0</v>
      </c>
      <c r="E28" s="88"/>
      <c r="F28" s="161"/>
      <c r="G28" s="84"/>
      <c r="H28" s="116"/>
      <c r="I28" s="15"/>
      <c r="K28" s="46"/>
      <c r="L28" s="48"/>
    </row>
    <row r="29" spans="1:12" s="45" customFormat="1" ht="42" customHeight="1" x14ac:dyDescent="0.2">
      <c r="A29" s="85">
        <v>9</v>
      </c>
      <c r="B29" s="89" t="s">
        <v>33</v>
      </c>
      <c r="C29" s="83" t="s">
        <v>68</v>
      </c>
      <c r="D29" s="91">
        <f>(11.84/12)*11.84*9500*0.08+(11.84/12)*11.84*10500*0.03</f>
        <v>12558.293333333333</v>
      </c>
      <c r="E29" s="90" t="s">
        <v>38</v>
      </c>
      <c r="F29" s="160"/>
      <c r="G29" s="108"/>
      <c r="H29" s="115">
        <f t="shared" ref="H29:H32" si="6">D29*G29</f>
        <v>0</v>
      </c>
      <c r="I29" s="47"/>
      <c r="J29" s="45">
        <v>9260</v>
      </c>
      <c r="K29" s="46">
        <f t="shared" si="4"/>
        <v>20383.731624539214</v>
      </c>
      <c r="L29" s="48">
        <f t="shared" si="5"/>
        <v>0</v>
      </c>
    </row>
    <row r="30" spans="1:12" s="11" customFormat="1" ht="38.25" x14ac:dyDescent="0.2">
      <c r="A30" s="89">
        <v>10</v>
      </c>
      <c r="B30" s="79" t="s">
        <v>49</v>
      </c>
      <c r="C30" s="83" t="s">
        <v>76</v>
      </c>
      <c r="D30" s="91">
        <f>($D$29/0.08)*0.05</f>
        <v>7848.9333333333334</v>
      </c>
      <c r="E30" s="81" t="s">
        <v>39</v>
      </c>
      <c r="F30" s="160"/>
      <c r="G30" s="105"/>
      <c r="H30" s="115">
        <f t="shared" si="6"/>
        <v>0</v>
      </c>
      <c r="I30" s="15"/>
      <c r="K30" s="46">
        <f t="shared" si="4"/>
        <v>0</v>
      </c>
      <c r="L30" s="48">
        <f t="shared" si="5"/>
        <v>0</v>
      </c>
    </row>
    <row r="31" spans="1:12" s="45" customFormat="1" ht="30" customHeight="1" x14ac:dyDescent="0.2">
      <c r="A31" s="89">
        <v>11</v>
      </c>
      <c r="B31" s="79" t="s">
        <v>32</v>
      </c>
      <c r="C31" s="83" t="s">
        <v>47</v>
      </c>
      <c r="D31" s="91">
        <f>D30*132</f>
        <v>1036059.2</v>
      </c>
      <c r="E31" s="81" t="s">
        <v>37</v>
      </c>
      <c r="F31" s="143"/>
      <c r="G31" s="129"/>
      <c r="H31" s="115">
        <f t="shared" si="6"/>
        <v>0</v>
      </c>
      <c r="I31" s="47"/>
      <c r="J31" s="45">
        <v>230</v>
      </c>
      <c r="K31" s="46">
        <f t="shared" si="4"/>
        <v>506.29139024233467</v>
      </c>
      <c r="L31" s="48">
        <f t="shared" si="5"/>
        <v>0</v>
      </c>
    </row>
    <row r="32" spans="1:12" s="45" customFormat="1" ht="39.75" customHeight="1" x14ac:dyDescent="0.2">
      <c r="A32" s="89">
        <v>12</v>
      </c>
      <c r="B32" s="79" t="s">
        <v>61</v>
      </c>
      <c r="C32" s="83" t="s">
        <v>62</v>
      </c>
      <c r="D32" s="91">
        <f>($D$29/0.08)*1.2</f>
        <v>188374.39999999999</v>
      </c>
      <c r="E32" s="81" t="s">
        <v>75</v>
      </c>
      <c r="F32" s="143"/>
      <c r="G32" s="129"/>
      <c r="H32" s="115">
        <f t="shared" si="6"/>
        <v>0</v>
      </c>
      <c r="I32" s="47"/>
      <c r="K32" s="46"/>
      <c r="L32" s="48"/>
    </row>
    <row r="33" spans="1:12" s="45" customFormat="1" x14ac:dyDescent="0.2">
      <c r="A33" s="89"/>
      <c r="B33" s="79"/>
      <c r="C33" s="83"/>
      <c r="D33" s="91"/>
      <c r="E33" s="81"/>
      <c r="F33" s="143"/>
      <c r="G33" s="129"/>
      <c r="H33" s="116">
        <f>SUM(H29:H32)</f>
        <v>0</v>
      </c>
      <c r="I33" s="47"/>
      <c r="K33" s="46"/>
      <c r="L33" s="48"/>
    </row>
    <row r="34" spans="1:12" s="45" customFormat="1" ht="30" customHeight="1" x14ac:dyDescent="0.2">
      <c r="A34" s="89"/>
      <c r="B34" s="79"/>
      <c r="C34" s="136" t="s">
        <v>72</v>
      </c>
      <c r="D34" s="91"/>
      <c r="E34" s="81"/>
      <c r="F34" s="111"/>
      <c r="G34" s="129"/>
      <c r="H34" s="115"/>
      <c r="I34" s="47"/>
      <c r="K34" s="46"/>
      <c r="L34" s="48"/>
    </row>
    <row r="35" spans="1:12" s="45" customFormat="1" ht="44.25" customHeight="1" x14ac:dyDescent="0.2">
      <c r="A35" s="93">
        <v>13</v>
      </c>
      <c r="B35" s="89" t="s">
        <v>60</v>
      </c>
      <c r="C35" s="83" t="s">
        <v>78</v>
      </c>
      <c r="D35" s="91">
        <f>20000*11.84*0.03</f>
        <v>7104</v>
      </c>
      <c r="E35" s="81" t="s">
        <v>39</v>
      </c>
      <c r="F35" s="160"/>
      <c r="G35" s="129"/>
      <c r="H35" s="115">
        <f t="shared" ref="H35:H37" si="7">D35*G35</f>
        <v>0</v>
      </c>
      <c r="I35" s="47"/>
      <c r="K35" s="46"/>
      <c r="L35" s="48"/>
    </row>
    <row r="36" spans="1:12" s="11" customFormat="1" ht="25.5" x14ac:dyDescent="0.2">
      <c r="A36" s="93">
        <v>14</v>
      </c>
      <c r="B36" s="79" t="s">
        <v>32</v>
      </c>
      <c r="C36" s="83" t="s">
        <v>77</v>
      </c>
      <c r="D36" s="82">
        <f>D35*145</f>
        <v>1030080</v>
      </c>
      <c r="E36" s="81" t="s">
        <v>37</v>
      </c>
      <c r="F36" s="143"/>
      <c r="G36" s="108"/>
      <c r="H36" s="115">
        <f t="shared" si="7"/>
        <v>0</v>
      </c>
      <c r="I36" s="49"/>
      <c r="K36" s="46">
        <f t="shared" si="4"/>
        <v>0</v>
      </c>
      <c r="L36" s="48">
        <f t="shared" si="5"/>
        <v>0</v>
      </c>
    </row>
    <row r="37" spans="1:12" s="7" customFormat="1" ht="42.75" customHeight="1" x14ac:dyDescent="0.2">
      <c r="A37" s="93">
        <v>15</v>
      </c>
      <c r="B37" s="79" t="s">
        <v>61</v>
      </c>
      <c r="C37" s="83" t="s">
        <v>63</v>
      </c>
      <c r="D37" s="92">
        <f>(20000*11.84)*0.7</f>
        <v>165760</v>
      </c>
      <c r="E37" s="81" t="s">
        <v>75</v>
      </c>
      <c r="F37" s="143"/>
      <c r="G37" s="108"/>
      <c r="H37" s="115">
        <f t="shared" si="7"/>
        <v>0</v>
      </c>
      <c r="I37" s="11"/>
      <c r="K37" s="46">
        <f t="shared" si="4"/>
        <v>0</v>
      </c>
      <c r="L37" s="48">
        <f t="shared" si="5"/>
        <v>0</v>
      </c>
    </row>
    <row r="38" spans="1:12" s="7" customFormat="1" x14ac:dyDescent="0.2">
      <c r="A38" s="93"/>
      <c r="B38" s="79"/>
      <c r="C38" s="83"/>
      <c r="D38" s="92"/>
      <c r="E38" s="81"/>
      <c r="F38" s="112"/>
      <c r="G38" s="108"/>
      <c r="H38" s="116">
        <f>SUM(H35:H37)</f>
        <v>0</v>
      </c>
      <c r="I38" s="11"/>
      <c r="K38" s="46"/>
      <c r="L38" s="48"/>
    </row>
    <row r="39" spans="1:12" s="50" customFormat="1" ht="30" customHeight="1" x14ac:dyDescent="0.2">
      <c r="A39" s="94"/>
      <c r="B39" s="94"/>
      <c r="C39" s="95" t="s">
        <v>73</v>
      </c>
      <c r="D39" s="87"/>
      <c r="E39" s="89"/>
      <c r="F39" s="111"/>
      <c r="G39" s="96"/>
      <c r="H39" s="115"/>
      <c r="I39" s="47"/>
      <c r="J39" s="11">
        <v>26455</v>
      </c>
      <c r="K39" s="46">
        <f t="shared" si="4"/>
        <v>58234.516212438975</v>
      </c>
      <c r="L39" s="48">
        <f t="shared" si="5"/>
        <v>0</v>
      </c>
    </row>
    <row r="40" spans="1:12" s="11" customFormat="1" ht="30" customHeight="1" x14ac:dyDescent="0.2">
      <c r="A40" s="85">
        <v>16</v>
      </c>
      <c r="B40" s="79" t="s">
        <v>34</v>
      </c>
      <c r="C40" s="97" t="s">
        <v>64</v>
      </c>
      <c r="D40" s="98">
        <v>1333</v>
      </c>
      <c r="E40" s="81" t="s">
        <v>41</v>
      </c>
      <c r="F40" s="110"/>
      <c r="G40" s="107"/>
      <c r="H40" s="115">
        <f t="shared" ref="H40:H45" si="8">D40*G40</f>
        <v>0</v>
      </c>
      <c r="I40" s="15"/>
      <c r="K40" s="46">
        <f t="shared" si="4"/>
        <v>0</v>
      </c>
      <c r="L40" s="48">
        <f t="shared" si="5"/>
        <v>0</v>
      </c>
    </row>
    <row r="41" spans="1:12" s="11" customFormat="1" ht="30" customHeight="1" x14ac:dyDescent="0.2">
      <c r="A41" s="85">
        <v>17</v>
      </c>
      <c r="B41" s="79" t="s">
        <v>34</v>
      </c>
      <c r="C41" s="99" t="s">
        <v>65</v>
      </c>
      <c r="D41" s="92">
        <v>1340</v>
      </c>
      <c r="E41" s="81" t="s">
        <v>41</v>
      </c>
      <c r="F41" s="110"/>
      <c r="G41" s="105"/>
      <c r="H41" s="115">
        <f t="shared" si="8"/>
        <v>0</v>
      </c>
      <c r="I41" s="15"/>
      <c r="K41" s="46"/>
      <c r="L41" s="48"/>
    </row>
    <row r="42" spans="1:12" s="11" customFormat="1" ht="30" customHeight="1" x14ac:dyDescent="0.2">
      <c r="A42" s="85">
        <v>18</v>
      </c>
      <c r="B42" s="79" t="s">
        <v>35</v>
      </c>
      <c r="C42" s="158" t="s">
        <v>67</v>
      </c>
      <c r="D42" s="92">
        <v>40000</v>
      </c>
      <c r="E42" s="81" t="s">
        <v>42</v>
      </c>
      <c r="F42" s="110"/>
      <c r="G42" s="105"/>
      <c r="H42" s="115">
        <f t="shared" si="8"/>
        <v>0</v>
      </c>
      <c r="I42" s="15"/>
      <c r="K42" s="46"/>
      <c r="L42" s="48"/>
    </row>
    <row r="43" spans="1:12" s="11" customFormat="1" ht="30" customHeight="1" x14ac:dyDescent="0.2">
      <c r="A43" s="85">
        <v>19</v>
      </c>
      <c r="B43" s="79" t="s">
        <v>35</v>
      </c>
      <c r="C43" s="158" t="s">
        <v>66</v>
      </c>
      <c r="D43" s="92">
        <v>26000</v>
      </c>
      <c r="E43" s="81" t="s">
        <v>42</v>
      </c>
      <c r="F43" s="110"/>
      <c r="G43" s="105"/>
      <c r="H43" s="115">
        <f t="shared" si="8"/>
        <v>0</v>
      </c>
      <c r="I43" s="15"/>
      <c r="K43" s="46"/>
      <c r="L43" s="48"/>
    </row>
    <row r="44" spans="1:12" s="11" customFormat="1" ht="30" customHeight="1" x14ac:dyDescent="0.2">
      <c r="A44" s="85">
        <v>20</v>
      </c>
      <c r="B44" s="79" t="s">
        <v>35</v>
      </c>
      <c r="C44" s="99" t="s">
        <v>31</v>
      </c>
      <c r="D44" s="92">
        <v>1000</v>
      </c>
      <c r="E44" s="81" t="s">
        <v>40</v>
      </c>
      <c r="F44" s="110"/>
      <c r="G44" s="106"/>
      <c r="H44" s="115">
        <f t="shared" si="8"/>
        <v>0</v>
      </c>
      <c r="I44" s="15"/>
      <c r="K44" s="46"/>
      <c r="L44" s="48"/>
    </row>
    <row r="45" spans="1:12" s="11" customFormat="1" ht="30" customHeight="1" x14ac:dyDescent="0.2">
      <c r="A45" s="117">
        <v>21</v>
      </c>
      <c r="B45" s="132" t="s">
        <v>46</v>
      </c>
      <c r="C45" s="131" t="s">
        <v>52</v>
      </c>
      <c r="D45" s="118">
        <v>300</v>
      </c>
      <c r="E45" s="119" t="s">
        <v>41</v>
      </c>
      <c r="F45" s="120"/>
      <c r="G45" s="130"/>
      <c r="H45" s="121">
        <f t="shared" si="8"/>
        <v>0</v>
      </c>
      <c r="I45" s="15"/>
      <c r="K45" s="46"/>
      <c r="L45" s="48"/>
    </row>
    <row r="46" spans="1:12" s="11" customFormat="1" ht="30" customHeight="1" x14ac:dyDescent="0.2">
      <c r="A46" s="117">
        <v>22</v>
      </c>
      <c r="B46" s="79" t="s">
        <v>34</v>
      </c>
      <c r="C46" s="97" t="s">
        <v>57</v>
      </c>
      <c r="D46" s="98">
        <v>3000</v>
      </c>
      <c r="E46" s="81" t="s">
        <v>41</v>
      </c>
      <c r="F46" s="110"/>
      <c r="G46" s="107"/>
      <c r="H46" s="115">
        <f t="shared" ref="H46" si="9">D46*G46</f>
        <v>0</v>
      </c>
      <c r="I46" s="15"/>
      <c r="K46" s="46">
        <f t="shared" ref="K46" si="10">J46*$K$12</f>
        <v>0</v>
      </c>
      <c r="L46" s="48">
        <f t="shared" ref="L46" si="11">K46*G46</f>
        <v>0</v>
      </c>
    </row>
    <row r="47" spans="1:12" s="11" customFormat="1" ht="30" customHeight="1" x14ac:dyDescent="0.2">
      <c r="A47" s="117"/>
      <c r="B47" s="133"/>
      <c r="C47" s="134"/>
      <c r="D47" s="118"/>
      <c r="E47" s="119"/>
      <c r="F47" s="120"/>
      <c r="G47" s="130"/>
      <c r="H47" s="137">
        <f>SUM(H40:H46)</f>
        <v>0</v>
      </c>
      <c r="I47" s="15"/>
      <c r="K47" s="46"/>
      <c r="L47" s="48"/>
    </row>
    <row r="48" spans="1:12" s="11" customFormat="1" x14ac:dyDescent="0.2">
      <c r="A48" s="117"/>
      <c r="B48" s="133"/>
      <c r="C48" s="139"/>
      <c r="D48" s="118"/>
      <c r="E48" s="119"/>
      <c r="F48" s="120"/>
      <c r="G48" s="130"/>
      <c r="H48" s="137"/>
      <c r="I48" s="15"/>
      <c r="K48" s="46"/>
      <c r="L48" s="48"/>
    </row>
    <row r="49" spans="1:12" s="11" customFormat="1" ht="30" customHeight="1" x14ac:dyDescent="0.2">
      <c r="A49" s="117"/>
      <c r="B49" s="133"/>
      <c r="C49" s="95" t="s">
        <v>50</v>
      </c>
      <c r="D49" s="118"/>
      <c r="E49" s="119"/>
      <c r="F49" s="120"/>
      <c r="G49" s="130"/>
      <c r="H49" s="121"/>
      <c r="I49" s="15"/>
      <c r="K49" s="46"/>
      <c r="L49" s="48"/>
    </row>
    <row r="50" spans="1:12" s="11" customFormat="1" ht="30" customHeight="1" x14ac:dyDescent="0.2">
      <c r="A50" s="117">
        <v>23</v>
      </c>
      <c r="B50" s="133" t="s">
        <v>53</v>
      </c>
      <c r="C50" s="140" t="s">
        <v>51</v>
      </c>
      <c r="D50" s="118">
        <v>1000</v>
      </c>
      <c r="E50" s="119" t="s">
        <v>42</v>
      </c>
      <c r="F50" s="120"/>
      <c r="G50" s="130"/>
      <c r="H50" s="121">
        <f>D50*G50</f>
        <v>0</v>
      </c>
      <c r="I50" s="15"/>
      <c r="K50" s="46"/>
      <c r="L50" s="48"/>
    </row>
    <row r="51" spans="1:12" s="11" customFormat="1" x14ac:dyDescent="0.2">
      <c r="A51" s="117"/>
      <c r="B51" s="133"/>
      <c r="C51" s="138"/>
      <c r="D51" s="118"/>
      <c r="E51" s="119"/>
      <c r="F51" s="120"/>
      <c r="G51" s="130"/>
      <c r="H51" s="137">
        <f>H50</f>
        <v>0</v>
      </c>
      <c r="I51" s="15"/>
      <c r="K51" s="46"/>
      <c r="L51" s="48"/>
    </row>
    <row r="52" spans="1:12" s="11" customFormat="1" ht="13.5" thickBot="1" x14ac:dyDescent="0.25">
      <c r="A52" s="100"/>
      <c r="B52" s="101"/>
      <c r="C52" s="102"/>
      <c r="D52" s="103"/>
      <c r="E52" s="104"/>
      <c r="F52" s="113"/>
      <c r="G52" s="122"/>
      <c r="H52" s="123"/>
      <c r="I52" s="15"/>
      <c r="K52" s="46"/>
      <c r="L52" s="48"/>
    </row>
    <row r="53" spans="1:12" ht="24.75" customHeight="1" thickBot="1" x14ac:dyDescent="0.25">
      <c r="A53" s="165" t="s">
        <v>26</v>
      </c>
      <c r="B53" s="166"/>
      <c r="C53" s="167"/>
      <c r="D53" s="52" t="s">
        <v>27</v>
      </c>
      <c r="E53" s="53"/>
      <c r="F53" s="54"/>
      <c r="G53" s="55" t="s">
        <v>28</v>
      </c>
      <c r="H53" s="159">
        <f>H51+H47+H38+H33+H27+H24+H18</f>
        <v>0</v>
      </c>
      <c r="I53" s="56"/>
      <c r="K53" s="57"/>
    </row>
    <row r="54" spans="1:12" ht="13.5" thickBot="1" x14ac:dyDescent="0.25">
      <c r="A54" s="58"/>
      <c r="B54" s="59"/>
      <c r="C54" s="60"/>
      <c r="D54" s="61"/>
      <c r="E54" s="62"/>
      <c r="F54" s="63"/>
      <c r="G54" s="64"/>
      <c r="H54" s="65"/>
      <c r="I54" s="56"/>
      <c r="K54" s="57"/>
    </row>
    <row r="55" spans="1:12" x14ac:dyDescent="0.2">
      <c r="A55" s="58"/>
      <c r="B55" s="59"/>
      <c r="C55" s="60"/>
      <c r="D55" s="61"/>
      <c r="E55" s="62"/>
      <c r="F55" s="135"/>
      <c r="G55" s="125" t="s">
        <v>29</v>
      </c>
      <c r="H55" s="124"/>
      <c r="I55" s="56"/>
      <c r="L55" s="67">
        <f>SUM(L22:L54)</f>
        <v>0</v>
      </c>
    </row>
    <row r="56" spans="1:12" ht="13.5" thickBot="1" x14ac:dyDescent="0.25">
      <c r="A56" s="68"/>
      <c r="B56" s="69"/>
      <c r="C56" s="70"/>
      <c r="D56" s="71" t="s">
        <v>30</v>
      </c>
      <c r="E56" s="72"/>
      <c r="F56" s="73"/>
      <c r="G56" s="74"/>
      <c r="H56" s="65"/>
      <c r="I56" s="56"/>
    </row>
  </sheetData>
  <customSheetViews>
    <customSheetView guid="{D737C9EB-08D0-473E-B1D2-106F0A44C47D}" scale="88" showPageBreaks="1" showGridLines="0" zeroValues="0" printArea="1" hiddenColumns="1" view="pageBreakPreview" topLeftCell="C1">
      <selection activeCell="G8" sqref="G8"/>
      <rowBreaks count="1" manualBreakCount="1">
        <brk id="38" max="10" man="1"/>
      </rowBreaks>
      <pageMargins left="0.19685039370078741" right="0.19685039370078741" top="0.15748031496062992" bottom="0.19685039370078741" header="0.23622047244094491" footer="0.19685039370078741"/>
      <printOptions horizontalCentered="1" verticalCentered="1"/>
      <pageSetup scale="55" fitToHeight="2" orientation="landscape" r:id="rId1"/>
      <headerFooter alignWithMargins="0">
        <oddFooter>&amp;RHoja : &amp;P de: &amp;N</oddFooter>
      </headerFooter>
    </customSheetView>
    <customSheetView guid="{0983E12D-A50C-47B7-BBB4-62507422593A}" scale="85" showPageBreaks="1" showGridLines="0" zeroValues="0" printArea="1" hiddenColumns="1">
      <selection activeCell="G4" sqref="G4:H7"/>
      <rowBreaks count="1" manualBreakCount="1">
        <brk id="38" max="10" man="1"/>
      </rowBreaks>
      <pageMargins left="0.19685039370078741" right="0.19685039370078741" top="0.15748031496062992" bottom="0.19685039370078741" header="0.23622047244094491" footer="0.19685039370078741"/>
      <printOptions horizontalCentered="1" verticalCentered="1"/>
      <pageSetup scale="55" fitToHeight="2" orientation="landscape" r:id="rId2"/>
      <headerFooter alignWithMargins="0">
        <oddFooter>&amp;RHoja : &amp;P de: &amp;N</oddFooter>
      </headerFooter>
    </customSheetView>
    <customSheetView guid="{1BAF1B61-C47D-4664-9DD4-58C9916E8EB8}" scale="88" showPageBreaks="1" showGridLines="0" zeroValues="0" printArea="1" hiddenColumns="1" view="pageBreakPreview" topLeftCell="C1">
      <selection activeCell="F15" sqref="F15"/>
      <rowBreaks count="1" manualBreakCount="1">
        <brk id="40" max="10" man="1"/>
      </rowBreaks>
      <pageMargins left="0.19685039370078741" right="0.19685039370078741" top="0.15748031496062992" bottom="0.19685039370078741" header="0.23622047244094491" footer="0.19685039370078741"/>
      <printOptions horizontalCentered="1" verticalCentered="1"/>
      <pageSetup scale="55" fitToHeight="2" orientation="landscape" r:id="rId3"/>
      <headerFooter alignWithMargins="0">
        <oddFooter>&amp;RHoja : &amp;P de: &amp;N</oddFooter>
      </headerFooter>
    </customSheetView>
  </customSheetViews>
  <mergeCells count="17">
    <mergeCell ref="D1:E1"/>
    <mergeCell ref="D2:E2"/>
    <mergeCell ref="D3:E3"/>
    <mergeCell ref="D4:E4"/>
    <mergeCell ref="D5:E5"/>
    <mergeCell ref="D6:E6"/>
    <mergeCell ref="G4:H7"/>
    <mergeCell ref="L8:L9"/>
    <mergeCell ref="A9:C9"/>
    <mergeCell ref="F9:G10"/>
    <mergeCell ref="H9:H10"/>
    <mergeCell ref="A10:C10"/>
    <mergeCell ref="A11:A12"/>
    <mergeCell ref="C11:C12"/>
    <mergeCell ref="A53:C53"/>
    <mergeCell ref="D7:E7"/>
    <mergeCell ref="K8:K9"/>
  </mergeCells>
  <dataValidations count="2">
    <dataValidation allowBlank="1" showInputMessage="1" showErrorMessage="1" prompt="Se repite el concepto en V.-Otros" sqref="C29 C35"/>
    <dataValidation allowBlank="1" showInputMessage="1" showErrorMessage="1" prompt="En la normativa este concepto se úbica en construcción de carreteras y autopistas, no en conservación" sqref="C36 C22:C27 C31:C34"/>
  </dataValidations>
  <hyperlinks>
    <hyperlink ref="B30" r:id="rId4" display="N·CSV·CAR·3·02·011/03 "/>
  </hyperlinks>
  <printOptions horizontalCentered="1" verticalCentered="1"/>
  <pageMargins left="0.19685039370078741" right="0.19685039370078741" top="0.15748031496062992" bottom="0.19685039370078741" header="0.23622047244094491" footer="0.19685039370078741"/>
  <pageSetup scale="55" fitToHeight="2" orientation="landscape" r:id="rId5"/>
  <headerFooter alignWithMargins="0">
    <oddFooter>&amp;RHoja : &amp;P de: &amp;N</oddFooter>
  </headerFooter>
  <rowBreaks count="1" manualBreakCount="1">
    <brk id="38" max="10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N33"/>
  <sheetViews>
    <sheetView workbookViewId="0">
      <selection activeCell="A3" sqref="A3"/>
    </sheetView>
  </sheetViews>
  <sheetFormatPr baseColWidth="10" defaultRowHeight="12.75" x14ac:dyDescent="0.2"/>
  <cols>
    <col min="4" max="4" width="7.42578125" customWidth="1"/>
    <col min="5" max="5" width="4.7109375" customWidth="1"/>
    <col min="7" max="7" width="4.85546875" customWidth="1"/>
    <col min="9" max="9" width="5.28515625" customWidth="1"/>
    <col min="11" max="11" width="5" customWidth="1"/>
  </cols>
  <sheetData>
    <row r="5" spans="3:12" x14ac:dyDescent="0.2">
      <c r="D5" s="149"/>
      <c r="F5" s="150"/>
      <c r="H5" s="150"/>
      <c r="J5" s="150"/>
      <c r="L5" s="149"/>
    </row>
    <row r="6" spans="3:12" x14ac:dyDescent="0.2">
      <c r="D6" s="149"/>
      <c r="F6" s="150"/>
      <c r="H6" s="150"/>
      <c r="J6" s="150"/>
      <c r="L6" s="149"/>
    </row>
    <row r="7" spans="3:12" x14ac:dyDescent="0.2">
      <c r="D7" s="149"/>
      <c r="F7" s="150"/>
      <c r="H7" s="150"/>
      <c r="J7" s="150"/>
      <c r="L7" s="149"/>
    </row>
    <row r="8" spans="3:12" x14ac:dyDescent="0.2">
      <c r="D8" s="149"/>
      <c r="F8" s="150"/>
      <c r="H8" s="150"/>
      <c r="J8" s="150"/>
      <c r="L8" s="149"/>
    </row>
    <row r="9" spans="3:12" x14ac:dyDescent="0.2">
      <c r="D9" s="149"/>
      <c r="F9" s="150"/>
      <c r="H9" s="150"/>
      <c r="J9" s="150"/>
      <c r="L9" s="149"/>
    </row>
    <row r="13" spans="3:12" x14ac:dyDescent="0.2">
      <c r="F13" s="146"/>
      <c r="G13" s="146"/>
      <c r="H13" s="146"/>
      <c r="I13" s="146"/>
    </row>
    <row r="14" spans="3:12" x14ac:dyDescent="0.2">
      <c r="C14" s="146"/>
      <c r="F14" s="146"/>
      <c r="G14" s="146"/>
    </row>
    <row r="16" spans="3:12" x14ac:dyDescent="0.2">
      <c r="F16" s="146"/>
      <c r="G16" s="146"/>
    </row>
    <row r="18" spans="6:14" x14ac:dyDescent="0.2">
      <c r="L18" s="147"/>
      <c r="M18" s="147"/>
      <c r="N18" s="147"/>
    </row>
    <row r="19" spans="6:14" x14ac:dyDescent="0.2">
      <c r="L19" s="147"/>
      <c r="M19" s="147"/>
      <c r="N19" s="147"/>
    </row>
    <row r="20" spans="6:14" x14ac:dyDescent="0.2">
      <c r="F20" s="146"/>
      <c r="G20" s="146"/>
      <c r="L20" s="147"/>
      <c r="M20" s="147"/>
      <c r="N20" s="147"/>
    </row>
    <row r="21" spans="6:14" x14ac:dyDescent="0.2">
      <c r="L21" s="147"/>
      <c r="M21" s="147"/>
      <c r="N21" s="147"/>
    </row>
    <row r="23" spans="6:14" x14ac:dyDescent="0.2">
      <c r="L23" s="148"/>
      <c r="M23" s="148"/>
      <c r="N23" s="148"/>
    </row>
    <row r="24" spans="6:14" x14ac:dyDescent="0.2">
      <c r="L24" s="148"/>
      <c r="M24" s="148"/>
      <c r="N24" s="148"/>
    </row>
    <row r="25" spans="6:14" x14ac:dyDescent="0.2">
      <c r="L25" s="148"/>
      <c r="M25" s="148"/>
      <c r="N25" s="148"/>
    </row>
    <row r="26" spans="6:14" x14ac:dyDescent="0.2">
      <c r="L26" s="148"/>
      <c r="M26" s="148"/>
      <c r="N26" s="148"/>
    </row>
    <row r="32" spans="6:14" x14ac:dyDescent="0.2">
      <c r="J32" s="146"/>
      <c r="K32" s="146"/>
    </row>
    <row r="33" spans="10:11" x14ac:dyDescent="0.2">
      <c r="J33" s="146"/>
      <c r="K33" s="146"/>
    </row>
  </sheetData>
  <customSheetViews>
    <customSheetView guid="{D737C9EB-08D0-473E-B1D2-106F0A44C47D}">
      <selection activeCell="A3" sqref="A3"/>
      <pageMargins left="0.7" right="0.7" top="0.75" bottom="0.75" header="0.3" footer="0.3"/>
    </customSheetView>
    <customSheetView guid="{0983E12D-A50C-47B7-BBB4-62507422593A}">
      <selection activeCell="A3" sqref="A3"/>
      <pageMargins left="0.7" right="0.7" top="0.75" bottom="0.75" header="0.3" footer="0.3"/>
    </customSheetView>
    <customSheetView guid="{1BAF1B61-C47D-4664-9DD4-58C9916E8EB8}" topLeftCell="E11">
      <selection activeCell="M24" sqref="M24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Cuag 135-155</vt:lpstr>
      <vt:lpstr>Hoja1</vt:lpstr>
      <vt:lpstr>'Cuag 135-155'!Área_de_impresión</vt:lpstr>
      <vt:lpstr>'Cuag 135-155'!Títulos_a_imprimir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inesa1</cp:lastModifiedBy>
  <cp:lastPrinted>2014-05-19T15:19:45Z</cp:lastPrinted>
  <dcterms:created xsi:type="dcterms:W3CDTF">2014-03-31T19:18:54Z</dcterms:created>
  <dcterms:modified xsi:type="dcterms:W3CDTF">2014-09-25T19:35:28Z</dcterms:modified>
</cp:coreProperties>
</file>