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0.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comments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C:\Users\mmartine\Desktop\"/>
    </mc:Choice>
  </mc:AlternateContent>
  <bookViews>
    <workbookView xWindow="240" yWindow="0" windowWidth="19440" windowHeight="11760" firstSheet="35" activeTab="45"/>
  </bookViews>
  <sheets>
    <sheet name="F 01" sheetId="1" r:id="rId1"/>
    <sheet name="F 2.1" sheetId="2" r:id="rId2"/>
    <sheet name="F. 2.2" sheetId="3" r:id="rId3"/>
    <sheet name="F. 2.3" sheetId="4" r:id="rId4"/>
    <sheet name="F. 2.4" sheetId="5" r:id="rId5"/>
    <sheet name="E.P. 3.1" sheetId="7" r:id="rId6"/>
    <sheet name="EP 3.2" sheetId="8" r:id="rId7"/>
    <sheet name="EP 3.3" sheetId="9" r:id="rId8"/>
    <sheet name="E.P 3.4" sheetId="10" r:id="rId9"/>
    <sheet name="E.P 3.5" sheetId="6" r:id="rId10"/>
    <sheet name="F 4.1" sheetId="11" r:id="rId11"/>
    <sheet name="F 4.2" sheetId="12" r:id="rId12"/>
    <sheet name="F 4.3" sheetId="13" r:id="rId13"/>
    <sheet name="F 5.1" sheetId="15" r:id="rId14"/>
    <sheet name="F. 5.2" sheetId="16" r:id="rId15"/>
    <sheet name="F 5.4 (2)" sheetId="14" r:id="rId16"/>
    <sheet name="F 6.1" sheetId="17" r:id="rId17"/>
    <sheet name="F 6.2" sheetId="18" r:id="rId18"/>
    <sheet name="F 6.3" sheetId="19" r:id="rId19"/>
    <sheet name="F 6.3 (2)" sheetId="20" r:id="rId20"/>
    <sheet name="F 6.4" sheetId="21" r:id="rId21"/>
    <sheet name="F 6.5" sheetId="22" r:id="rId22"/>
    <sheet name="F 6.5 (2)" sheetId="23" r:id="rId23"/>
    <sheet name="F 6.6 " sheetId="24" r:id="rId24"/>
    <sheet name="F. 6.7" sheetId="25" r:id="rId25"/>
    <sheet name="F. 6.8" sheetId="26" r:id="rId26"/>
    <sheet name="F 7" sheetId="28" r:id="rId27"/>
    <sheet name="F 7 (2)" sheetId="27" r:id="rId28"/>
    <sheet name="F 08" sheetId="29" r:id="rId29"/>
    <sheet name="F 9 " sheetId="30" r:id="rId30"/>
    <sheet name="F 10.1" sheetId="31" r:id="rId31"/>
    <sheet name="F 10.2" sheetId="32" r:id="rId32"/>
    <sheet name="F 10.3" sheetId="33" r:id="rId33"/>
    <sheet name="F 10.4" sheetId="34" r:id="rId34"/>
    <sheet name="F 11" sheetId="35" r:id="rId35"/>
    <sheet name="F. 12.1" sheetId="36" r:id="rId36"/>
    <sheet name="F12.2" sheetId="37" r:id="rId37"/>
    <sheet name="F 12.3" sheetId="38" r:id="rId38"/>
    <sheet name="F 12.4" sheetId="39" r:id="rId39"/>
    <sheet name="F 12.5" sheetId="40" r:id="rId40"/>
    <sheet name="F 12.6" sheetId="41" r:id="rId41"/>
    <sheet name="F 12.11" sheetId="42" r:id="rId42"/>
    <sheet name="F 12.12" sheetId="43" r:id="rId43"/>
    <sheet name="F 13" sheetId="44" r:id="rId44"/>
    <sheet name="F 14.1" sheetId="45" r:id="rId45"/>
    <sheet name="F14.2" sheetId="46"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s>
  <definedNames>
    <definedName name="_______________________________" localSheetId="9" hidden="1">'[4]Forma E-17'!#REF!</definedName>
    <definedName name="_______________________________" localSheetId="4" hidden="1">'[4]Forma E-17'!#REF!</definedName>
    <definedName name="___________________KEY1" localSheetId="9" hidden="1">'[1]Forma E-7'!#REF!</definedName>
    <definedName name="___________________KEY1" localSheetId="28" hidden="1">'[1]Forma E-7'!#REF!</definedName>
    <definedName name="___________________KEY1" localSheetId="34" hidden="1">'[1]Forma E-7'!#REF!</definedName>
    <definedName name="___________________KEY1" localSheetId="41" hidden="1">'[1]Forma E-7'!#REF!</definedName>
    <definedName name="___________________KEY1" localSheetId="42" hidden="1">'[1]Forma E-7'!#REF!</definedName>
    <definedName name="___________________KEY1" localSheetId="40" hidden="1">'[1]Forma E-7'!#REF!</definedName>
    <definedName name="___________________KEY1" localSheetId="43" hidden="1">'[1]Forma E-7'!#REF!</definedName>
    <definedName name="___________________KEY1" localSheetId="15" hidden="1">'[1]Forma E-7'!#REF!</definedName>
    <definedName name="___________________KEY1" localSheetId="16" hidden="1">'[1]Forma E-7'!#REF!</definedName>
    <definedName name="___________________KEY1" localSheetId="19" hidden="1">'[1]Forma E-7'!#REF!</definedName>
    <definedName name="___________________KEY1" localSheetId="22" hidden="1">'[1]Forma E-7'!#REF!</definedName>
    <definedName name="___________________KEY1" localSheetId="27" hidden="1">'[1]Forma E-7'!#REF!</definedName>
    <definedName name="___________________KEY1" localSheetId="29" hidden="1">'[1]Forma E-7'!#REF!</definedName>
    <definedName name="___________________KEY1" hidden="1">'[1]Forma E-7'!#REF!</definedName>
    <definedName name="___________________KEY2" localSheetId="9" hidden="1">'[2]Forma E-17'!#REF!</definedName>
    <definedName name="___________________KEY2" localSheetId="28" hidden="1">'[2]Forma E-17'!#REF!</definedName>
    <definedName name="___________________KEY2" localSheetId="34" hidden="1">'[2]Forma E-17'!#REF!</definedName>
    <definedName name="___________________KEY2" localSheetId="41" hidden="1">'[2]Forma E-17'!#REF!</definedName>
    <definedName name="___________________KEY2" localSheetId="42" hidden="1">'[2]Forma E-17'!#REF!</definedName>
    <definedName name="___________________KEY2" localSheetId="40" hidden="1">'[2]Forma E-17'!#REF!</definedName>
    <definedName name="___________________KEY2" localSheetId="43" hidden="1">'[2]Forma E-17'!#REF!</definedName>
    <definedName name="___________________KEY2" localSheetId="15" hidden="1">'[2]Forma E-17'!#REF!</definedName>
    <definedName name="___________________KEY2" localSheetId="16" hidden="1">'[2]Forma E-17'!#REF!</definedName>
    <definedName name="___________________KEY2" localSheetId="19" hidden="1">'[2]Forma E-17'!#REF!</definedName>
    <definedName name="___________________KEY2" localSheetId="22" hidden="1">'[2]Forma E-17'!#REF!</definedName>
    <definedName name="___________________KEY2" localSheetId="27" hidden="1">'[2]Forma E-17'!#REF!</definedName>
    <definedName name="___________________KEY2" localSheetId="29" hidden="1">'[2]Forma E-17'!#REF!</definedName>
    <definedName name="___________________KEY2" hidden="1">'[2]Forma E-17'!#REF!</definedName>
    <definedName name="___________________PRE1" localSheetId="9">#REF!</definedName>
    <definedName name="___________________PRE1" localSheetId="0">#REF!</definedName>
    <definedName name="___________________PRE1" localSheetId="28">#REF!</definedName>
    <definedName name="___________________PRE1" localSheetId="30">#REF!</definedName>
    <definedName name="___________________PRE1" localSheetId="34">#REF!</definedName>
    <definedName name="___________________PRE1" localSheetId="43">#REF!</definedName>
    <definedName name="___________________PRE1" localSheetId="10">#REF!</definedName>
    <definedName name="___________________PRE1" localSheetId="13">#REF!</definedName>
    <definedName name="___________________PRE1" localSheetId="15">#REF!</definedName>
    <definedName name="___________________PRE1" localSheetId="16">#REF!</definedName>
    <definedName name="___________________PRE1" localSheetId="19">#REF!</definedName>
    <definedName name="___________________PRE1" localSheetId="22">#REF!</definedName>
    <definedName name="___________________PRE1" localSheetId="26">#REF!</definedName>
    <definedName name="___________________PRE1" localSheetId="27">#REF!</definedName>
    <definedName name="___________________PRE1" localSheetId="29">#REF!</definedName>
    <definedName name="___________________PRE1" localSheetId="35">#REF!</definedName>
    <definedName name="___________________PRE1" localSheetId="4">#REF!</definedName>
    <definedName name="___________________PRE1" localSheetId="25">#REF!</definedName>
    <definedName name="___________________PRE1">#REF!</definedName>
    <definedName name="__________________KEY1" localSheetId="9" hidden="1">'[3]Forma E-7'!#REF!</definedName>
    <definedName name="__________________KEY1" localSheetId="0" hidden="1">'[3]Forma E-7'!#REF!</definedName>
    <definedName name="__________________KEY1" localSheetId="28" hidden="1">'[3]Forma E-7'!#REF!</definedName>
    <definedName name="__________________KEY1" localSheetId="30" hidden="1">'[3]Forma E-7'!#REF!</definedName>
    <definedName name="__________________KEY1" localSheetId="34" hidden="1">'[3]Forma E-7'!#REF!</definedName>
    <definedName name="__________________KEY1" localSheetId="43" hidden="1">'[3]Forma E-7'!#REF!</definedName>
    <definedName name="__________________KEY1" localSheetId="10" hidden="1">'[3]Forma E-7'!#REF!</definedName>
    <definedName name="__________________KEY1" localSheetId="13" hidden="1">'[47]Forma E-7'!#REF!</definedName>
    <definedName name="__________________KEY1" localSheetId="15" hidden="1">'[3]Forma E-7'!#REF!</definedName>
    <definedName name="__________________KEY1" localSheetId="16" hidden="1">'[3]Forma E-7'!#REF!</definedName>
    <definedName name="__________________KEY1" localSheetId="19" hidden="1">'[3]Forma E-7'!#REF!</definedName>
    <definedName name="__________________KEY1" localSheetId="22" hidden="1">'[3]Forma E-7'!#REF!</definedName>
    <definedName name="__________________KEY1" localSheetId="23" hidden="1">'[3]Forma E-7'!#REF!</definedName>
    <definedName name="__________________KEY1" localSheetId="26" hidden="1">'[68]Forma E-7'!#REF!</definedName>
    <definedName name="__________________KEY1" localSheetId="27" hidden="1">'[68]Forma E-7'!#REF!</definedName>
    <definedName name="__________________KEY1" localSheetId="29" hidden="1">'[3]Forma E-7'!#REF!</definedName>
    <definedName name="__________________KEY1" localSheetId="35" hidden="1">'[3]Forma E-7'!#REF!</definedName>
    <definedName name="__________________KEY1" localSheetId="4" hidden="1">'[3]Forma E-7'!#REF!</definedName>
    <definedName name="__________________KEY1" hidden="1">'[3]Forma E-7'!#REF!</definedName>
    <definedName name="__________________KEY2" localSheetId="9" hidden="1">'[4]Forma E-17'!#REF!</definedName>
    <definedName name="__________________KEY2" localSheetId="0" hidden="1">'[4]Forma E-17'!#REF!</definedName>
    <definedName name="__________________KEY2" localSheetId="28" hidden="1">'[4]Forma E-17'!#REF!</definedName>
    <definedName name="__________________KEY2" localSheetId="30" hidden="1">'[4]Forma E-17'!#REF!</definedName>
    <definedName name="__________________KEY2" localSheetId="34" hidden="1">'[4]Forma E-17'!#REF!</definedName>
    <definedName name="__________________KEY2" localSheetId="43" hidden="1">'[4]Forma E-17'!#REF!</definedName>
    <definedName name="__________________KEY2" localSheetId="10" hidden="1">'[4]Forma E-17'!#REF!</definedName>
    <definedName name="__________________KEY2" localSheetId="13" hidden="1">'[48]Forma E-17'!#REF!</definedName>
    <definedName name="__________________KEY2" localSheetId="15" hidden="1">'[4]Forma E-17'!#REF!</definedName>
    <definedName name="__________________KEY2" localSheetId="16" hidden="1">'[4]Forma E-17'!#REF!</definedName>
    <definedName name="__________________KEY2" localSheetId="19" hidden="1">'[4]Forma E-17'!#REF!</definedName>
    <definedName name="__________________KEY2" localSheetId="22" hidden="1">'[4]Forma E-17'!#REF!</definedName>
    <definedName name="__________________KEY2" localSheetId="23" hidden="1">'[4]Forma E-17'!#REF!</definedName>
    <definedName name="__________________KEY2" localSheetId="26" hidden="1">'[69]Forma E-17'!#REF!</definedName>
    <definedName name="__________________KEY2" localSheetId="27" hidden="1">'[69]Forma E-17'!#REF!</definedName>
    <definedName name="__________________KEY2" localSheetId="29" hidden="1">'[4]Forma E-17'!#REF!</definedName>
    <definedName name="__________________KEY2" localSheetId="35" hidden="1">'[4]Forma E-17'!#REF!</definedName>
    <definedName name="__________________KEY2" localSheetId="4" hidden="1">'[4]Forma E-17'!#REF!</definedName>
    <definedName name="__________________KEY2" hidden="1">'[4]Forma E-17'!#REF!</definedName>
    <definedName name="__________________PRE1" localSheetId="9">#REF!</definedName>
    <definedName name="__________________PRE1" localSheetId="0">#REF!</definedName>
    <definedName name="__________________PRE1" localSheetId="28">#REF!</definedName>
    <definedName name="__________________PRE1" localSheetId="30">#REF!</definedName>
    <definedName name="__________________PRE1" localSheetId="34">#REF!</definedName>
    <definedName name="__________________PRE1" localSheetId="43">#REF!</definedName>
    <definedName name="__________________PRE1" localSheetId="10">#REF!</definedName>
    <definedName name="__________________PRE1" localSheetId="13">#REF!</definedName>
    <definedName name="__________________PRE1" localSheetId="15">#REF!</definedName>
    <definedName name="__________________PRE1" localSheetId="16">#REF!</definedName>
    <definedName name="__________________PRE1" localSheetId="19">#REF!</definedName>
    <definedName name="__________________PRE1" localSheetId="22">#REF!</definedName>
    <definedName name="__________________PRE1" localSheetId="26">#REF!</definedName>
    <definedName name="__________________PRE1" localSheetId="27">#REF!</definedName>
    <definedName name="__________________PRE1" localSheetId="29">#REF!</definedName>
    <definedName name="__________________PRE1" localSheetId="35">#REF!</definedName>
    <definedName name="__________________PRE1" localSheetId="4">#REF!</definedName>
    <definedName name="__________________PRE1" localSheetId="25">#REF!</definedName>
    <definedName name="__________________PRE1">#REF!</definedName>
    <definedName name="_________________KEY1" localSheetId="9" hidden="1">'[3]Forma E-7'!#REF!</definedName>
    <definedName name="_________________KEY1" localSheetId="0" hidden="1">'[3]Forma E-7'!#REF!</definedName>
    <definedName name="_________________KEY1" localSheetId="28" hidden="1">'[3]Forma E-7'!#REF!</definedName>
    <definedName name="_________________KEY1" localSheetId="30" hidden="1">'[3]Forma E-7'!#REF!</definedName>
    <definedName name="_________________KEY1" localSheetId="34" hidden="1">'[3]Forma E-7'!#REF!</definedName>
    <definedName name="_________________KEY1" localSheetId="43" hidden="1">'[3]Forma E-7'!#REF!</definedName>
    <definedName name="_________________KEY1" localSheetId="10" hidden="1">'[3]Forma E-7'!#REF!</definedName>
    <definedName name="_________________KEY1" localSheetId="13" hidden="1">'[47]Forma E-7'!#REF!</definedName>
    <definedName name="_________________KEY1" localSheetId="15" hidden="1">'[3]Forma E-7'!#REF!</definedName>
    <definedName name="_________________KEY1" localSheetId="16" hidden="1">'[3]Forma E-7'!#REF!</definedName>
    <definedName name="_________________KEY1" localSheetId="19" hidden="1">'[3]Forma E-7'!#REF!</definedName>
    <definedName name="_________________KEY1" localSheetId="22" hidden="1">'[3]Forma E-7'!#REF!</definedName>
    <definedName name="_________________KEY1" localSheetId="23" hidden="1">'[3]Forma E-7'!#REF!</definedName>
    <definedName name="_________________KEY1" localSheetId="26" hidden="1">'[68]Forma E-7'!#REF!</definedName>
    <definedName name="_________________KEY1" localSheetId="27" hidden="1">'[68]Forma E-7'!#REF!</definedName>
    <definedName name="_________________KEY1" localSheetId="29" hidden="1">'[3]Forma E-7'!#REF!</definedName>
    <definedName name="_________________KEY1" localSheetId="35" hidden="1">'[3]Forma E-7'!#REF!</definedName>
    <definedName name="_________________KEY1" localSheetId="4" hidden="1">'[3]Forma E-7'!#REF!</definedName>
    <definedName name="_________________KEY1" hidden="1">'[3]Forma E-7'!#REF!</definedName>
    <definedName name="_________________KEY2" localSheetId="9" hidden="1">'[4]Forma E-17'!#REF!</definedName>
    <definedName name="_________________KEY2" localSheetId="0" hidden="1">'[4]Forma E-17'!#REF!</definedName>
    <definedName name="_________________KEY2" localSheetId="28" hidden="1">'[4]Forma E-17'!#REF!</definedName>
    <definedName name="_________________KEY2" localSheetId="30" hidden="1">'[4]Forma E-17'!#REF!</definedName>
    <definedName name="_________________KEY2" localSheetId="34" hidden="1">'[4]Forma E-17'!#REF!</definedName>
    <definedName name="_________________KEY2" localSheetId="43" hidden="1">'[4]Forma E-17'!#REF!</definedName>
    <definedName name="_________________KEY2" localSheetId="10" hidden="1">'[4]Forma E-17'!#REF!</definedName>
    <definedName name="_________________KEY2" localSheetId="13" hidden="1">'[48]Forma E-17'!#REF!</definedName>
    <definedName name="_________________KEY2" localSheetId="15" hidden="1">'[4]Forma E-17'!#REF!</definedName>
    <definedName name="_________________KEY2" localSheetId="16" hidden="1">'[4]Forma E-17'!#REF!</definedName>
    <definedName name="_________________KEY2" localSheetId="19" hidden="1">'[4]Forma E-17'!#REF!</definedName>
    <definedName name="_________________KEY2" localSheetId="22" hidden="1">'[4]Forma E-17'!#REF!</definedName>
    <definedName name="_________________KEY2" localSheetId="23" hidden="1">'[4]Forma E-17'!#REF!</definedName>
    <definedName name="_________________KEY2" localSheetId="26" hidden="1">'[69]Forma E-17'!#REF!</definedName>
    <definedName name="_________________KEY2" localSheetId="27" hidden="1">'[69]Forma E-17'!#REF!</definedName>
    <definedName name="_________________KEY2" localSheetId="29" hidden="1">'[4]Forma E-17'!#REF!</definedName>
    <definedName name="_________________KEY2" localSheetId="35" hidden="1">'[4]Forma E-17'!#REF!</definedName>
    <definedName name="_________________KEY2" localSheetId="4" hidden="1">'[4]Forma E-17'!#REF!</definedName>
    <definedName name="_________________KEY2" hidden="1">'[4]Forma E-17'!#REF!</definedName>
    <definedName name="_________________PRE1" localSheetId="9">#REF!</definedName>
    <definedName name="_________________PRE1" localSheetId="0">#REF!</definedName>
    <definedName name="_________________PRE1" localSheetId="28">#REF!</definedName>
    <definedName name="_________________PRE1" localSheetId="30">#REF!</definedName>
    <definedName name="_________________PRE1" localSheetId="34">#REF!</definedName>
    <definedName name="_________________PRE1" localSheetId="43">#REF!</definedName>
    <definedName name="_________________PRE1" localSheetId="10">#REF!</definedName>
    <definedName name="_________________PRE1" localSheetId="13">#REF!</definedName>
    <definedName name="_________________PRE1" localSheetId="15">#REF!</definedName>
    <definedName name="_________________PRE1" localSheetId="16">#REF!</definedName>
    <definedName name="_________________PRE1" localSheetId="19">#REF!</definedName>
    <definedName name="_________________PRE1" localSheetId="22">#REF!</definedName>
    <definedName name="_________________PRE1" localSheetId="26">#REF!</definedName>
    <definedName name="_________________PRE1" localSheetId="27">#REF!</definedName>
    <definedName name="_________________PRE1" localSheetId="29">#REF!</definedName>
    <definedName name="_________________PRE1" localSheetId="35">#REF!</definedName>
    <definedName name="_________________PRE1" localSheetId="4">#REF!</definedName>
    <definedName name="_________________PRE1" localSheetId="25">#REF!</definedName>
    <definedName name="_________________PRE1">#REF!</definedName>
    <definedName name="_________________PRG1" localSheetId="9">#REF!</definedName>
    <definedName name="_________________PRG1" localSheetId="0">#REF!</definedName>
    <definedName name="_________________PRG1" localSheetId="28">#REF!</definedName>
    <definedName name="_________________PRG1" localSheetId="30">#REF!</definedName>
    <definedName name="_________________PRG1" localSheetId="34">#REF!</definedName>
    <definedName name="_________________PRG1" localSheetId="43">#REF!</definedName>
    <definedName name="_________________PRG1" localSheetId="10">#REF!</definedName>
    <definedName name="_________________PRG1" localSheetId="13">#REF!</definedName>
    <definedName name="_________________PRG1" localSheetId="15">#REF!</definedName>
    <definedName name="_________________PRG1" localSheetId="16">#REF!</definedName>
    <definedName name="_________________PRG1" localSheetId="19">#REF!</definedName>
    <definedName name="_________________PRG1" localSheetId="22">#REF!</definedName>
    <definedName name="_________________PRG1" localSheetId="26">#REF!</definedName>
    <definedName name="_________________PRG1" localSheetId="27">#REF!</definedName>
    <definedName name="_________________PRG1" localSheetId="29">#REF!</definedName>
    <definedName name="_________________PRG1" localSheetId="35">#REF!</definedName>
    <definedName name="_________________PRG1" localSheetId="4">#REF!</definedName>
    <definedName name="_________________PRG1" localSheetId="25">#REF!</definedName>
    <definedName name="_________________PRG1">#REF!</definedName>
    <definedName name="_________________PU2" localSheetId="9">#REF!</definedName>
    <definedName name="_________________PU2" localSheetId="0">#REF!</definedName>
    <definedName name="_________________PU2" localSheetId="28">#REF!</definedName>
    <definedName name="_________________PU2" localSheetId="30">#REF!</definedName>
    <definedName name="_________________PU2" localSheetId="34">#REF!</definedName>
    <definedName name="_________________PU2" localSheetId="43">#REF!</definedName>
    <definedName name="_________________PU2" localSheetId="10">#REF!</definedName>
    <definedName name="_________________PU2" localSheetId="13">#REF!</definedName>
    <definedName name="_________________PU2" localSheetId="15">#REF!</definedName>
    <definedName name="_________________PU2" localSheetId="16">#REF!</definedName>
    <definedName name="_________________PU2" localSheetId="19">#REF!</definedName>
    <definedName name="_________________PU2" localSheetId="22">#REF!</definedName>
    <definedName name="_________________PU2" localSheetId="26">#REF!</definedName>
    <definedName name="_________________PU2" localSheetId="27">#REF!</definedName>
    <definedName name="_________________PU2" localSheetId="29">#REF!</definedName>
    <definedName name="_________________PU2" localSheetId="35">#REF!</definedName>
    <definedName name="_________________PU2" localSheetId="4">#REF!</definedName>
    <definedName name="_________________PU2" localSheetId="25">#REF!</definedName>
    <definedName name="_________________PU2">#REF!</definedName>
    <definedName name="_________________TIT2" localSheetId="41">'[97]Forma 3'!$A$1:$IV$8</definedName>
    <definedName name="_________________TIT2" localSheetId="42">'[97]Forma 3'!$A$1:$IV$8</definedName>
    <definedName name="_________________TIT2">'[5]Forma 3'!$A$1:$IV$8</definedName>
    <definedName name="_________________tot1" localSheetId="9">#REF!</definedName>
    <definedName name="_________________tot1" localSheetId="0">#REF!</definedName>
    <definedName name="_________________tot1" localSheetId="28">#REF!</definedName>
    <definedName name="_________________tot1" localSheetId="30">#REF!</definedName>
    <definedName name="_________________tot1" localSheetId="34">#REF!</definedName>
    <definedName name="_________________tot1" localSheetId="43">#REF!</definedName>
    <definedName name="_________________tot1" localSheetId="10">#REF!</definedName>
    <definedName name="_________________tot1" localSheetId="13">#REF!</definedName>
    <definedName name="_________________tot1" localSheetId="15">#REF!</definedName>
    <definedName name="_________________tot1" localSheetId="16">#REF!</definedName>
    <definedName name="_________________tot1" localSheetId="19">#REF!</definedName>
    <definedName name="_________________tot1" localSheetId="22">#REF!</definedName>
    <definedName name="_________________tot1" localSheetId="26">#REF!</definedName>
    <definedName name="_________________tot1" localSheetId="27">#REF!</definedName>
    <definedName name="_________________tot1" localSheetId="29">#REF!</definedName>
    <definedName name="_________________tot1" localSheetId="35">#REF!</definedName>
    <definedName name="_________________tot1" localSheetId="4">#REF!</definedName>
    <definedName name="_________________tot1" localSheetId="25">#REF!</definedName>
    <definedName name="_________________tot1">#REF!</definedName>
    <definedName name="________________KEY1" localSheetId="9" hidden="1">'[3]Forma E-7'!#REF!</definedName>
    <definedName name="________________KEY1" localSheetId="0" hidden="1">'[3]Forma E-7'!#REF!</definedName>
    <definedName name="________________KEY1" localSheetId="28" hidden="1">'[3]Forma E-7'!#REF!</definedName>
    <definedName name="________________KEY1" localSheetId="30" hidden="1">'[3]Forma E-7'!#REF!</definedName>
    <definedName name="________________KEY1" localSheetId="34" hidden="1">'[3]Forma E-7'!#REF!</definedName>
    <definedName name="________________KEY1" localSheetId="43" hidden="1">'[3]Forma E-7'!#REF!</definedName>
    <definedName name="________________KEY1" localSheetId="10" hidden="1">'[3]Forma E-7'!#REF!</definedName>
    <definedName name="________________KEY1" localSheetId="13" hidden="1">'[47]Forma E-7'!#REF!</definedName>
    <definedName name="________________KEY1" localSheetId="15" hidden="1">'[3]Forma E-7'!#REF!</definedName>
    <definedName name="________________KEY1" localSheetId="16" hidden="1">'[3]Forma E-7'!#REF!</definedName>
    <definedName name="________________KEY1" localSheetId="19" hidden="1">'[3]Forma E-7'!#REF!</definedName>
    <definedName name="________________KEY1" localSheetId="22" hidden="1">'[3]Forma E-7'!#REF!</definedName>
    <definedName name="________________KEY1" localSheetId="23" hidden="1">'[3]Forma E-7'!#REF!</definedName>
    <definedName name="________________KEY1" localSheetId="26" hidden="1">'[68]Forma E-7'!#REF!</definedName>
    <definedName name="________________KEY1" localSheetId="27" hidden="1">'[68]Forma E-7'!#REF!</definedName>
    <definedName name="________________KEY1" localSheetId="29" hidden="1">'[3]Forma E-7'!#REF!</definedName>
    <definedName name="________________KEY1" localSheetId="35" hidden="1">'[3]Forma E-7'!#REF!</definedName>
    <definedName name="________________KEY1" localSheetId="4" hidden="1">'[3]Forma E-7'!#REF!</definedName>
    <definedName name="________________KEY1" hidden="1">'[3]Forma E-7'!#REF!</definedName>
    <definedName name="________________KEY2" localSheetId="9" hidden="1">'[4]Forma E-17'!#REF!</definedName>
    <definedName name="________________KEY2" localSheetId="0" hidden="1">'[4]Forma E-17'!#REF!</definedName>
    <definedName name="________________KEY2" localSheetId="28" hidden="1">'[4]Forma E-17'!#REF!</definedName>
    <definedName name="________________KEY2" localSheetId="30" hidden="1">'[4]Forma E-17'!#REF!</definedName>
    <definedName name="________________KEY2" localSheetId="34" hidden="1">'[4]Forma E-17'!#REF!</definedName>
    <definedName name="________________KEY2" localSheetId="43" hidden="1">'[4]Forma E-17'!#REF!</definedName>
    <definedName name="________________KEY2" localSheetId="10" hidden="1">'[4]Forma E-17'!#REF!</definedName>
    <definedName name="________________KEY2" localSheetId="13" hidden="1">'[48]Forma E-17'!#REF!</definedName>
    <definedName name="________________KEY2" localSheetId="15" hidden="1">'[4]Forma E-17'!#REF!</definedName>
    <definedName name="________________KEY2" localSheetId="16" hidden="1">'[4]Forma E-17'!#REF!</definedName>
    <definedName name="________________KEY2" localSheetId="19" hidden="1">'[4]Forma E-17'!#REF!</definedName>
    <definedName name="________________KEY2" localSheetId="22" hidden="1">'[4]Forma E-17'!#REF!</definedName>
    <definedName name="________________KEY2" localSheetId="23" hidden="1">'[4]Forma E-17'!#REF!</definedName>
    <definedName name="________________KEY2" localSheetId="26" hidden="1">'[69]Forma E-17'!#REF!</definedName>
    <definedName name="________________KEY2" localSheetId="27" hidden="1">'[69]Forma E-17'!#REF!</definedName>
    <definedName name="________________KEY2" localSheetId="29" hidden="1">'[4]Forma E-17'!#REF!</definedName>
    <definedName name="________________KEY2" localSheetId="35" hidden="1">'[4]Forma E-17'!#REF!</definedName>
    <definedName name="________________KEY2" localSheetId="4" hidden="1">'[4]Forma E-17'!#REF!</definedName>
    <definedName name="________________KEY2" hidden="1">'[4]Forma E-17'!#REF!</definedName>
    <definedName name="________________PRG1" localSheetId="9">#REF!</definedName>
    <definedName name="________________PRG1" localSheetId="0">#REF!</definedName>
    <definedName name="________________PRG1" localSheetId="28">#REF!</definedName>
    <definedName name="________________PRG1" localSheetId="30">#REF!</definedName>
    <definedName name="________________PRG1" localSheetId="34">#REF!</definedName>
    <definedName name="________________PRG1" localSheetId="43">#REF!</definedName>
    <definedName name="________________PRG1" localSheetId="10">#REF!</definedName>
    <definedName name="________________PRG1" localSheetId="13">#REF!</definedName>
    <definedName name="________________PRG1" localSheetId="15">#REF!</definedName>
    <definedName name="________________PRG1" localSheetId="16">#REF!</definedName>
    <definedName name="________________PRG1" localSheetId="19">#REF!</definedName>
    <definedName name="________________PRG1" localSheetId="22">#REF!</definedName>
    <definedName name="________________PRG1" localSheetId="26">#REF!</definedName>
    <definedName name="________________PRG1" localSheetId="27">#REF!</definedName>
    <definedName name="________________PRG1" localSheetId="29">#REF!</definedName>
    <definedName name="________________PRG1" localSheetId="35">#REF!</definedName>
    <definedName name="________________PRG1" localSheetId="4">#REF!</definedName>
    <definedName name="________________PRG1" localSheetId="25">#REF!</definedName>
    <definedName name="________________PRG1">#REF!</definedName>
    <definedName name="________________PU2" localSheetId="9">#REF!</definedName>
    <definedName name="________________PU2" localSheetId="0">#REF!</definedName>
    <definedName name="________________PU2" localSheetId="28">#REF!</definedName>
    <definedName name="________________PU2" localSheetId="30">#REF!</definedName>
    <definedName name="________________PU2" localSheetId="34">#REF!</definedName>
    <definedName name="________________PU2" localSheetId="43">#REF!</definedName>
    <definedName name="________________PU2" localSheetId="10">#REF!</definedName>
    <definedName name="________________PU2" localSheetId="13">#REF!</definedName>
    <definedName name="________________PU2" localSheetId="15">#REF!</definedName>
    <definedName name="________________PU2" localSheetId="16">#REF!</definedName>
    <definedName name="________________PU2" localSheetId="19">#REF!</definedName>
    <definedName name="________________PU2" localSheetId="22">#REF!</definedName>
    <definedName name="________________PU2" localSheetId="26">#REF!</definedName>
    <definedName name="________________PU2" localSheetId="27">#REF!</definedName>
    <definedName name="________________PU2" localSheetId="29">#REF!</definedName>
    <definedName name="________________PU2" localSheetId="35">#REF!</definedName>
    <definedName name="________________PU2" localSheetId="4">#REF!</definedName>
    <definedName name="________________PU2" localSheetId="25">#REF!</definedName>
    <definedName name="________________PU2">#REF!</definedName>
    <definedName name="________________TIT2" localSheetId="41">'[97]Forma 3'!$A$1:$IV$8</definedName>
    <definedName name="________________TIT2" localSheetId="42">'[97]Forma 3'!$A$1:$IV$8</definedName>
    <definedName name="________________TIT2">'[5]Forma 3'!$A$1:$IV$8</definedName>
    <definedName name="________________tot1" localSheetId="9">#REF!</definedName>
    <definedName name="________________tot1" localSheetId="0">#REF!</definedName>
    <definedName name="________________tot1" localSheetId="28">#REF!</definedName>
    <definedName name="________________tot1" localSheetId="30">#REF!</definedName>
    <definedName name="________________tot1" localSheetId="34">#REF!</definedName>
    <definedName name="________________tot1" localSheetId="43">#REF!</definedName>
    <definedName name="________________tot1" localSheetId="10">#REF!</definedName>
    <definedName name="________________tot1" localSheetId="13">#REF!</definedName>
    <definedName name="________________tot1" localSheetId="15">#REF!</definedName>
    <definedName name="________________tot1" localSheetId="16">#REF!</definedName>
    <definedName name="________________tot1" localSheetId="19">#REF!</definedName>
    <definedName name="________________tot1" localSheetId="22">#REF!</definedName>
    <definedName name="________________tot1" localSheetId="26">#REF!</definedName>
    <definedName name="________________tot1" localSheetId="27">#REF!</definedName>
    <definedName name="________________tot1" localSheetId="29">#REF!</definedName>
    <definedName name="________________tot1" localSheetId="35">#REF!</definedName>
    <definedName name="________________tot1" localSheetId="4">#REF!</definedName>
    <definedName name="________________tot1" localSheetId="25">#REF!</definedName>
    <definedName name="________________tot1">#REF!</definedName>
    <definedName name="_______________KEY1" localSheetId="9" hidden="1">'[3]Forma E-7'!#REF!</definedName>
    <definedName name="_______________KEY1" localSheetId="0" hidden="1">'[3]Forma E-7'!#REF!</definedName>
    <definedName name="_______________KEY1" localSheetId="28" hidden="1">'[3]Forma E-7'!#REF!</definedName>
    <definedName name="_______________KEY1" localSheetId="30" hidden="1">'[3]Forma E-7'!#REF!</definedName>
    <definedName name="_______________KEY1" localSheetId="34" hidden="1">'[3]Forma E-7'!#REF!</definedName>
    <definedName name="_______________KEY1" localSheetId="43" hidden="1">'[3]Forma E-7'!#REF!</definedName>
    <definedName name="_______________KEY1" localSheetId="10" hidden="1">'[3]Forma E-7'!#REF!</definedName>
    <definedName name="_______________KEY1" localSheetId="13" hidden="1">'[47]Forma E-7'!#REF!</definedName>
    <definedName name="_______________KEY1" localSheetId="15" hidden="1">'[3]Forma E-7'!#REF!</definedName>
    <definedName name="_______________KEY1" localSheetId="16" hidden="1">'[3]Forma E-7'!#REF!</definedName>
    <definedName name="_______________KEY1" localSheetId="19" hidden="1">'[3]Forma E-7'!#REF!</definedName>
    <definedName name="_______________KEY1" localSheetId="22" hidden="1">'[3]Forma E-7'!#REF!</definedName>
    <definedName name="_______________KEY1" localSheetId="23" hidden="1">'[3]Forma E-7'!#REF!</definedName>
    <definedName name="_______________KEY1" localSheetId="26" hidden="1">'[68]Forma E-7'!#REF!</definedName>
    <definedName name="_______________KEY1" localSheetId="27" hidden="1">'[68]Forma E-7'!#REF!</definedName>
    <definedName name="_______________KEY1" localSheetId="29" hidden="1">'[3]Forma E-7'!#REF!</definedName>
    <definedName name="_______________KEY1" localSheetId="35" hidden="1">'[3]Forma E-7'!#REF!</definedName>
    <definedName name="_______________KEY1" localSheetId="4" hidden="1">'[3]Forma E-7'!#REF!</definedName>
    <definedName name="_______________KEY1" hidden="1">'[3]Forma E-7'!#REF!</definedName>
    <definedName name="_______________KEY2" localSheetId="9" hidden="1">'[4]Forma E-17'!#REF!</definedName>
    <definedName name="_______________KEY2" localSheetId="0" hidden="1">'[4]Forma E-17'!#REF!</definedName>
    <definedName name="_______________KEY2" localSheetId="28" hidden="1">'[4]Forma E-17'!#REF!</definedName>
    <definedName name="_______________KEY2" localSheetId="30" hidden="1">'[4]Forma E-17'!#REF!</definedName>
    <definedName name="_______________KEY2" localSheetId="34" hidden="1">'[4]Forma E-17'!#REF!</definedName>
    <definedName name="_______________KEY2" localSheetId="43" hidden="1">'[4]Forma E-17'!#REF!</definedName>
    <definedName name="_______________KEY2" localSheetId="10" hidden="1">'[4]Forma E-17'!#REF!</definedName>
    <definedName name="_______________KEY2" localSheetId="13" hidden="1">'[48]Forma E-17'!#REF!</definedName>
    <definedName name="_______________KEY2" localSheetId="15" hidden="1">'[4]Forma E-17'!#REF!</definedName>
    <definedName name="_______________KEY2" localSheetId="16" hidden="1">'[4]Forma E-17'!#REF!</definedName>
    <definedName name="_______________KEY2" localSheetId="19" hidden="1">'[4]Forma E-17'!#REF!</definedName>
    <definedName name="_______________KEY2" localSheetId="22" hidden="1">'[4]Forma E-17'!#REF!</definedName>
    <definedName name="_______________KEY2" localSheetId="23" hidden="1">'[4]Forma E-17'!#REF!</definedName>
    <definedName name="_______________KEY2" localSheetId="26" hidden="1">'[69]Forma E-17'!#REF!</definedName>
    <definedName name="_______________KEY2" localSheetId="27" hidden="1">'[69]Forma E-17'!#REF!</definedName>
    <definedName name="_______________KEY2" localSheetId="29" hidden="1">'[4]Forma E-17'!#REF!</definedName>
    <definedName name="_______________KEY2" localSheetId="35" hidden="1">'[4]Forma E-17'!#REF!</definedName>
    <definedName name="_______________KEY2" localSheetId="4" hidden="1">'[4]Forma E-17'!#REF!</definedName>
    <definedName name="_______________KEY2" hidden="1">'[4]Forma E-17'!#REF!</definedName>
    <definedName name="_______________PRE1" localSheetId="9">#REF!</definedName>
    <definedName name="_______________PRE1" localSheetId="0">#REF!</definedName>
    <definedName name="_______________PRE1" localSheetId="28">#REF!</definedName>
    <definedName name="_______________PRE1" localSheetId="30">#REF!</definedName>
    <definedName name="_______________PRE1" localSheetId="34">#REF!</definedName>
    <definedName name="_______________PRE1" localSheetId="43">#REF!</definedName>
    <definedName name="_______________PRE1" localSheetId="10">#REF!</definedName>
    <definedName name="_______________PRE1" localSheetId="15">#REF!</definedName>
    <definedName name="_______________PRE1" localSheetId="16">#REF!</definedName>
    <definedName name="_______________PRE1" localSheetId="19">#REF!</definedName>
    <definedName name="_______________PRE1" localSheetId="22">#REF!</definedName>
    <definedName name="_______________PRE1" localSheetId="26">#REF!</definedName>
    <definedName name="_______________PRE1" localSheetId="27">#REF!</definedName>
    <definedName name="_______________PRE1" localSheetId="29">#REF!</definedName>
    <definedName name="_______________PRE1" localSheetId="35">#REF!</definedName>
    <definedName name="_______________PRE1" localSheetId="4">#REF!</definedName>
    <definedName name="_______________PRE1" localSheetId="25">#REF!</definedName>
    <definedName name="_______________PRE1">#REF!</definedName>
    <definedName name="_______________PRG1" localSheetId="9">#REF!</definedName>
    <definedName name="_______________PRG1" localSheetId="0">#REF!</definedName>
    <definedName name="_______________PRG1" localSheetId="28">#REF!</definedName>
    <definedName name="_______________PRG1" localSheetId="30">#REF!</definedName>
    <definedName name="_______________PRG1" localSheetId="34">#REF!</definedName>
    <definedName name="_______________PRG1" localSheetId="43">#REF!</definedName>
    <definedName name="_______________PRG1" localSheetId="10">#REF!</definedName>
    <definedName name="_______________PRG1" localSheetId="13">#REF!</definedName>
    <definedName name="_______________PRG1" localSheetId="15">#REF!</definedName>
    <definedName name="_______________PRG1" localSheetId="16">#REF!</definedName>
    <definedName name="_______________PRG1" localSheetId="19">#REF!</definedName>
    <definedName name="_______________PRG1" localSheetId="22">#REF!</definedName>
    <definedName name="_______________PRG1" localSheetId="26">#REF!</definedName>
    <definedName name="_______________PRG1" localSheetId="27">#REF!</definedName>
    <definedName name="_______________PRG1" localSheetId="29">#REF!</definedName>
    <definedName name="_______________PRG1" localSheetId="35">#REF!</definedName>
    <definedName name="_______________PRG1" localSheetId="4">#REF!</definedName>
    <definedName name="_______________PRG1" localSheetId="25">#REF!</definedName>
    <definedName name="_______________PRG1">#REF!</definedName>
    <definedName name="_______________PU2" localSheetId="9">#REF!</definedName>
    <definedName name="_______________PU2" localSheetId="0">#REF!</definedName>
    <definedName name="_______________PU2" localSheetId="28">#REF!</definedName>
    <definedName name="_______________PU2" localSheetId="30">#REF!</definedName>
    <definedName name="_______________PU2" localSheetId="34">#REF!</definedName>
    <definedName name="_______________PU2" localSheetId="43">#REF!</definedName>
    <definedName name="_______________PU2" localSheetId="10">#REF!</definedName>
    <definedName name="_______________PU2" localSheetId="13">#REF!</definedName>
    <definedName name="_______________PU2" localSheetId="15">#REF!</definedName>
    <definedName name="_______________PU2" localSheetId="16">#REF!</definedName>
    <definedName name="_______________PU2" localSheetId="19">#REF!</definedName>
    <definedName name="_______________PU2" localSheetId="22">#REF!</definedName>
    <definedName name="_______________PU2" localSheetId="26">#REF!</definedName>
    <definedName name="_______________PU2" localSheetId="27">#REF!</definedName>
    <definedName name="_______________PU2" localSheetId="29">#REF!</definedName>
    <definedName name="_______________PU2" localSheetId="35">#REF!</definedName>
    <definedName name="_______________PU2" localSheetId="4">#REF!</definedName>
    <definedName name="_______________PU2" localSheetId="25">#REF!</definedName>
    <definedName name="_______________PU2">#REF!</definedName>
    <definedName name="_______________TIT2" localSheetId="41">'[97]Forma 3'!$A$1:$IV$8</definedName>
    <definedName name="_______________TIT2" localSheetId="42">'[97]Forma 3'!$A$1:$IV$8</definedName>
    <definedName name="_______________TIT2">'[5]Forma 3'!$A$1:$IV$8</definedName>
    <definedName name="_______________tot1" localSheetId="9">#REF!</definedName>
    <definedName name="_______________tot1" localSheetId="0">#REF!</definedName>
    <definedName name="_______________tot1" localSheetId="28">#REF!</definedName>
    <definedName name="_______________tot1" localSheetId="30">#REF!</definedName>
    <definedName name="_______________tot1" localSheetId="34">#REF!</definedName>
    <definedName name="_______________tot1" localSheetId="43">#REF!</definedName>
    <definedName name="_______________tot1" localSheetId="10">#REF!</definedName>
    <definedName name="_______________tot1" localSheetId="13">#REF!</definedName>
    <definedName name="_______________tot1" localSheetId="15">#REF!</definedName>
    <definedName name="_______________tot1" localSheetId="16">#REF!</definedName>
    <definedName name="_______________tot1" localSheetId="19">#REF!</definedName>
    <definedName name="_______________tot1" localSheetId="22">#REF!</definedName>
    <definedName name="_______________tot1" localSheetId="26">#REF!</definedName>
    <definedName name="_______________tot1" localSheetId="27">#REF!</definedName>
    <definedName name="_______________tot1" localSheetId="29">#REF!</definedName>
    <definedName name="_______________tot1" localSheetId="35">#REF!</definedName>
    <definedName name="_______________tot1" localSheetId="4">#REF!</definedName>
    <definedName name="_______________tot1" localSheetId="25">#REF!</definedName>
    <definedName name="_______________tot1">#REF!</definedName>
    <definedName name="______________KEY1" localSheetId="9" hidden="1">'[3]Forma E-7'!#REF!</definedName>
    <definedName name="______________KEY1" localSheetId="0" hidden="1">'[3]Forma E-7'!#REF!</definedName>
    <definedName name="______________KEY1" localSheetId="28" hidden="1">'[3]Forma E-7'!#REF!</definedName>
    <definedName name="______________KEY1" localSheetId="30" hidden="1">'[3]Forma E-7'!#REF!</definedName>
    <definedName name="______________KEY1" localSheetId="34" hidden="1">'[3]Forma E-7'!#REF!</definedName>
    <definedName name="______________KEY1" localSheetId="43" hidden="1">'[3]Forma E-7'!#REF!</definedName>
    <definedName name="______________KEY1" localSheetId="10" hidden="1">'[3]Forma E-7'!#REF!</definedName>
    <definedName name="______________KEY1" localSheetId="13" hidden="1">'[47]Forma E-7'!#REF!</definedName>
    <definedName name="______________KEY1" localSheetId="15" hidden="1">'[3]Forma E-7'!#REF!</definedName>
    <definedName name="______________KEY1" localSheetId="16" hidden="1">'[3]Forma E-7'!#REF!</definedName>
    <definedName name="______________KEY1" localSheetId="19" hidden="1">'[3]Forma E-7'!#REF!</definedName>
    <definedName name="______________KEY1" localSheetId="22" hidden="1">'[3]Forma E-7'!#REF!</definedName>
    <definedName name="______________KEY1" localSheetId="23" hidden="1">'[3]Forma E-7'!#REF!</definedName>
    <definedName name="______________KEY1" localSheetId="26" hidden="1">'[68]Forma E-7'!#REF!</definedName>
    <definedName name="______________KEY1" localSheetId="27" hidden="1">'[68]Forma E-7'!#REF!</definedName>
    <definedName name="______________KEY1" localSheetId="29" hidden="1">'[3]Forma E-7'!#REF!</definedName>
    <definedName name="______________KEY1" localSheetId="35" hidden="1">'[3]Forma E-7'!#REF!</definedName>
    <definedName name="______________KEY1" localSheetId="4" hidden="1">'[3]Forma E-7'!#REF!</definedName>
    <definedName name="______________KEY1" hidden="1">'[3]Forma E-7'!#REF!</definedName>
    <definedName name="______________KEY2" localSheetId="9" hidden="1">'[4]Forma E-17'!#REF!</definedName>
    <definedName name="______________KEY2" localSheetId="0" hidden="1">'[4]Forma E-17'!#REF!</definedName>
    <definedName name="______________KEY2" localSheetId="28" hidden="1">'[4]Forma E-17'!#REF!</definedName>
    <definedName name="______________KEY2" localSheetId="30" hidden="1">'[4]Forma E-17'!#REF!</definedName>
    <definedName name="______________KEY2" localSheetId="34" hidden="1">'[4]Forma E-17'!#REF!</definedName>
    <definedName name="______________KEY2" localSheetId="43" hidden="1">'[4]Forma E-17'!#REF!</definedName>
    <definedName name="______________KEY2" localSheetId="10" hidden="1">'[4]Forma E-17'!#REF!</definedName>
    <definedName name="______________KEY2" localSheetId="13" hidden="1">'[48]Forma E-17'!#REF!</definedName>
    <definedName name="______________KEY2" localSheetId="15" hidden="1">'[4]Forma E-17'!#REF!</definedName>
    <definedName name="______________KEY2" localSheetId="16" hidden="1">'[4]Forma E-17'!#REF!</definedName>
    <definedName name="______________KEY2" localSheetId="19" hidden="1">'[4]Forma E-17'!#REF!</definedName>
    <definedName name="______________KEY2" localSheetId="22" hidden="1">'[4]Forma E-17'!#REF!</definedName>
    <definedName name="______________KEY2" localSheetId="23" hidden="1">'[4]Forma E-17'!#REF!</definedName>
    <definedName name="______________KEY2" localSheetId="26" hidden="1">'[69]Forma E-17'!#REF!</definedName>
    <definedName name="______________KEY2" localSheetId="27" hidden="1">'[69]Forma E-17'!#REF!</definedName>
    <definedName name="______________KEY2" localSheetId="29" hidden="1">'[4]Forma E-17'!#REF!</definedName>
    <definedName name="______________KEY2" localSheetId="35" hidden="1">'[4]Forma E-17'!#REF!</definedName>
    <definedName name="______________KEY2" localSheetId="4" hidden="1">'[4]Forma E-17'!#REF!</definedName>
    <definedName name="______________KEY2" hidden="1">'[4]Forma E-17'!#REF!</definedName>
    <definedName name="______________PIP25" localSheetId="9">#REF!</definedName>
    <definedName name="______________PIP25" localSheetId="0">#REF!</definedName>
    <definedName name="______________PIP25" localSheetId="28">#REF!</definedName>
    <definedName name="______________PIP25" localSheetId="30">#REF!</definedName>
    <definedName name="______________PIP25" localSheetId="34">#REF!</definedName>
    <definedName name="______________PIP25" localSheetId="43">#REF!</definedName>
    <definedName name="______________PIP25" localSheetId="10">#REF!</definedName>
    <definedName name="______________PIP25" localSheetId="13">#REF!</definedName>
    <definedName name="______________PIP25" localSheetId="15">#REF!</definedName>
    <definedName name="______________PIP25" localSheetId="16">#REF!</definedName>
    <definedName name="______________PIP25" localSheetId="19">#REF!</definedName>
    <definedName name="______________PIP25" localSheetId="22">#REF!</definedName>
    <definedName name="______________PIP25" localSheetId="26">#REF!</definedName>
    <definedName name="______________PIP25" localSheetId="27">#REF!</definedName>
    <definedName name="______________PIP25" localSheetId="29">#REF!</definedName>
    <definedName name="______________PIP25" localSheetId="35">#REF!</definedName>
    <definedName name="______________PIP25" localSheetId="4">#REF!</definedName>
    <definedName name="______________PIP25" localSheetId="25">#REF!</definedName>
    <definedName name="______________PIP25">#REF!</definedName>
    <definedName name="______________PRG1" localSheetId="9">#REF!</definedName>
    <definedName name="______________PRG1" localSheetId="0">#REF!</definedName>
    <definedName name="______________PRG1" localSheetId="28">#REF!</definedName>
    <definedName name="______________PRG1" localSheetId="30">#REF!</definedName>
    <definedName name="______________PRG1" localSheetId="34">#REF!</definedName>
    <definedName name="______________PRG1" localSheetId="43">#REF!</definedName>
    <definedName name="______________PRG1" localSheetId="10">#REF!</definedName>
    <definedName name="______________PRG1" localSheetId="15">#REF!</definedName>
    <definedName name="______________PRG1" localSheetId="16">#REF!</definedName>
    <definedName name="______________PRG1" localSheetId="19">#REF!</definedName>
    <definedName name="______________PRG1" localSheetId="22">#REF!</definedName>
    <definedName name="______________PRG1" localSheetId="26">#REF!</definedName>
    <definedName name="______________PRG1" localSheetId="27">#REF!</definedName>
    <definedName name="______________PRG1" localSheetId="29">#REF!</definedName>
    <definedName name="______________PRG1" localSheetId="35">#REF!</definedName>
    <definedName name="______________PRG1" localSheetId="4">#REF!</definedName>
    <definedName name="______________PRG1" localSheetId="25">#REF!</definedName>
    <definedName name="______________PRG1">#REF!</definedName>
    <definedName name="______________PU1" localSheetId="9">#REF!</definedName>
    <definedName name="______________PU1" localSheetId="0">#REF!</definedName>
    <definedName name="______________PU1" localSheetId="28">#REF!</definedName>
    <definedName name="______________PU1" localSheetId="30">#REF!</definedName>
    <definedName name="______________PU1" localSheetId="34">#REF!</definedName>
    <definedName name="______________PU1" localSheetId="43">#REF!</definedName>
    <definedName name="______________PU1" localSheetId="10">#REF!</definedName>
    <definedName name="______________PU1" localSheetId="13">#REF!</definedName>
    <definedName name="______________PU1" localSheetId="15">#REF!</definedName>
    <definedName name="______________PU1" localSheetId="16">#REF!</definedName>
    <definedName name="______________PU1" localSheetId="19">#REF!</definedName>
    <definedName name="______________PU1" localSheetId="22">#REF!</definedName>
    <definedName name="______________PU1" localSheetId="26">#REF!</definedName>
    <definedName name="______________PU1" localSheetId="27">#REF!</definedName>
    <definedName name="______________PU1" localSheetId="29">#REF!</definedName>
    <definedName name="______________PU1" localSheetId="35">#REF!</definedName>
    <definedName name="______________PU1" localSheetId="4">#REF!</definedName>
    <definedName name="______________PU1" localSheetId="25">#REF!</definedName>
    <definedName name="______________PU1">#REF!</definedName>
    <definedName name="______________PU2" localSheetId="9">#REF!</definedName>
    <definedName name="______________PU2" localSheetId="0">#REF!</definedName>
    <definedName name="______________PU2" localSheetId="28">#REF!</definedName>
    <definedName name="______________PU2" localSheetId="30">#REF!</definedName>
    <definedName name="______________PU2" localSheetId="34">#REF!</definedName>
    <definedName name="______________PU2" localSheetId="43">#REF!</definedName>
    <definedName name="______________PU2" localSheetId="10">#REF!</definedName>
    <definedName name="______________PU2" localSheetId="15">#REF!</definedName>
    <definedName name="______________PU2" localSheetId="16">#REF!</definedName>
    <definedName name="______________PU2" localSheetId="19">#REF!</definedName>
    <definedName name="______________PU2" localSheetId="22">#REF!</definedName>
    <definedName name="______________PU2" localSheetId="26">#REF!</definedName>
    <definedName name="______________PU2" localSheetId="27">#REF!</definedName>
    <definedName name="______________PU2" localSheetId="29">#REF!</definedName>
    <definedName name="______________PU2" localSheetId="35">#REF!</definedName>
    <definedName name="______________PU2" localSheetId="4">#REF!</definedName>
    <definedName name="______________PU2" localSheetId="25">#REF!</definedName>
    <definedName name="______________PU2">#REF!</definedName>
    <definedName name="______________TIT2" localSheetId="41">'[97]Forma 3'!$A$1:$IV$8</definedName>
    <definedName name="______________TIT2" localSheetId="42">'[97]Forma 3'!$A$1:$IV$8</definedName>
    <definedName name="______________TIT2">'[5]Forma 3'!$A$1:$IV$8</definedName>
    <definedName name="______________tot1" localSheetId="9">#REF!</definedName>
    <definedName name="______________tot1" localSheetId="0">#REF!</definedName>
    <definedName name="______________tot1" localSheetId="28">#REF!</definedName>
    <definedName name="______________tot1" localSheetId="30">#REF!</definedName>
    <definedName name="______________tot1" localSheetId="34">#REF!</definedName>
    <definedName name="______________tot1" localSheetId="43">#REF!</definedName>
    <definedName name="______________tot1" localSheetId="10">#REF!</definedName>
    <definedName name="______________tot1" localSheetId="15">#REF!</definedName>
    <definedName name="______________tot1" localSheetId="16">#REF!</definedName>
    <definedName name="______________tot1" localSheetId="19">#REF!</definedName>
    <definedName name="______________tot1" localSheetId="22">#REF!</definedName>
    <definedName name="______________tot1" localSheetId="26">#REF!</definedName>
    <definedName name="______________tot1" localSheetId="27">#REF!</definedName>
    <definedName name="______________tot1" localSheetId="29">#REF!</definedName>
    <definedName name="______________tot1" localSheetId="35">#REF!</definedName>
    <definedName name="______________tot1" localSheetId="4">#REF!</definedName>
    <definedName name="______________tot1" localSheetId="25">#REF!</definedName>
    <definedName name="______________tot1">#REF!</definedName>
    <definedName name="_____________ALE2" localSheetId="9">#REF!</definedName>
    <definedName name="_____________ALE2" localSheetId="0">#REF!</definedName>
    <definedName name="_____________ALE2" localSheetId="28">#REF!</definedName>
    <definedName name="_____________ALE2" localSheetId="30">#REF!</definedName>
    <definedName name="_____________ALE2" localSheetId="34">#REF!</definedName>
    <definedName name="_____________ALE2" localSheetId="43">#REF!</definedName>
    <definedName name="_____________ALE2" localSheetId="10">#REF!</definedName>
    <definedName name="_____________ALE2" localSheetId="15">#REF!</definedName>
    <definedName name="_____________ALE2" localSheetId="16">#REF!</definedName>
    <definedName name="_____________ALE2" localSheetId="19">#REF!</definedName>
    <definedName name="_____________ALE2" localSheetId="22">#REF!</definedName>
    <definedName name="_____________ALE2" localSheetId="26">#REF!</definedName>
    <definedName name="_____________ALE2" localSheetId="27">#REF!</definedName>
    <definedName name="_____________ALE2" localSheetId="29">#REF!</definedName>
    <definedName name="_____________ALE2" localSheetId="35">#REF!</definedName>
    <definedName name="_____________ALE2" localSheetId="4">#REF!</definedName>
    <definedName name="_____________ALE2" localSheetId="25">#REF!</definedName>
    <definedName name="_____________ALE2">#REF!</definedName>
    <definedName name="_____________ALE3" localSheetId="9">#REF!</definedName>
    <definedName name="_____________ALE3" localSheetId="0">#REF!</definedName>
    <definedName name="_____________ALE3" localSheetId="28">#REF!</definedName>
    <definedName name="_____________ALE3" localSheetId="30">#REF!</definedName>
    <definedName name="_____________ALE3" localSheetId="34">#REF!</definedName>
    <definedName name="_____________ALE3" localSheetId="43">#REF!</definedName>
    <definedName name="_____________ALE3" localSheetId="10">#REF!</definedName>
    <definedName name="_____________ALE3" localSheetId="15">#REF!</definedName>
    <definedName name="_____________ALE3" localSheetId="16">#REF!</definedName>
    <definedName name="_____________ALE3" localSheetId="19">#REF!</definedName>
    <definedName name="_____________ALE3" localSheetId="22">#REF!</definedName>
    <definedName name="_____________ALE3" localSheetId="26">#REF!</definedName>
    <definedName name="_____________ALE3" localSheetId="27">#REF!</definedName>
    <definedName name="_____________ALE3" localSheetId="29">#REF!</definedName>
    <definedName name="_____________ALE3" localSheetId="35">#REF!</definedName>
    <definedName name="_____________ALE3" localSheetId="4">#REF!</definedName>
    <definedName name="_____________ALE3" localSheetId="25">#REF!</definedName>
    <definedName name="_____________ALE3">#REF!</definedName>
    <definedName name="_____________f">[6]CMPRESOR!$C$50</definedName>
    <definedName name="_____________KEY1" localSheetId="28" hidden="1">'[1]Forma E-7'!#REF!</definedName>
    <definedName name="_____________KEY1" localSheetId="34" hidden="1">'[1]Forma E-7'!#REF!</definedName>
    <definedName name="_____________KEY1" localSheetId="41" hidden="1">'[1]Forma E-7'!#REF!</definedName>
    <definedName name="_____________KEY1" localSheetId="42" hidden="1">'[1]Forma E-7'!#REF!</definedName>
    <definedName name="_____________KEY1" localSheetId="40" hidden="1">'[1]Forma E-7'!#REF!</definedName>
    <definedName name="_____________KEY1" localSheetId="43" hidden="1">'[1]Forma E-7'!#REF!</definedName>
    <definedName name="_____________KEY1" localSheetId="15" hidden="1">'[1]Forma E-7'!#REF!</definedName>
    <definedName name="_____________KEY1" localSheetId="16" hidden="1">'[1]Forma E-7'!#REF!</definedName>
    <definedName name="_____________KEY1" localSheetId="19" hidden="1">'[1]Forma E-7'!#REF!</definedName>
    <definedName name="_____________KEY1" localSheetId="22" hidden="1">'[1]Forma E-7'!#REF!</definedName>
    <definedName name="_____________KEY1" localSheetId="27" hidden="1">'[1]Forma E-7'!#REF!</definedName>
    <definedName name="_____________KEY1" localSheetId="29" hidden="1">'[1]Forma E-7'!#REF!</definedName>
    <definedName name="_____________KEY1" hidden="1">'[1]Forma E-7'!#REF!</definedName>
    <definedName name="_____________KEY2" localSheetId="28" hidden="1">'[2]Forma E-17'!#REF!</definedName>
    <definedName name="_____________KEY2" localSheetId="34" hidden="1">'[2]Forma E-17'!#REF!</definedName>
    <definedName name="_____________KEY2" localSheetId="41" hidden="1">'[2]Forma E-17'!#REF!</definedName>
    <definedName name="_____________KEY2" localSheetId="42" hidden="1">'[2]Forma E-17'!#REF!</definedName>
    <definedName name="_____________KEY2" localSheetId="40" hidden="1">'[2]Forma E-17'!#REF!</definedName>
    <definedName name="_____________KEY2" localSheetId="43" hidden="1">'[2]Forma E-17'!#REF!</definedName>
    <definedName name="_____________KEY2" localSheetId="15" hidden="1">'[2]Forma E-17'!#REF!</definedName>
    <definedName name="_____________KEY2" localSheetId="16" hidden="1">'[2]Forma E-17'!#REF!</definedName>
    <definedName name="_____________KEY2" localSheetId="19" hidden="1">'[2]Forma E-17'!#REF!</definedName>
    <definedName name="_____________KEY2" localSheetId="22" hidden="1">'[2]Forma E-17'!#REF!</definedName>
    <definedName name="_____________KEY2" localSheetId="27" hidden="1">'[2]Forma E-17'!#REF!</definedName>
    <definedName name="_____________KEY2" localSheetId="29" hidden="1">'[2]Forma E-17'!#REF!</definedName>
    <definedName name="_____________KEY2" hidden="1">'[2]Forma E-17'!#REF!</definedName>
    <definedName name="_____________MAT1" localSheetId="9">#REF!</definedName>
    <definedName name="_____________MAT1" localSheetId="0">#REF!</definedName>
    <definedName name="_____________MAT1" localSheetId="28">#REF!</definedName>
    <definedName name="_____________MAT1" localSheetId="30">#REF!</definedName>
    <definedName name="_____________MAT1" localSheetId="34">#REF!</definedName>
    <definedName name="_____________MAT1" localSheetId="43">#REF!</definedName>
    <definedName name="_____________MAT1" localSheetId="10">#REF!</definedName>
    <definedName name="_____________MAT1" localSheetId="15">#REF!</definedName>
    <definedName name="_____________MAT1" localSheetId="16">#REF!</definedName>
    <definedName name="_____________MAT1" localSheetId="19">#REF!</definedName>
    <definedName name="_____________MAT1" localSheetId="22">#REF!</definedName>
    <definedName name="_____________MAT1" localSheetId="26">#REF!</definedName>
    <definedName name="_____________MAT1" localSheetId="27">#REF!</definedName>
    <definedName name="_____________MAT1" localSheetId="29">#REF!</definedName>
    <definedName name="_____________MAT1" localSheetId="35">#REF!</definedName>
    <definedName name="_____________MAT1" localSheetId="4">#REF!</definedName>
    <definedName name="_____________MAT1" localSheetId="25">#REF!</definedName>
    <definedName name="_____________MAT1">#REF!</definedName>
    <definedName name="_____________MAT2" localSheetId="9">#REF!</definedName>
    <definedName name="_____________MAT2" localSheetId="0">#REF!</definedName>
    <definedName name="_____________MAT2" localSheetId="28">#REF!</definedName>
    <definedName name="_____________MAT2" localSheetId="30">#REF!</definedName>
    <definedName name="_____________MAT2" localSheetId="34">#REF!</definedName>
    <definedName name="_____________MAT2" localSheetId="43">#REF!</definedName>
    <definedName name="_____________MAT2" localSheetId="10">#REF!</definedName>
    <definedName name="_____________MAT2" localSheetId="15">#REF!</definedName>
    <definedName name="_____________MAT2" localSheetId="16">#REF!</definedName>
    <definedName name="_____________MAT2" localSheetId="19">#REF!</definedName>
    <definedName name="_____________MAT2" localSheetId="22">#REF!</definedName>
    <definedName name="_____________MAT2" localSheetId="26">#REF!</definedName>
    <definedName name="_____________MAT2" localSheetId="27">#REF!</definedName>
    <definedName name="_____________MAT2" localSheetId="29">#REF!</definedName>
    <definedName name="_____________MAT2" localSheetId="35">#REF!</definedName>
    <definedName name="_____________MAT2" localSheetId="4">#REF!</definedName>
    <definedName name="_____________MAT2" localSheetId="25">#REF!</definedName>
    <definedName name="_____________MAT2">#REF!</definedName>
    <definedName name="_____________PH640" localSheetId="9">#REF!</definedName>
    <definedName name="_____________PH640" localSheetId="0">#REF!</definedName>
    <definedName name="_____________PH640" localSheetId="28">#REF!</definedName>
    <definedName name="_____________PH640" localSheetId="30">#REF!</definedName>
    <definedName name="_____________PH640" localSheetId="34">#REF!</definedName>
    <definedName name="_____________PH640" localSheetId="43">#REF!</definedName>
    <definedName name="_____________PH640" localSheetId="10">#REF!</definedName>
    <definedName name="_____________PH640" localSheetId="15">#REF!</definedName>
    <definedName name="_____________PH640" localSheetId="16">#REF!</definedName>
    <definedName name="_____________PH640" localSheetId="19">#REF!</definedName>
    <definedName name="_____________PH640" localSheetId="22">#REF!</definedName>
    <definedName name="_____________PH640" localSheetId="26">#REF!</definedName>
    <definedName name="_____________PH640" localSheetId="27">#REF!</definedName>
    <definedName name="_____________PH640" localSheetId="29">#REF!</definedName>
    <definedName name="_____________PH640" localSheetId="35">#REF!</definedName>
    <definedName name="_____________PH640" localSheetId="4">#REF!</definedName>
    <definedName name="_____________PH640" localSheetId="25">#REF!</definedName>
    <definedName name="_____________PH640">#REF!</definedName>
    <definedName name="_____________PIP25" localSheetId="9">#REF!</definedName>
    <definedName name="_____________PIP25" localSheetId="0">#REF!</definedName>
    <definedName name="_____________PIP25" localSheetId="28">#REF!</definedName>
    <definedName name="_____________PIP25" localSheetId="30">#REF!</definedName>
    <definedName name="_____________PIP25" localSheetId="34">#REF!</definedName>
    <definedName name="_____________PIP25" localSheetId="43">#REF!</definedName>
    <definedName name="_____________PIP25" localSheetId="10">#REF!</definedName>
    <definedName name="_____________PIP25" localSheetId="13">#REF!</definedName>
    <definedName name="_____________PIP25" localSheetId="15">#REF!</definedName>
    <definedName name="_____________PIP25" localSheetId="16">#REF!</definedName>
    <definedName name="_____________PIP25" localSheetId="19">#REF!</definedName>
    <definedName name="_____________PIP25" localSheetId="22">#REF!</definedName>
    <definedName name="_____________PIP25" localSheetId="26">#REF!</definedName>
    <definedName name="_____________PIP25" localSheetId="27">#REF!</definedName>
    <definedName name="_____________PIP25" localSheetId="29">#REF!</definedName>
    <definedName name="_____________PIP25" localSheetId="35">#REF!</definedName>
    <definedName name="_____________PIP25" localSheetId="4">#REF!</definedName>
    <definedName name="_____________PIP25" localSheetId="25">#REF!</definedName>
    <definedName name="_____________PIP25">#REF!</definedName>
    <definedName name="_____________PRE1" localSheetId="9">#REF!</definedName>
    <definedName name="_____________PRE1" localSheetId="0">#REF!</definedName>
    <definedName name="_____________PRE1" localSheetId="28">#REF!</definedName>
    <definedName name="_____________PRE1" localSheetId="30">#REF!</definedName>
    <definedName name="_____________PRE1" localSheetId="34">#REF!</definedName>
    <definedName name="_____________PRE1" localSheetId="43">#REF!</definedName>
    <definedName name="_____________PRE1" localSheetId="10">#REF!</definedName>
    <definedName name="_____________PRE1" localSheetId="15">#REF!</definedName>
    <definedName name="_____________PRE1" localSheetId="16">#REF!</definedName>
    <definedName name="_____________PRE1" localSheetId="19">#REF!</definedName>
    <definedName name="_____________PRE1" localSheetId="22">#REF!</definedName>
    <definedName name="_____________PRE1" localSheetId="26">#REF!</definedName>
    <definedName name="_____________PRE1" localSheetId="27">#REF!</definedName>
    <definedName name="_____________PRE1" localSheetId="29">#REF!</definedName>
    <definedName name="_____________PRE1" localSheetId="35">#REF!</definedName>
    <definedName name="_____________PRE1" localSheetId="4">#REF!</definedName>
    <definedName name="_____________PRE1" localSheetId="25">#REF!</definedName>
    <definedName name="_____________PRE1">#REF!</definedName>
    <definedName name="_____________PRG1" localSheetId="9">#REF!</definedName>
    <definedName name="_____________PRG1" localSheetId="0">#REF!</definedName>
    <definedName name="_____________PRG1" localSheetId="28">#REF!</definedName>
    <definedName name="_____________PRG1" localSheetId="30">#REF!</definedName>
    <definedName name="_____________PRG1" localSheetId="34">#REF!</definedName>
    <definedName name="_____________PRG1" localSheetId="43">#REF!</definedName>
    <definedName name="_____________PRG1" localSheetId="10">#REF!</definedName>
    <definedName name="_____________PRG1" localSheetId="15">#REF!</definedName>
    <definedName name="_____________PRG1" localSheetId="16">#REF!</definedName>
    <definedName name="_____________PRG1" localSheetId="19">#REF!</definedName>
    <definedName name="_____________PRG1" localSheetId="22">#REF!</definedName>
    <definedName name="_____________PRG1" localSheetId="26">#REF!</definedName>
    <definedName name="_____________PRG1" localSheetId="27">#REF!</definedName>
    <definedName name="_____________PRG1" localSheetId="29">#REF!</definedName>
    <definedName name="_____________PRG1" localSheetId="35">#REF!</definedName>
    <definedName name="_____________PRG1" localSheetId="4">#REF!</definedName>
    <definedName name="_____________PRG1" localSheetId="25">#REF!</definedName>
    <definedName name="_____________PRG1">#REF!</definedName>
    <definedName name="_____________PU1" localSheetId="9">#REF!</definedName>
    <definedName name="_____________PU1" localSheetId="0">#REF!</definedName>
    <definedName name="_____________PU1" localSheetId="28">#REF!</definedName>
    <definedName name="_____________PU1" localSheetId="30">#REF!</definedName>
    <definedName name="_____________PU1" localSheetId="34">#REF!</definedName>
    <definedName name="_____________PU1" localSheetId="43">#REF!</definedName>
    <definedName name="_____________PU1" localSheetId="10">#REF!</definedName>
    <definedName name="_____________PU1" localSheetId="13">#REF!</definedName>
    <definedName name="_____________PU1" localSheetId="15">#REF!</definedName>
    <definedName name="_____________PU1" localSheetId="16">#REF!</definedName>
    <definedName name="_____________PU1" localSheetId="19">#REF!</definedName>
    <definedName name="_____________PU1" localSheetId="22">#REF!</definedName>
    <definedName name="_____________PU1" localSheetId="26">#REF!</definedName>
    <definedName name="_____________PU1" localSheetId="27">#REF!</definedName>
    <definedName name="_____________PU1" localSheetId="29">#REF!</definedName>
    <definedName name="_____________PU1" localSheetId="35">#REF!</definedName>
    <definedName name="_____________PU1" localSheetId="4">#REF!</definedName>
    <definedName name="_____________PU1" localSheetId="25">#REF!</definedName>
    <definedName name="_____________PU1">#REF!</definedName>
    <definedName name="_____________PU2" localSheetId="9">#REF!</definedName>
    <definedName name="_____________PU2" localSheetId="0">#REF!</definedName>
    <definedName name="_____________PU2" localSheetId="28">#REF!</definedName>
    <definedName name="_____________PU2" localSheetId="30">#REF!</definedName>
    <definedName name="_____________PU2" localSheetId="34">#REF!</definedName>
    <definedName name="_____________PU2" localSheetId="43">#REF!</definedName>
    <definedName name="_____________PU2" localSheetId="10">#REF!</definedName>
    <definedName name="_____________PU2" localSheetId="15">#REF!</definedName>
    <definedName name="_____________PU2" localSheetId="16">#REF!</definedName>
    <definedName name="_____________PU2" localSheetId="19">#REF!</definedName>
    <definedName name="_____________PU2" localSheetId="22">#REF!</definedName>
    <definedName name="_____________PU2" localSheetId="26">#REF!</definedName>
    <definedName name="_____________PU2" localSheetId="27">#REF!</definedName>
    <definedName name="_____________PU2" localSheetId="29">#REF!</definedName>
    <definedName name="_____________PU2" localSheetId="35">#REF!</definedName>
    <definedName name="_____________PU2" localSheetId="4">#REF!</definedName>
    <definedName name="_____________PU2" localSheetId="25">#REF!</definedName>
    <definedName name="_____________PU2">#REF!</definedName>
    <definedName name="_____________TIT2" localSheetId="41">'[97]Forma 3'!$A$1:$IV$8</definedName>
    <definedName name="_____________TIT2" localSheetId="42">'[97]Forma 3'!$A$1:$IV$8</definedName>
    <definedName name="_____________TIT2">'[5]Forma 3'!$A$1:$IV$8</definedName>
    <definedName name="_____________tot1" localSheetId="9">#REF!</definedName>
    <definedName name="_____________tot1" localSheetId="0">#REF!</definedName>
    <definedName name="_____________tot1" localSheetId="28">#REF!</definedName>
    <definedName name="_____________tot1" localSheetId="30">#REF!</definedName>
    <definedName name="_____________tot1" localSheetId="34">#REF!</definedName>
    <definedName name="_____________tot1" localSheetId="43">#REF!</definedName>
    <definedName name="_____________tot1" localSheetId="10">#REF!</definedName>
    <definedName name="_____________tot1" localSheetId="15">#REF!</definedName>
    <definedName name="_____________tot1" localSheetId="16">#REF!</definedName>
    <definedName name="_____________tot1" localSheetId="19">#REF!</definedName>
    <definedName name="_____________tot1" localSheetId="22">#REF!</definedName>
    <definedName name="_____________tot1" localSheetId="26">#REF!</definedName>
    <definedName name="_____________tot1" localSheetId="27">#REF!</definedName>
    <definedName name="_____________tot1" localSheetId="29">#REF!</definedName>
    <definedName name="_____________tot1" localSheetId="35">#REF!</definedName>
    <definedName name="_____________tot1" localSheetId="4">#REF!</definedName>
    <definedName name="_____________tot1" localSheetId="25">#REF!</definedName>
    <definedName name="_____________tot1">#REF!</definedName>
    <definedName name="_____________VOL1" localSheetId="9">#REF!</definedName>
    <definedName name="_____________VOL1" localSheetId="0">#REF!</definedName>
    <definedName name="_____________VOL1" localSheetId="28">#REF!</definedName>
    <definedName name="_____________VOL1" localSheetId="30">#REF!</definedName>
    <definedName name="_____________VOL1" localSheetId="34">#REF!</definedName>
    <definedName name="_____________VOL1" localSheetId="43">#REF!</definedName>
    <definedName name="_____________VOL1" localSheetId="10">#REF!</definedName>
    <definedName name="_____________VOL1" localSheetId="15">#REF!</definedName>
    <definedName name="_____________VOL1" localSheetId="16">#REF!</definedName>
    <definedName name="_____________VOL1" localSheetId="19">#REF!</definedName>
    <definedName name="_____________VOL1" localSheetId="22">#REF!</definedName>
    <definedName name="_____________VOL1" localSheetId="26">#REF!</definedName>
    <definedName name="_____________VOL1" localSheetId="27">#REF!</definedName>
    <definedName name="_____________VOL1" localSheetId="29">#REF!</definedName>
    <definedName name="_____________VOL1" localSheetId="35">#REF!</definedName>
    <definedName name="_____________VOL1" localSheetId="4">#REF!</definedName>
    <definedName name="_____________VOL1" localSheetId="25">#REF!</definedName>
    <definedName name="_____________VOL1">#REF!</definedName>
    <definedName name="_____________VOL10" localSheetId="9">#REF!</definedName>
    <definedName name="_____________VOL10" localSheetId="0">#REF!</definedName>
    <definedName name="_____________VOL10" localSheetId="28">#REF!</definedName>
    <definedName name="_____________VOL10" localSheetId="30">#REF!</definedName>
    <definedName name="_____________VOL10" localSheetId="34">#REF!</definedName>
    <definedName name="_____________VOL10" localSheetId="43">#REF!</definedName>
    <definedName name="_____________VOL10" localSheetId="10">#REF!</definedName>
    <definedName name="_____________VOL10" localSheetId="15">#REF!</definedName>
    <definedName name="_____________VOL10" localSheetId="16">#REF!</definedName>
    <definedName name="_____________VOL10" localSheetId="19">#REF!</definedName>
    <definedName name="_____________VOL10" localSheetId="22">#REF!</definedName>
    <definedName name="_____________VOL10" localSheetId="26">#REF!</definedName>
    <definedName name="_____________VOL10" localSheetId="27">#REF!</definedName>
    <definedName name="_____________VOL10" localSheetId="29">#REF!</definedName>
    <definedName name="_____________VOL10" localSheetId="35">#REF!</definedName>
    <definedName name="_____________VOL10" localSheetId="4">#REF!</definedName>
    <definedName name="_____________VOL10" localSheetId="25">#REF!</definedName>
    <definedName name="_____________VOL10">#REF!</definedName>
    <definedName name="_____________VOL11" localSheetId="9">#REF!</definedName>
    <definedName name="_____________VOL11" localSheetId="0">#REF!</definedName>
    <definedName name="_____________VOL11" localSheetId="28">#REF!</definedName>
    <definedName name="_____________VOL11" localSheetId="30">#REF!</definedName>
    <definedName name="_____________VOL11" localSheetId="34">#REF!</definedName>
    <definedName name="_____________VOL11" localSheetId="43">#REF!</definedName>
    <definedName name="_____________VOL11" localSheetId="10">#REF!</definedName>
    <definedName name="_____________VOL11" localSheetId="15">#REF!</definedName>
    <definedName name="_____________VOL11" localSheetId="16">#REF!</definedName>
    <definedName name="_____________VOL11" localSheetId="19">#REF!</definedName>
    <definedName name="_____________VOL11" localSheetId="22">#REF!</definedName>
    <definedName name="_____________VOL11" localSheetId="26">#REF!</definedName>
    <definedName name="_____________VOL11" localSheetId="27">#REF!</definedName>
    <definedName name="_____________VOL11" localSheetId="29">#REF!</definedName>
    <definedName name="_____________VOL11" localSheetId="35">#REF!</definedName>
    <definedName name="_____________VOL11" localSheetId="4">#REF!</definedName>
    <definedName name="_____________VOL11" localSheetId="25">#REF!</definedName>
    <definedName name="_____________VOL11">#REF!</definedName>
    <definedName name="_____________VOL12" localSheetId="9">#REF!</definedName>
    <definedName name="_____________VOL12" localSheetId="0">#REF!</definedName>
    <definedName name="_____________VOL12" localSheetId="28">#REF!</definedName>
    <definedName name="_____________VOL12" localSheetId="30">#REF!</definedName>
    <definedName name="_____________VOL12" localSheetId="34">#REF!</definedName>
    <definedName name="_____________VOL12" localSheetId="43">#REF!</definedName>
    <definedName name="_____________VOL12" localSheetId="10">#REF!</definedName>
    <definedName name="_____________VOL12" localSheetId="15">#REF!</definedName>
    <definedName name="_____________VOL12" localSheetId="16">#REF!</definedName>
    <definedName name="_____________VOL12" localSheetId="19">#REF!</definedName>
    <definedName name="_____________VOL12" localSheetId="22">#REF!</definedName>
    <definedName name="_____________VOL12" localSheetId="26">#REF!</definedName>
    <definedName name="_____________VOL12" localSheetId="27">#REF!</definedName>
    <definedName name="_____________VOL12" localSheetId="29">#REF!</definedName>
    <definedName name="_____________VOL12" localSheetId="35">#REF!</definedName>
    <definedName name="_____________VOL12" localSheetId="4">#REF!</definedName>
    <definedName name="_____________VOL12" localSheetId="25">#REF!</definedName>
    <definedName name="_____________VOL12">#REF!</definedName>
    <definedName name="_____________VOL13" localSheetId="9">#REF!</definedName>
    <definedName name="_____________VOL13" localSheetId="0">#REF!</definedName>
    <definedName name="_____________VOL13" localSheetId="28">#REF!</definedName>
    <definedName name="_____________VOL13" localSheetId="30">#REF!</definedName>
    <definedName name="_____________VOL13" localSheetId="34">#REF!</definedName>
    <definedName name="_____________VOL13" localSheetId="43">#REF!</definedName>
    <definedName name="_____________VOL13" localSheetId="10">#REF!</definedName>
    <definedName name="_____________VOL13" localSheetId="15">#REF!</definedName>
    <definedName name="_____________VOL13" localSheetId="16">#REF!</definedName>
    <definedName name="_____________VOL13" localSheetId="19">#REF!</definedName>
    <definedName name="_____________VOL13" localSheetId="22">#REF!</definedName>
    <definedName name="_____________VOL13" localSheetId="26">#REF!</definedName>
    <definedName name="_____________VOL13" localSheetId="27">#REF!</definedName>
    <definedName name="_____________VOL13" localSheetId="29">#REF!</definedName>
    <definedName name="_____________VOL13" localSheetId="35">#REF!</definedName>
    <definedName name="_____________VOL13" localSheetId="4">#REF!</definedName>
    <definedName name="_____________VOL13" localSheetId="25">#REF!</definedName>
    <definedName name="_____________VOL13">#REF!</definedName>
    <definedName name="_____________VOL14" localSheetId="9">#REF!</definedName>
    <definedName name="_____________VOL14" localSheetId="0">#REF!</definedName>
    <definedName name="_____________VOL14" localSheetId="28">#REF!</definedName>
    <definedName name="_____________VOL14" localSheetId="30">#REF!</definedName>
    <definedName name="_____________VOL14" localSheetId="34">#REF!</definedName>
    <definedName name="_____________VOL14" localSheetId="43">#REF!</definedName>
    <definedName name="_____________VOL14" localSheetId="10">#REF!</definedName>
    <definedName name="_____________VOL14" localSheetId="15">#REF!</definedName>
    <definedName name="_____________VOL14" localSheetId="16">#REF!</definedName>
    <definedName name="_____________VOL14" localSheetId="19">#REF!</definedName>
    <definedName name="_____________VOL14" localSheetId="22">#REF!</definedName>
    <definedName name="_____________VOL14" localSheetId="26">#REF!</definedName>
    <definedName name="_____________VOL14" localSheetId="27">#REF!</definedName>
    <definedName name="_____________VOL14" localSheetId="29">#REF!</definedName>
    <definedName name="_____________VOL14" localSheetId="35">#REF!</definedName>
    <definedName name="_____________VOL14" localSheetId="4">#REF!</definedName>
    <definedName name="_____________VOL14" localSheetId="25">#REF!</definedName>
    <definedName name="_____________VOL14">#REF!</definedName>
    <definedName name="_____________VOL2" localSheetId="9">#REF!</definedName>
    <definedName name="_____________VOL2" localSheetId="0">#REF!</definedName>
    <definedName name="_____________VOL2" localSheetId="28">#REF!</definedName>
    <definedName name="_____________VOL2" localSheetId="30">#REF!</definedName>
    <definedName name="_____________VOL2" localSheetId="34">#REF!</definedName>
    <definedName name="_____________VOL2" localSheetId="43">#REF!</definedName>
    <definedName name="_____________VOL2" localSheetId="10">#REF!</definedName>
    <definedName name="_____________VOL2" localSheetId="15">#REF!</definedName>
    <definedName name="_____________VOL2" localSheetId="16">#REF!</definedName>
    <definedName name="_____________VOL2" localSheetId="19">#REF!</definedName>
    <definedName name="_____________VOL2" localSheetId="22">#REF!</definedName>
    <definedName name="_____________VOL2" localSheetId="26">#REF!</definedName>
    <definedName name="_____________VOL2" localSheetId="27">#REF!</definedName>
    <definedName name="_____________VOL2" localSheetId="29">#REF!</definedName>
    <definedName name="_____________VOL2" localSheetId="35">#REF!</definedName>
    <definedName name="_____________VOL2" localSheetId="4">#REF!</definedName>
    <definedName name="_____________VOL2" localSheetId="25">#REF!</definedName>
    <definedName name="_____________VOL2">#REF!</definedName>
    <definedName name="_____________VOL3" localSheetId="9">#REF!</definedName>
    <definedName name="_____________VOL3" localSheetId="0">#REF!</definedName>
    <definedName name="_____________VOL3" localSheetId="28">#REF!</definedName>
    <definedName name="_____________VOL3" localSheetId="30">#REF!</definedName>
    <definedName name="_____________VOL3" localSheetId="34">#REF!</definedName>
    <definedName name="_____________VOL3" localSheetId="43">#REF!</definedName>
    <definedName name="_____________VOL3" localSheetId="10">#REF!</definedName>
    <definedName name="_____________VOL3" localSheetId="15">#REF!</definedName>
    <definedName name="_____________VOL3" localSheetId="16">#REF!</definedName>
    <definedName name="_____________VOL3" localSheetId="19">#REF!</definedName>
    <definedName name="_____________VOL3" localSheetId="22">#REF!</definedName>
    <definedName name="_____________VOL3" localSheetId="26">#REF!</definedName>
    <definedName name="_____________VOL3" localSheetId="27">#REF!</definedName>
    <definedName name="_____________VOL3" localSheetId="29">#REF!</definedName>
    <definedName name="_____________VOL3" localSheetId="35">#REF!</definedName>
    <definedName name="_____________VOL3" localSheetId="4">#REF!</definedName>
    <definedName name="_____________VOL3" localSheetId="25">#REF!</definedName>
    <definedName name="_____________VOL3">#REF!</definedName>
    <definedName name="_____________VOL4" localSheetId="9">#REF!</definedName>
    <definedName name="_____________VOL4" localSheetId="0">#REF!</definedName>
    <definedName name="_____________VOL4" localSheetId="28">#REF!</definedName>
    <definedName name="_____________VOL4" localSheetId="30">#REF!</definedName>
    <definedName name="_____________VOL4" localSheetId="34">#REF!</definedName>
    <definedName name="_____________VOL4" localSheetId="43">#REF!</definedName>
    <definedName name="_____________VOL4" localSheetId="10">#REF!</definedName>
    <definedName name="_____________VOL4" localSheetId="15">#REF!</definedName>
    <definedName name="_____________VOL4" localSheetId="16">#REF!</definedName>
    <definedName name="_____________VOL4" localSheetId="19">#REF!</definedName>
    <definedName name="_____________VOL4" localSheetId="22">#REF!</definedName>
    <definedName name="_____________VOL4" localSheetId="26">#REF!</definedName>
    <definedName name="_____________VOL4" localSheetId="27">#REF!</definedName>
    <definedName name="_____________VOL4" localSheetId="29">#REF!</definedName>
    <definedName name="_____________VOL4" localSheetId="35">#REF!</definedName>
    <definedName name="_____________VOL4" localSheetId="4">#REF!</definedName>
    <definedName name="_____________VOL4" localSheetId="25">#REF!</definedName>
    <definedName name="_____________VOL4">#REF!</definedName>
    <definedName name="_____________VOL5" localSheetId="9">#REF!</definedName>
    <definedName name="_____________VOL5" localSheetId="0">#REF!</definedName>
    <definedName name="_____________VOL5" localSheetId="28">#REF!</definedName>
    <definedName name="_____________VOL5" localSheetId="30">#REF!</definedName>
    <definedName name="_____________VOL5" localSheetId="34">#REF!</definedName>
    <definedName name="_____________VOL5" localSheetId="43">#REF!</definedName>
    <definedName name="_____________VOL5" localSheetId="10">#REF!</definedName>
    <definedName name="_____________VOL5" localSheetId="15">#REF!</definedName>
    <definedName name="_____________VOL5" localSheetId="16">#REF!</definedName>
    <definedName name="_____________VOL5" localSheetId="19">#REF!</definedName>
    <definedName name="_____________VOL5" localSheetId="22">#REF!</definedName>
    <definedName name="_____________VOL5" localSheetId="26">#REF!</definedName>
    <definedName name="_____________VOL5" localSheetId="27">#REF!</definedName>
    <definedName name="_____________VOL5" localSheetId="29">#REF!</definedName>
    <definedName name="_____________VOL5" localSheetId="35">#REF!</definedName>
    <definedName name="_____________VOL5" localSheetId="4">#REF!</definedName>
    <definedName name="_____________VOL5" localSheetId="25">#REF!</definedName>
    <definedName name="_____________VOL5">#REF!</definedName>
    <definedName name="_____________VOL6" localSheetId="9">#REF!</definedName>
    <definedName name="_____________VOL6" localSheetId="0">#REF!</definedName>
    <definedName name="_____________VOL6" localSheetId="28">#REF!</definedName>
    <definedName name="_____________VOL6" localSheetId="30">#REF!</definedName>
    <definedName name="_____________VOL6" localSheetId="34">#REF!</definedName>
    <definedName name="_____________VOL6" localSheetId="43">#REF!</definedName>
    <definedName name="_____________VOL6" localSheetId="10">#REF!</definedName>
    <definedName name="_____________VOL6" localSheetId="15">#REF!</definedName>
    <definedName name="_____________VOL6" localSheetId="16">#REF!</definedName>
    <definedName name="_____________VOL6" localSheetId="19">#REF!</definedName>
    <definedName name="_____________VOL6" localSheetId="22">#REF!</definedName>
    <definedName name="_____________VOL6" localSheetId="26">#REF!</definedName>
    <definedName name="_____________VOL6" localSheetId="27">#REF!</definedName>
    <definedName name="_____________VOL6" localSheetId="29">#REF!</definedName>
    <definedName name="_____________VOL6" localSheetId="35">#REF!</definedName>
    <definedName name="_____________VOL6" localSheetId="4">#REF!</definedName>
    <definedName name="_____________VOL6" localSheetId="25">#REF!</definedName>
    <definedName name="_____________VOL6">#REF!</definedName>
    <definedName name="_____________VOL7" localSheetId="9">#REF!</definedName>
    <definedName name="_____________VOL7" localSheetId="0">#REF!</definedName>
    <definedName name="_____________VOL7" localSheetId="28">#REF!</definedName>
    <definedName name="_____________VOL7" localSheetId="30">#REF!</definedName>
    <definedName name="_____________VOL7" localSheetId="34">#REF!</definedName>
    <definedName name="_____________VOL7" localSheetId="43">#REF!</definedName>
    <definedName name="_____________VOL7" localSheetId="10">#REF!</definedName>
    <definedName name="_____________VOL7" localSheetId="15">#REF!</definedName>
    <definedName name="_____________VOL7" localSheetId="16">#REF!</definedName>
    <definedName name="_____________VOL7" localSheetId="19">#REF!</definedName>
    <definedName name="_____________VOL7" localSheetId="22">#REF!</definedName>
    <definedName name="_____________VOL7" localSheetId="26">#REF!</definedName>
    <definedName name="_____________VOL7" localSheetId="27">#REF!</definedName>
    <definedName name="_____________VOL7" localSheetId="29">#REF!</definedName>
    <definedName name="_____________VOL7" localSheetId="35">#REF!</definedName>
    <definedName name="_____________VOL7" localSheetId="4">#REF!</definedName>
    <definedName name="_____________VOL7" localSheetId="25">#REF!</definedName>
    <definedName name="_____________VOL7">#REF!</definedName>
    <definedName name="_____________VOL8" localSheetId="9">#REF!</definedName>
    <definedName name="_____________VOL8" localSheetId="0">#REF!</definedName>
    <definedName name="_____________VOL8" localSheetId="28">#REF!</definedName>
    <definedName name="_____________VOL8" localSheetId="30">#REF!</definedName>
    <definedName name="_____________VOL8" localSheetId="34">#REF!</definedName>
    <definedName name="_____________VOL8" localSheetId="43">#REF!</definedName>
    <definedName name="_____________VOL8" localSheetId="10">#REF!</definedName>
    <definedName name="_____________VOL8" localSheetId="15">#REF!</definedName>
    <definedName name="_____________VOL8" localSheetId="16">#REF!</definedName>
    <definedName name="_____________VOL8" localSheetId="19">#REF!</definedName>
    <definedName name="_____________VOL8" localSheetId="22">#REF!</definedName>
    <definedName name="_____________VOL8" localSheetId="26">#REF!</definedName>
    <definedName name="_____________VOL8" localSheetId="27">#REF!</definedName>
    <definedName name="_____________VOL8" localSheetId="29">#REF!</definedName>
    <definedName name="_____________VOL8" localSheetId="35">#REF!</definedName>
    <definedName name="_____________VOL8" localSheetId="4">#REF!</definedName>
    <definedName name="_____________VOL8" localSheetId="25">#REF!</definedName>
    <definedName name="_____________VOL8">#REF!</definedName>
    <definedName name="_____________VOL9" localSheetId="9">#REF!</definedName>
    <definedName name="_____________VOL9" localSheetId="0">#REF!</definedName>
    <definedName name="_____________VOL9" localSheetId="28">#REF!</definedName>
    <definedName name="_____________VOL9" localSheetId="30">#REF!</definedName>
    <definedName name="_____________VOL9" localSheetId="34">#REF!</definedName>
    <definedName name="_____________VOL9" localSheetId="43">#REF!</definedName>
    <definedName name="_____________VOL9" localSheetId="10">#REF!</definedName>
    <definedName name="_____________VOL9" localSheetId="15">#REF!</definedName>
    <definedName name="_____________VOL9" localSheetId="16">#REF!</definedName>
    <definedName name="_____________VOL9" localSheetId="19">#REF!</definedName>
    <definedName name="_____________VOL9" localSheetId="22">#REF!</definedName>
    <definedName name="_____________VOL9" localSheetId="26">#REF!</definedName>
    <definedName name="_____________VOL9" localSheetId="27">#REF!</definedName>
    <definedName name="_____________VOL9" localSheetId="29">#REF!</definedName>
    <definedName name="_____________VOL9" localSheetId="35">#REF!</definedName>
    <definedName name="_____________VOL9" localSheetId="4">#REF!</definedName>
    <definedName name="_____________VOL9" localSheetId="25">#REF!</definedName>
    <definedName name="_____________VOL9">#REF!</definedName>
    <definedName name="____________ALE2" localSheetId="9">#REF!</definedName>
    <definedName name="____________ALE2" localSheetId="0">#REF!</definedName>
    <definedName name="____________ALE2" localSheetId="28">#REF!</definedName>
    <definedName name="____________ALE2" localSheetId="30">#REF!</definedName>
    <definedName name="____________ALE2" localSheetId="34">#REF!</definedName>
    <definedName name="____________ALE2" localSheetId="43">#REF!</definedName>
    <definedName name="____________ALE2" localSheetId="10">#REF!</definedName>
    <definedName name="____________ALE2" localSheetId="15">#REF!</definedName>
    <definedName name="____________ALE2" localSheetId="16">#REF!</definedName>
    <definedName name="____________ALE2" localSheetId="19">#REF!</definedName>
    <definedName name="____________ALE2" localSheetId="22">#REF!</definedName>
    <definedName name="____________ALE2" localSheetId="26">#REF!</definedName>
    <definedName name="____________ALE2" localSheetId="27">#REF!</definedName>
    <definedName name="____________ALE2" localSheetId="29">#REF!</definedName>
    <definedName name="____________ALE2" localSheetId="35">#REF!</definedName>
    <definedName name="____________ALE2" localSheetId="4">#REF!</definedName>
    <definedName name="____________ALE2" localSheetId="25">#REF!</definedName>
    <definedName name="____________ALE2">#REF!</definedName>
    <definedName name="____________ALE3" localSheetId="9">#REF!</definedName>
    <definedName name="____________ALE3" localSheetId="0">#REF!</definedName>
    <definedName name="____________ALE3" localSheetId="28">#REF!</definedName>
    <definedName name="____________ALE3" localSheetId="30">#REF!</definedName>
    <definedName name="____________ALE3" localSheetId="34">#REF!</definedName>
    <definedName name="____________ALE3" localSheetId="43">#REF!</definedName>
    <definedName name="____________ALE3" localSheetId="10">#REF!</definedName>
    <definedName name="____________ALE3" localSheetId="15">#REF!</definedName>
    <definedName name="____________ALE3" localSheetId="16">#REF!</definedName>
    <definedName name="____________ALE3" localSheetId="19">#REF!</definedName>
    <definedName name="____________ALE3" localSheetId="22">#REF!</definedName>
    <definedName name="____________ALE3" localSheetId="26">#REF!</definedName>
    <definedName name="____________ALE3" localSheetId="27">#REF!</definedName>
    <definedName name="____________ALE3" localSheetId="29">#REF!</definedName>
    <definedName name="____________ALE3" localSheetId="35">#REF!</definedName>
    <definedName name="____________ALE3" localSheetId="4">#REF!</definedName>
    <definedName name="____________ALE3" localSheetId="25">#REF!</definedName>
    <definedName name="____________ALE3">#REF!</definedName>
    <definedName name="____________f">[6]CMPRESOR!$C$50</definedName>
    <definedName name="____________KEY1" localSheetId="9" hidden="1">'[3]Forma E-7'!#REF!</definedName>
    <definedName name="____________KEY1" localSheetId="0" hidden="1">'[3]Forma E-7'!#REF!</definedName>
    <definedName name="____________KEY1" localSheetId="28" hidden="1">'[3]Forma E-7'!#REF!</definedName>
    <definedName name="____________KEY1" localSheetId="30" hidden="1">'[3]Forma E-7'!#REF!</definedName>
    <definedName name="____________KEY1" localSheetId="34" hidden="1">'[3]Forma E-7'!#REF!</definedName>
    <definedName name="____________KEY1" localSheetId="43" hidden="1">'[3]Forma E-7'!#REF!</definedName>
    <definedName name="____________KEY1" localSheetId="10" hidden="1">'[3]Forma E-7'!#REF!</definedName>
    <definedName name="____________KEY1" localSheetId="13" hidden="1">'[47]Forma E-7'!#REF!</definedName>
    <definedName name="____________KEY1" localSheetId="15" hidden="1">'[3]Forma E-7'!#REF!</definedName>
    <definedName name="____________KEY1" localSheetId="16" hidden="1">'[3]Forma E-7'!#REF!</definedName>
    <definedName name="____________KEY1" localSheetId="19" hidden="1">'[3]Forma E-7'!#REF!</definedName>
    <definedName name="____________KEY1" localSheetId="22" hidden="1">'[3]Forma E-7'!#REF!</definedName>
    <definedName name="____________KEY1" localSheetId="23" hidden="1">'[3]Forma E-7'!#REF!</definedName>
    <definedName name="____________KEY1" localSheetId="26" hidden="1">'[68]Forma E-7'!#REF!</definedName>
    <definedName name="____________KEY1" localSheetId="27" hidden="1">'[68]Forma E-7'!#REF!</definedName>
    <definedName name="____________KEY1" localSheetId="29" hidden="1">'[3]Forma E-7'!#REF!</definedName>
    <definedName name="____________KEY1" localSheetId="35" hidden="1">'[3]Forma E-7'!#REF!</definedName>
    <definedName name="____________KEY1" localSheetId="4" hidden="1">'[3]Forma E-7'!#REF!</definedName>
    <definedName name="____________KEY1" localSheetId="25" hidden="1">'[3]Forma E-7'!#REF!</definedName>
    <definedName name="____________KEY1" hidden="1">'[3]Forma E-7'!#REF!</definedName>
    <definedName name="____________KEY2" localSheetId="9" hidden="1">'[4]Forma E-17'!#REF!</definedName>
    <definedName name="____________KEY2" localSheetId="0" hidden="1">'[4]Forma E-17'!#REF!</definedName>
    <definedName name="____________KEY2" localSheetId="28" hidden="1">'[4]Forma E-17'!#REF!</definedName>
    <definedName name="____________KEY2" localSheetId="30" hidden="1">'[4]Forma E-17'!#REF!</definedName>
    <definedName name="____________KEY2" localSheetId="34" hidden="1">'[4]Forma E-17'!#REF!</definedName>
    <definedName name="____________KEY2" localSheetId="43" hidden="1">'[4]Forma E-17'!#REF!</definedName>
    <definedName name="____________KEY2" localSheetId="10" hidden="1">'[4]Forma E-17'!#REF!</definedName>
    <definedName name="____________KEY2" localSheetId="13" hidden="1">'[48]Forma E-17'!#REF!</definedName>
    <definedName name="____________KEY2" localSheetId="15" hidden="1">'[4]Forma E-17'!#REF!</definedName>
    <definedName name="____________KEY2" localSheetId="16" hidden="1">'[4]Forma E-17'!#REF!</definedName>
    <definedName name="____________KEY2" localSheetId="19" hidden="1">'[4]Forma E-17'!#REF!</definedName>
    <definedName name="____________KEY2" localSheetId="22" hidden="1">'[4]Forma E-17'!#REF!</definedName>
    <definedName name="____________KEY2" localSheetId="23" hidden="1">'[4]Forma E-17'!#REF!</definedName>
    <definedName name="____________KEY2" localSheetId="26" hidden="1">'[69]Forma E-17'!#REF!</definedName>
    <definedName name="____________KEY2" localSheetId="27" hidden="1">'[69]Forma E-17'!#REF!</definedName>
    <definedName name="____________KEY2" localSheetId="29" hidden="1">'[4]Forma E-17'!#REF!</definedName>
    <definedName name="____________KEY2" localSheetId="35" hidden="1">'[4]Forma E-17'!#REF!</definedName>
    <definedName name="____________KEY2" localSheetId="4" hidden="1">'[4]Forma E-17'!#REF!</definedName>
    <definedName name="____________KEY2" localSheetId="25" hidden="1">'[4]Forma E-17'!#REF!</definedName>
    <definedName name="____________KEY2" hidden="1">'[4]Forma E-17'!#REF!</definedName>
    <definedName name="____________MAT1" localSheetId="9">#REF!</definedName>
    <definedName name="____________MAT1" localSheetId="0">#REF!</definedName>
    <definedName name="____________MAT1" localSheetId="28">#REF!</definedName>
    <definedName name="____________MAT1" localSheetId="30">#REF!</definedName>
    <definedName name="____________MAT1" localSheetId="34">#REF!</definedName>
    <definedName name="____________MAT1" localSheetId="43">#REF!</definedName>
    <definedName name="____________MAT1" localSheetId="10">#REF!</definedName>
    <definedName name="____________MAT1" localSheetId="13">#REF!</definedName>
    <definedName name="____________MAT1" localSheetId="15">#REF!</definedName>
    <definedName name="____________MAT1" localSheetId="16">#REF!</definedName>
    <definedName name="____________MAT1" localSheetId="19">#REF!</definedName>
    <definedName name="____________MAT1" localSheetId="22">#REF!</definedName>
    <definedName name="____________MAT1" localSheetId="26">#REF!</definedName>
    <definedName name="____________MAT1" localSheetId="27">#REF!</definedName>
    <definedName name="____________MAT1" localSheetId="29">#REF!</definedName>
    <definedName name="____________MAT1" localSheetId="35">#REF!</definedName>
    <definedName name="____________MAT1" localSheetId="4">#REF!</definedName>
    <definedName name="____________MAT1" localSheetId="25">#REF!</definedName>
    <definedName name="____________MAT1">#REF!</definedName>
    <definedName name="____________MAT2" localSheetId="9">#REF!</definedName>
    <definedName name="____________MAT2" localSheetId="0">#REF!</definedName>
    <definedName name="____________MAT2" localSheetId="28">#REF!</definedName>
    <definedName name="____________MAT2" localSheetId="30">#REF!</definedName>
    <definedName name="____________MAT2" localSheetId="34">#REF!</definedName>
    <definedName name="____________MAT2" localSheetId="43">#REF!</definedName>
    <definedName name="____________MAT2" localSheetId="10">#REF!</definedName>
    <definedName name="____________MAT2" localSheetId="13">#REF!</definedName>
    <definedName name="____________MAT2" localSheetId="15">#REF!</definedName>
    <definedName name="____________MAT2" localSheetId="16">#REF!</definedName>
    <definedName name="____________MAT2" localSheetId="19">#REF!</definedName>
    <definedName name="____________MAT2" localSheetId="22">#REF!</definedName>
    <definedName name="____________MAT2" localSheetId="26">#REF!</definedName>
    <definedName name="____________MAT2" localSheetId="27">#REF!</definedName>
    <definedName name="____________MAT2" localSheetId="29">#REF!</definedName>
    <definedName name="____________MAT2" localSheetId="35">#REF!</definedName>
    <definedName name="____________MAT2" localSheetId="4">#REF!</definedName>
    <definedName name="____________MAT2" localSheetId="25">#REF!</definedName>
    <definedName name="____________MAT2">#REF!</definedName>
    <definedName name="____________PH640" localSheetId="9">#REF!</definedName>
    <definedName name="____________PH640" localSheetId="0">#REF!</definedName>
    <definedName name="____________PH640" localSheetId="28">#REF!</definedName>
    <definedName name="____________PH640" localSheetId="30">#REF!</definedName>
    <definedName name="____________PH640" localSheetId="34">#REF!</definedName>
    <definedName name="____________PH640" localSheetId="43">#REF!</definedName>
    <definedName name="____________PH640" localSheetId="10">#REF!</definedName>
    <definedName name="____________PH640" localSheetId="13">#REF!</definedName>
    <definedName name="____________PH640" localSheetId="15">#REF!</definedName>
    <definedName name="____________PH640" localSheetId="16">#REF!</definedName>
    <definedName name="____________PH640" localSheetId="19">#REF!</definedName>
    <definedName name="____________PH640" localSheetId="22">#REF!</definedName>
    <definedName name="____________PH640" localSheetId="26">#REF!</definedName>
    <definedName name="____________PH640" localSheetId="27">#REF!</definedName>
    <definedName name="____________PH640" localSheetId="29">#REF!</definedName>
    <definedName name="____________PH640" localSheetId="35">#REF!</definedName>
    <definedName name="____________PH640" localSheetId="4">#REF!</definedName>
    <definedName name="____________PH640" localSheetId="25">#REF!</definedName>
    <definedName name="____________PH640">#REF!</definedName>
    <definedName name="____________PIP25" localSheetId="9">#REF!</definedName>
    <definedName name="____________PIP25" localSheetId="0">#REF!</definedName>
    <definedName name="____________PIP25" localSheetId="28">#REF!</definedName>
    <definedName name="____________PIP25" localSheetId="30">#REF!</definedName>
    <definedName name="____________PIP25" localSheetId="34">#REF!</definedName>
    <definedName name="____________PIP25" localSheetId="43">#REF!</definedName>
    <definedName name="____________PIP25" localSheetId="10">#REF!</definedName>
    <definedName name="____________PIP25" localSheetId="13">#REF!</definedName>
    <definedName name="____________PIP25" localSheetId="15">#REF!</definedName>
    <definedName name="____________PIP25" localSheetId="16">#REF!</definedName>
    <definedName name="____________PIP25" localSheetId="19">#REF!</definedName>
    <definedName name="____________PIP25" localSheetId="22">#REF!</definedName>
    <definedName name="____________PIP25" localSheetId="26">#REF!</definedName>
    <definedName name="____________PIP25" localSheetId="27">#REF!</definedName>
    <definedName name="____________PIP25" localSheetId="29">#REF!</definedName>
    <definedName name="____________PIP25" localSheetId="35">#REF!</definedName>
    <definedName name="____________PIP25" localSheetId="4">#REF!</definedName>
    <definedName name="____________PIP25" localSheetId="25">#REF!</definedName>
    <definedName name="____________PIP25">#REF!</definedName>
    <definedName name="____________PU1" localSheetId="9">#REF!</definedName>
    <definedName name="____________PU1" localSheetId="0">#REF!</definedName>
    <definedName name="____________PU1" localSheetId="28">#REF!</definedName>
    <definedName name="____________PU1" localSheetId="30">#REF!</definedName>
    <definedName name="____________PU1" localSheetId="34">#REF!</definedName>
    <definedName name="____________PU1" localSheetId="43">#REF!</definedName>
    <definedName name="____________PU1" localSheetId="10">#REF!</definedName>
    <definedName name="____________PU1" localSheetId="13">#REF!</definedName>
    <definedName name="____________PU1" localSheetId="15">#REF!</definedName>
    <definedName name="____________PU1" localSheetId="16">#REF!</definedName>
    <definedName name="____________PU1" localSheetId="19">#REF!</definedName>
    <definedName name="____________PU1" localSheetId="22">#REF!</definedName>
    <definedName name="____________PU1" localSheetId="26">#REF!</definedName>
    <definedName name="____________PU1" localSheetId="27">#REF!</definedName>
    <definedName name="____________PU1" localSheetId="29">#REF!</definedName>
    <definedName name="____________PU1" localSheetId="35">#REF!</definedName>
    <definedName name="____________PU1" localSheetId="4">#REF!</definedName>
    <definedName name="____________PU1" localSheetId="25">#REF!</definedName>
    <definedName name="____________PU1">#REF!</definedName>
    <definedName name="____________VOL1" localSheetId="9">#REF!</definedName>
    <definedName name="____________VOL1" localSheetId="0">#REF!</definedName>
    <definedName name="____________VOL1" localSheetId="28">#REF!</definedName>
    <definedName name="____________VOL1" localSheetId="30">#REF!</definedName>
    <definedName name="____________VOL1" localSheetId="34">#REF!</definedName>
    <definedName name="____________VOL1" localSheetId="43">#REF!</definedName>
    <definedName name="____________VOL1" localSheetId="10">#REF!</definedName>
    <definedName name="____________VOL1" localSheetId="13">#REF!</definedName>
    <definedName name="____________VOL1" localSheetId="15">#REF!</definedName>
    <definedName name="____________VOL1" localSheetId="16">#REF!</definedName>
    <definedName name="____________VOL1" localSheetId="19">#REF!</definedName>
    <definedName name="____________VOL1" localSheetId="22">#REF!</definedName>
    <definedName name="____________VOL1" localSheetId="26">#REF!</definedName>
    <definedName name="____________VOL1" localSheetId="27">#REF!</definedName>
    <definedName name="____________VOL1" localSheetId="29">#REF!</definedName>
    <definedName name="____________VOL1" localSheetId="35">#REF!</definedName>
    <definedName name="____________VOL1" localSheetId="4">#REF!</definedName>
    <definedName name="____________VOL1" localSheetId="25">#REF!</definedName>
    <definedName name="____________VOL1">#REF!</definedName>
    <definedName name="____________VOL10" localSheetId="9">#REF!</definedName>
    <definedName name="____________VOL10" localSheetId="0">#REF!</definedName>
    <definedName name="____________VOL10" localSheetId="28">#REF!</definedName>
    <definedName name="____________VOL10" localSheetId="30">#REF!</definedName>
    <definedName name="____________VOL10" localSheetId="34">#REF!</definedName>
    <definedName name="____________VOL10" localSheetId="43">#REF!</definedName>
    <definedName name="____________VOL10" localSheetId="10">#REF!</definedName>
    <definedName name="____________VOL10" localSheetId="13">#REF!</definedName>
    <definedName name="____________VOL10" localSheetId="15">#REF!</definedName>
    <definedName name="____________VOL10" localSheetId="16">#REF!</definedName>
    <definedName name="____________VOL10" localSheetId="19">#REF!</definedName>
    <definedName name="____________VOL10" localSheetId="22">#REF!</definedName>
    <definedName name="____________VOL10" localSheetId="26">#REF!</definedName>
    <definedName name="____________VOL10" localSheetId="27">#REF!</definedName>
    <definedName name="____________VOL10" localSheetId="29">#REF!</definedName>
    <definedName name="____________VOL10" localSheetId="35">#REF!</definedName>
    <definedName name="____________VOL10" localSheetId="4">#REF!</definedName>
    <definedName name="____________VOL10" localSheetId="25">#REF!</definedName>
    <definedName name="____________VOL10">#REF!</definedName>
    <definedName name="____________VOL11" localSheetId="9">#REF!</definedName>
    <definedName name="____________VOL11" localSheetId="0">#REF!</definedName>
    <definedName name="____________VOL11" localSheetId="28">#REF!</definedName>
    <definedName name="____________VOL11" localSheetId="30">#REF!</definedName>
    <definedName name="____________VOL11" localSheetId="34">#REF!</definedName>
    <definedName name="____________VOL11" localSheetId="43">#REF!</definedName>
    <definedName name="____________VOL11" localSheetId="10">#REF!</definedName>
    <definedName name="____________VOL11" localSheetId="13">#REF!</definedName>
    <definedName name="____________VOL11" localSheetId="15">#REF!</definedName>
    <definedName name="____________VOL11" localSheetId="16">#REF!</definedName>
    <definedName name="____________VOL11" localSheetId="19">#REF!</definedName>
    <definedName name="____________VOL11" localSheetId="22">#REF!</definedName>
    <definedName name="____________VOL11" localSheetId="26">#REF!</definedName>
    <definedName name="____________VOL11" localSheetId="27">#REF!</definedName>
    <definedName name="____________VOL11" localSheetId="29">#REF!</definedName>
    <definedName name="____________VOL11" localSheetId="35">#REF!</definedName>
    <definedName name="____________VOL11" localSheetId="4">#REF!</definedName>
    <definedName name="____________VOL11" localSheetId="25">#REF!</definedName>
    <definedName name="____________VOL11">#REF!</definedName>
    <definedName name="____________VOL12" localSheetId="9">#REF!</definedName>
    <definedName name="____________VOL12" localSheetId="0">#REF!</definedName>
    <definedName name="____________VOL12" localSheetId="28">#REF!</definedName>
    <definedName name="____________VOL12" localSheetId="30">#REF!</definedName>
    <definedName name="____________VOL12" localSheetId="34">#REF!</definedName>
    <definedName name="____________VOL12" localSheetId="43">#REF!</definedName>
    <definedName name="____________VOL12" localSheetId="10">#REF!</definedName>
    <definedName name="____________VOL12" localSheetId="13">#REF!</definedName>
    <definedName name="____________VOL12" localSheetId="15">#REF!</definedName>
    <definedName name="____________VOL12" localSheetId="16">#REF!</definedName>
    <definedName name="____________VOL12" localSheetId="19">#REF!</definedName>
    <definedName name="____________VOL12" localSheetId="22">#REF!</definedName>
    <definedName name="____________VOL12" localSheetId="26">#REF!</definedName>
    <definedName name="____________VOL12" localSheetId="27">#REF!</definedName>
    <definedName name="____________VOL12" localSheetId="29">#REF!</definedName>
    <definedName name="____________VOL12" localSheetId="35">#REF!</definedName>
    <definedName name="____________VOL12" localSheetId="4">#REF!</definedName>
    <definedName name="____________VOL12" localSheetId="25">#REF!</definedName>
    <definedName name="____________VOL12">#REF!</definedName>
    <definedName name="____________VOL13" localSheetId="9">#REF!</definedName>
    <definedName name="____________VOL13" localSheetId="0">#REF!</definedName>
    <definedName name="____________VOL13" localSheetId="28">#REF!</definedName>
    <definedName name="____________VOL13" localSheetId="30">#REF!</definedName>
    <definedName name="____________VOL13" localSheetId="34">#REF!</definedName>
    <definedName name="____________VOL13" localSheetId="43">#REF!</definedName>
    <definedName name="____________VOL13" localSheetId="10">#REF!</definedName>
    <definedName name="____________VOL13" localSheetId="13">#REF!</definedName>
    <definedName name="____________VOL13" localSheetId="15">#REF!</definedName>
    <definedName name="____________VOL13" localSheetId="16">#REF!</definedName>
    <definedName name="____________VOL13" localSheetId="19">#REF!</definedName>
    <definedName name="____________VOL13" localSheetId="22">#REF!</definedName>
    <definedName name="____________VOL13" localSheetId="26">#REF!</definedName>
    <definedName name="____________VOL13" localSheetId="27">#REF!</definedName>
    <definedName name="____________VOL13" localSheetId="29">#REF!</definedName>
    <definedName name="____________VOL13" localSheetId="35">#REF!</definedName>
    <definedName name="____________VOL13" localSheetId="4">#REF!</definedName>
    <definedName name="____________VOL13" localSheetId="25">#REF!</definedName>
    <definedName name="____________VOL13">#REF!</definedName>
    <definedName name="____________VOL14" localSheetId="9">#REF!</definedName>
    <definedName name="____________VOL14" localSheetId="0">#REF!</definedName>
    <definedName name="____________VOL14" localSheetId="28">#REF!</definedName>
    <definedName name="____________VOL14" localSheetId="30">#REF!</definedName>
    <definedName name="____________VOL14" localSheetId="34">#REF!</definedName>
    <definedName name="____________VOL14" localSheetId="43">#REF!</definedName>
    <definedName name="____________VOL14" localSheetId="10">#REF!</definedName>
    <definedName name="____________VOL14" localSheetId="13">#REF!</definedName>
    <definedName name="____________VOL14" localSheetId="15">#REF!</definedName>
    <definedName name="____________VOL14" localSheetId="16">#REF!</definedName>
    <definedName name="____________VOL14" localSheetId="19">#REF!</definedName>
    <definedName name="____________VOL14" localSheetId="22">#REF!</definedName>
    <definedName name="____________VOL14" localSheetId="26">#REF!</definedName>
    <definedName name="____________VOL14" localSheetId="27">#REF!</definedName>
    <definedName name="____________VOL14" localSheetId="29">#REF!</definedName>
    <definedName name="____________VOL14" localSheetId="35">#REF!</definedName>
    <definedName name="____________VOL14" localSheetId="4">#REF!</definedName>
    <definedName name="____________VOL14" localSheetId="25">#REF!</definedName>
    <definedName name="____________VOL14">#REF!</definedName>
    <definedName name="____________VOL2" localSheetId="9">#REF!</definedName>
    <definedName name="____________VOL2" localSheetId="0">#REF!</definedName>
    <definedName name="____________VOL2" localSheetId="28">#REF!</definedName>
    <definedName name="____________VOL2" localSheetId="30">#REF!</definedName>
    <definedName name="____________VOL2" localSheetId="34">#REF!</definedName>
    <definedName name="____________VOL2" localSheetId="43">#REF!</definedName>
    <definedName name="____________VOL2" localSheetId="10">#REF!</definedName>
    <definedName name="____________VOL2" localSheetId="13">#REF!</definedName>
    <definedName name="____________VOL2" localSheetId="15">#REF!</definedName>
    <definedName name="____________VOL2" localSheetId="16">#REF!</definedName>
    <definedName name="____________VOL2" localSheetId="19">#REF!</definedName>
    <definedName name="____________VOL2" localSheetId="22">#REF!</definedName>
    <definedName name="____________VOL2" localSheetId="26">#REF!</definedName>
    <definedName name="____________VOL2" localSheetId="27">#REF!</definedName>
    <definedName name="____________VOL2" localSheetId="29">#REF!</definedName>
    <definedName name="____________VOL2" localSheetId="35">#REF!</definedName>
    <definedName name="____________VOL2" localSheetId="4">#REF!</definedName>
    <definedName name="____________VOL2" localSheetId="25">#REF!</definedName>
    <definedName name="____________VOL2">#REF!</definedName>
    <definedName name="____________VOL3" localSheetId="9">#REF!</definedName>
    <definedName name="____________VOL3" localSheetId="0">#REF!</definedName>
    <definedName name="____________VOL3" localSheetId="28">#REF!</definedName>
    <definedName name="____________VOL3" localSheetId="30">#REF!</definedName>
    <definedName name="____________VOL3" localSheetId="34">#REF!</definedName>
    <definedName name="____________VOL3" localSheetId="43">#REF!</definedName>
    <definedName name="____________VOL3" localSheetId="10">#REF!</definedName>
    <definedName name="____________VOL3" localSheetId="13">#REF!</definedName>
    <definedName name="____________VOL3" localSheetId="15">#REF!</definedName>
    <definedName name="____________VOL3" localSheetId="16">#REF!</definedName>
    <definedName name="____________VOL3" localSheetId="19">#REF!</definedName>
    <definedName name="____________VOL3" localSheetId="22">#REF!</definedName>
    <definedName name="____________VOL3" localSheetId="26">#REF!</definedName>
    <definedName name="____________VOL3" localSheetId="27">#REF!</definedName>
    <definedName name="____________VOL3" localSheetId="29">#REF!</definedName>
    <definedName name="____________VOL3" localSheetId="35">#REF!</definedName>
    <definedName name="____________VOL3" localSheetId="4">#REF!</definedName>
    <definedName name="____________VOL3" localSheetId="25">#REF!</definedName>
    <definedName name="____________VOL3">#REF!</definedName>
    <definedName name="____________VOL4" localSheetId="9">#REF!</definedName>
    <definedName name="____________VOL4" localSheetId="0">#REF!</definedName>
    <definedName name="____________VOL4" localSheetId="28">#REF!</definedName>
    <definedName name="____________VOL4" localSheetId="30">#REF!</definedName>
    <definedName name="____________VOL4" localSheetId="34">#REF!</definedName>
    <definedName name="____________VOL4" localSheetId="43">#REF!</definedName>
    <definedName name="____________VOL4" localSheetId="10">#REF!</definedName>
    <definedName name="____________VOL4" localSheetId="13">#REF!</definedName>
    <definedName name="____________VOL4" localSheetId="15">#REF!</definedName>
    <definedName name="____________VOL4" localSheetId="16">#REF!</definedName>
    <definedName name="____________VOL4" localSheetId="19">#REF!</definedName>
    <definedName name="____________VOL4" localSheetId="22">#REF!</definedName>
    <definedName name="____________VOL4" localSheetId="26">#REF!</definedName>
    <definedName name="____________VOL4" localSheetId="27">#REF!</definedName>
    <definedName name="____________VOL4" localSheetId="29">#REF!</definedName>
    <definedName name="____________VOL4" localSheetId="35">#REF!</definedName>
    <definedName name="____________VOL4" localSheetId="4">#REF!</definedName>
    <definedName name="____________VOL4" localSheetId="25">#REF!</definedName>
    <definedName name="____________VOL4">#REF!</definedName>
    <definedName name="____________VOL5" localSheetId="9">#REF!</definedName>
    <definedName name="____________VOL5" localSheetId="0">#REF!</definedName>
    <definedName name="____________VOL5" localSheetId="28">#REF!</definedName>
    <definedName name="____________VOL5" localSheetId="30">#REF!</definedName>
    <definedName name="____________VOL5" localSheetId="34">#REF!</definedName>
    <definedName name="____________VOL5" localSheetId="43">#REF!</definedName>
    <definedName name="____________VOL5" localSheetId="10">#REF!</definedName>
    <definedName name="____________VOL5" localSheetId="13">#REF!</definedName>
    <definedName name="____________VOL5" localSheetId="15">#REF!</definedName>
    <definedName name="____________VOL5" localSheetId="16">#REF!</definedName>
    <definedName name="____________VOL5" localSheetId="19">#REF!</definedName>
    <definedName name="____________VOL5" localSheetId="22">#REF!</definedName>
    <definedName name="____________VOL5" localSheetId="26">#REF!</definedName>
    <definedName name="____________VOL5" localSheetId="27">#REF!</definedName>
    <definedName name="____________VOL5" localSheetId="29">#REF!</definedName>
    <definedName name="____________VOL5" localSheetId="35">#REF!</definedName>
    <definedName name="____________VOL5" localSheetId="4">#REF!</definedName>
    <definedName name="____________VOL5" localSheetId="25">#REF!</definedName>
    <definedName name="____________VOL5">#REF!</definedName>
    <definedName name="____________VOL6" localSheetId="9">#REF!</definedName>
    <definedName name="____________VOL6" localSheetId="0">#REF!</definedName>
    <definedName name="____________VOL6" localSheetId="28">#REF!</definedName>
    <definedName name="____________VOL6" localSheetId="30">#REF!</definedName>
    <definedName name="____________VOL6" localSheetId="34">#REF!</definedName>
    <definedName name="____________VOL6" localSheetId="43">#REF!</definedName>
    <definedName name="____________VOL6" localSheetId="10">#REF!</definedName>
    <definedName name="____________VOL6" localSheetId="13">#REF!</definedName>
    <definedName name="____________VOL6" localSheetId="15">#REF!</definedName>
    <definedName name="____________VOL6" localSheetId="16">#REF!</definedName>
    <definedName name="____________VOL6" localSheetId="19">#REF!</definedName>
    <definedName name="____________VOL6" localSheetId="22">#REF!</definedName>
    <definedName name="____________VOL6" localSheetId="26">#REF!</definedName>
    <definedName name="____________VOL6" localSheetId="27">#REF!</definedName>
    <definedName name="____________VOL6" localSheetId="29">#REF!</definedName>
    <definedName name="____________VOL6" localSheetId="35">#REF!</definedName>
    <definedName name="____________VOL6" localSheetId="4">#REF!</definedName>
    <definedName name="____________VOL6" localSheetId="25">#REF!</definedName>
    <definedName name="____________VOL6">#REF!</definedName>
    <definedName name="____________VOL7" localSheetId="9">#REF!</definedName>
    <definedName name="____________VOL7" localSheetId="0">#REF!</definedName>
    <definedName name="____________VOL7" localSheetId="28">#REF!</definedName>
    <definedName name="____________VOL7" localSheetId="30">#REF!</definedName>
    <definedName name="____________VOL7" localSheetId="34">#REF!</definedName>
    <definedName name="____________VOL7" localSheetId="43">#REF!</definedName>
    <definedName name="____________VOL7" localSheetId="10">#REF!</definedName>
    <definedName name="____________VOL7" localSheetId="13">#REF!</definedName>
    <definedName name="____________VOL7" localSheetId="15">#REF!</definedName>
    <definedName name="____________VOL7" localSheetId="16">#REF!</definedName>
    <definedName name="____________VOL7" localSheetId="19">#REF!</definedName>
    <definedName name="____________VOL7" localSheetId="22">#REF!</definedName>
    <definedName name="____________VOL7" localSheetId="26">#REF!</definedName>
    <definedName name="____________VOL7" localSheetId="27">#REF!</definedName>
    <definedName name="____________VOL7" localSheetId="29">#REF!</definedName>
    <definedName name="____________VOL7" localSheetId="35">#REF!</definedName>
    <definedName name="____________VOL7" localSheetId="4">#REF!</definedName>
    <definedName name="____________VOL7" localSheetId="25">#REF!</definedName>
    <definedName name="____________VOL7">#REF!</definedName>
    <definedName name="____________VOL8" localSheetId="9">#REF!</definedName>
    <definedName name="____________VOL8" localSheetId="0">#REF!</definedName>
    <definedName name="____________VOL8" localSheetId="28">#REF!</definedName>
    <definedName name="____________VOL8" localSheetId="30">#REF!</definedName>
    <definedName name="____________VOL8" localSheetId="34">#REF!</definedName>
    <definedName name="____________VOL8" localSheetId="43">#REF!</definedName>
    <definedName name="____________VOL8" localSheetId="10">#REF!</definedName>
    <definedName name="____________VOL8" localSheetId="13">#REF!</definedName>
    <definedName name="____________VOL8" localSheetId="15">#REF!</definedName>
    <definedName name="____________VOL8" localSheetId="16">#REF!</definedName>
    <definedName name="____________VOL8" localSheetId="19">#REF!</definedName>
    <definedName name="____________VOL8" localSheetId="22">#REF!</definedName>
    <definedName name="____________VOL8" localSheetId="26">#REF!</definedName>
    <definedName name="____________VOL8" localSheetId="27">#REF!</definedName>
    <definedName name="____________VOL8" localSheetId="29">#REF!</definedName>
    <definedName name="____________VOL8" localSheetId="35">#REF!</definedName>
    <definedName name="____________VOL8" localSheetId="4">#REF!</definedName>
    <definedName name="____________VOL8" localSheetId="25">#REF!</definedName>
    <definedName name="____________VOL8">#REF!</definedName>
    <definedName name="____________VOL9" localSheetId="9">#REF!</definedName>
    <definedName name="____________VOL9" localSheetId="0">#REF!</definedName>
    <definedName name="____________VOL9" localSheetId="28">#REF!</definedName>
    <definedName name="____________VOL9" localSheetId="30">#REF!</definedName>
    <definedName name="____________VOL9" localSheetId="34">#REF!</definedName>
    <definedName name="____________VOL9" localSheetId="43">#REF!</definedName>
    <definedName name="____________VOL9" localSheetId="10">#REF!</definedName>
    <definedName name="____________VOL9" localSheetId="13">#REF!</definedName>
    <definedName name="____________VOL9" localSheetId="15">#REF!</definedName>
    <definedName name="____________VOL9" localSheetId="16">#REF!</definedName>
    <definedName name="____________VOL9" localSheetId="19">#REF!</definedName>
    <definedName name="____________VOL9" localSheetId="22">#REF!</definedName>
    <definedName name="____________VOL9" localSheetId="26">#REF!</definedName>
    <definedName name="____________VOL9" localSheetId="27">#REF!</definedName>
    <definedName name="____________VOL9" localSheetId="29">#REF!</definedName>
    <definedName name="____________VOL9" localSheetId="35">#REF!</definedName>
    <definedName name="____________VOL9" localSheetId="4">#REF!</definedName>
    <definedName name="____________VOL9" localSheetId="25">#REF!</definedName>
    <definedName name="____________VOL9">#REF!</definedName>
    <definedName name="___________ALE2" localSheetId="9">#REF!</definedName>
    <definedName name="___________ALE2" localSheetId="0">#REF!</definedName>
    <definedName name="___________ALE2" localSheetId="28">#REF!</definedName>
    <definedName name="___________ALE2" localSheetId="30">#REF!</definedName>
    <definedName name="___________ALE2" localSheetId="34">#REF!</definedName>
    <definedName name="___________ALE2" localSheetId="43">#REF!</definedName>
    <definedName name="___________ALE2" localSheetId="10">#REF!</definedName>
    <definedName name="___________ALE2" localSheetId="15">#REF!</definedName>
    <definedName name="___________ALE2" localSheetId="16">#REF!</definedName>
    <definedName name="___________ALE2" localSheetId="19">#REF!</definedName>
    <definedName name="___________ALE2" localSheetId="22">#REF!</definedName>
    <definedName name="___________ALE2" localSheetId="26">#REF!</definedName>
    <definedName name="___________ALE2" localSheetId="27">#REF!</definedName>
    <definedName name="___________ALE2" localSheetId="29">#REF!</definedName>
    <definedName name="___________ALE2" localSheetId="35">#REF!</definedName>
    <definedName name="___________ALE2" localSheetId="4">#REF!</definedName>
    <definedName name="___________ALE2" localSheetId="25">#REF!</definedName>
    <definedName name="___________ALE2">#REF!</definedName>
    <definedName name="___________ALE3" localSheetId="9">#REF!</definedName>
    <definedName name="___________ALE3" localSheetId="0">#REF!</definedName>
    <definedName name="___________ALE3" localSheetId="28">#REF!</definedName>
    <definedName name="___________ALE3" localSheetId="30">#REF!</definedName>
    <definedName name="___________ALE3" localSheetId="34">#REF!</definedName>
    <definedName name="___________ALE3" localSheetId="43">#REF!</definedName>
    <definedName name="___________ALE3" localSheetId="10">#REF!</definedName>
    <definedName name="___________ALE3" localSheetId="15">#REF!</definedName>
    <definedName name="___________ALE3" localSheetId="16">#REF!</definedName>
    <definedName name="___________ALE3" localSheetId="19">#REF!</definedName>
    <definedName name="___________ALE3" localSheetId="22">#REF!</definedName>
    <definedName name="___________ALE3" localSheetId="26">#REF!</definedName>
    <definedName name="___________ALE3" localSheetId="27">#REF!</definedName>
    <definedName name="___________ALE3" localSheetId="29">#REF!</definedName>
    <definedName name="___________ALE3" localSheetId="35">#REF!</definedName>
    <definedName name="___________ALE3" localSheetId="4">#REF!</definedName>
    <definedName name="___________ALE3" localSheetId="25">#REF!</definedName>
    <definedName name="___________ALE3">#REF!</definedName>
    <definedName name="___________f">[6]CMPRESOR!$C$50</definedName>
    <definedName name="___________KEY1" localSheetId="28" hidden="1">'[1]Forma E-7'!#REF!</definedName>
    <definedName name="___________KEY1" localSheetId="30" hidden="1">'[1]Forma E-7'!#REF!</definedName>
    <definedName name="___________KEY1" localSheetId="34" hidden="1">'[1]Forma E-7'!#REF!</definedName>
    <definedName name="___________KEY1" localSheetId="41" hidden="1">'[1]Forma E-7'!#REF!</definedName>
    <definedName name="___________KEY1" localSheetId="42" hidden="1">'[1]Forma E-7'!#REF!</definedName>
    <definedName name="___________KEY1" localSheetId="40" hidden="1">'[1]Forma E-7'!#REF!</definedName>
    <definedName name="___________KEY1" localSheetId="43" hidden="1">'[1]Forma E-7'!#REF!</definedName>
    <definedName name="___________KEY1" localSheetId="15" hidden="1">'[1]Forma E-7'!#REF!</definedName>
    <definedName name="___________KEY1" localSheetId="16" hidden="1">'[1]Forma E-7'!#REF!</definedName>
    <definedName name="___________KEY1" localSheetId="19" hidden="1">'[1]Forma E-7'!#REF!</definedName>
    <definedName name="___________KEY1" localSheetId="22" hidden="1">'[1]Forma E-7'!#REF!</definedName>
    <definedName name="___________KEY1" localSheetId="27" hidden="1">'[1]Forma E-7'!#REF!</definedName>
    <definedName name="___________KEY1" localSheetId="29" hidden="1">'[1]Forma E-7'!#REF!</definedName>
    <definedName name="___________KEY1" localSheetId="24" hidden="1">'[1]Forma E-7'!#REF!</definedName>
    <definedName name="___________KEY1" hidden="1">'[1]Forma E-7'!#REF!</definedName>
    <definedName name="___________KEY2" localSheetId="28" hidden="1">'[2]Forma E-17'!#REF!</definedName>
    <definedName name="___________KEY2" localSheetId="30" hidden="1">'[2]Forma E-17'!#REF!</definedName>
    <definedName name="___________KEY2" localSheetId="34" hidden="1">'[2]Forma E-17'!#REF!</definedName>
    <definedName name="___________KEY2" localSheetId="41" hidden="1">'[2]Forma E-17'!#REF!</definedName>
    <definedName name="___________KEY2" localSheetId="42" hidden="1">'[2]Forma E-17'!#REF!</definedName>
    <definedName name="___________KEY2" localSheetId="40" hidden="1">'[2]Forma E-17'!#REF!</definedName>
    <definedName name="___________KEY2" localSheetId="43" hidden="1">'[2]Forma E-17'!#REF!</definedName>
    <definedName name="___________KEY2" localSheetId="15" hidden="1">'[2]Forma E-17'!#REF!</definedName>
    <definedName name="___________KEY2" localSheetId="16" hidden="1">'[2]Forma E-17'!#REF!</definedName>
    <definedName name="___________KEY2" localSheetId="19" hidden="1">'[2]Forma E-17'!#REF!</definedName>
    <definedName name="___________KEY2" localSheetId="22" hidden="1">'[2]Forma E-17'!#REF!</definedName>
    <definedName name="___________KEY2" localSheetId="27" hidden="1">'[2]Forma E-17'!#REF!</definedName>
    <definedName name="___________KEY2" localSheetId="29" hidden="1">'[2]Forma E-17'!#REF!</definedName>
    <definedName name="___________KEY2" localSheetId="24" hidden="1">'[2]Forma E-17'!#REF!</definedName>
    <definedName name="___________KEY2" hidden="1">'[2]Forma E-17'!#REF!</definedName>
    <definedName name="___________MAT1" localSheetId="9">#REF!</definedName>
    <definedName name="___________MAT1" localSheetId="0">#REF!</definedName>
    <definedName name="___________MAT1" localSheetId="28">#REF!</definedName>
    <definedName name="___________MAT1" localSheetId="30">#REF!</definedName>
    <definedName name="___________MAT1" localSheetId="34">#REF!</definedName>
    <definedName name="___________MAT1" localSheetId="43">#REF!</definedName>
    <definedName name="___________MAT1" localSheetId="10">#REF!</definedName>
    <definedName name="___________MAT1" localSheetId="13">#REF!</definedName>
    <definedName name="___________MAT1" localSheetId="15">#REF!</definedName>
    <definedName name="___________MAT1" localSheetId="16">#REF!</definedName>
    <definedName name="___________MAT1" localSheetId="19">#REF!</definedName>
    <definedName name="___________MAT1" localSheetId="22">#REF!</definedName>
    <definedName name="___________MAT1" localSheetId="26">#REF!</definedName>
    <definedName name="___________MAT1" localSheetId="27">#REF!</definedName>
    <definedName name="___________MAT1" localSheetId="29">#REF!</definedName>
    <definedName name="___________MAT1" localSheetId="35">#REF!</definedName>
    <definedName name="___________MAT1" localSheetId="4">#REF!</definedName>
    <definedName name="___________MAT1" localSheetId="25">#REF!</definedName>
    <definedName name="___________MAT1">#REF!</definedName>
    <definedName name="___________MAT2" localSheetId="9">#REF!</definedName>
    <definedName name="___________MAT2" localSheetId="0">#REF!</definedName>
    <definedName name="___________MAT2" localSheetId="28">#REF!</definedName>
    <definedName name="___________MAT2" localSheetId="30">#REF!</definedName>
    <definedName name="___________MAT2" localSheetId="34">#REF!</definedName>
    <definedName name="___________MAT2" localSheetId="43">#REF!</definedName>
    <definedName name="___________MAT2" localSheetId="10">#REF!</definedName>
    <definedName name="___________MAT2" localSheetId="13">#REF!</definedName>
    <definedName name="___________MAT2" localSheetId="15">#REF!</definedName>
    <definedName name="___________MAT2" localSheetId="16">#REF!</definedName>
    <definedName name="___________MAT2" localSheetId="19">#REF!</definedName>
    <definedName name="___________MAT2" localSheetId="22">#REF!</definedName>
    <definedName name="___________MAT2" localSheetId="26">#REF!</definedName>
    <definedName name="___________MAT2" localSheetId="27">#REF!</definedName>
    <definedName name="___________MAT2" localSheetId="29">#REF!</definedName>
    <definedName name="___________MAT2" localSheetId="35">#REF!</definedName>
    <definedName name="___________MAT2" localSheetId="4">#REF!</definedName>
    <definedName name="___________MAT2" localSheetId="25">#REF!</definedName>
    <definedName name="___________MAT2">#REF!</definedName>
    <definedName name="___________PH640" localSheetId="9">#REF!</definedName>
    <definedName name="___________PH640" localSheetId="0">#REF!</definedName>
    <definedName name="___________PH640" localSheetId="28">#REF!</definedName>
    <definedName name="___________PH640" localSheetId="30">#REF!</definedName>
    <definedName name="___________PH640" localSheetId="34">#REF!</definedName>
    <definedName name="___________PH640" localSheetId="43">#REF!</definedName>
    <definedName name="___________PH640" localSheetId="10">#REF!</definedName>
    <definedName name="___________PH640" localSheetId="13">#REF!</definedName>
    <definedName name="___________PH640" localSheetId="15">#REF!</definedName>
    <definedName name="___________PH640" localSheetId="16">#REF!</definedName>
    <definedName name="___________PH640" localSheetId="19">#REF!</definedName>
    <definedName name="___________PH640" localSheetId="22">#REF!</definedName>
    <definedName name="___________PH640" localSheetId="26">#REF!</definedName>
    <definedName name="___________PH640" localSheetId="27">#REF!</definedName>
    <definedName name="___________PH640" localSheetId="29">#REF!</definedName>
    <definedName name="___________PH640" localSheetId="35">#REF!</definedName>
    <definedName name="___________PH640" localSheetId="4">#REF!</definedName>
    <definedName name="___________PH640" localSheetId="25">#REF!</definedName>
    <definedName name="___________PH640">#REF!</definedName>
    <definedName name="___________PRE1" localSheetId="9">#REF!</definedName>
    <definedName name="___________PRE1" localSheetId="0">#REF!</definedName>
    <definedName name="___________PRE1" localSheetId="28">#REF!</definedName>
    <definedName name="___________PRE1" localSheetId="30">#REF!</definedName>
    <definedName name="___________PRE1" localSheetId="34">#REF!</definedName>
    <definedName name="___________PRE1" localSheetId="43">#REF!</definedName>
    <definedName name="___________PRE1" localSheetId="10">#REF!</definedName>
    <definedName name="___________PRE1" localSheetId="15">#REF!</definedName>
    <definedName name="___________PRE1" localSheetId="16">#REF!</definedName>
    <definedName name="___________PRE1" localSheetId="19">#REF!</definedName>
    <definedName name="___________PRE1" localSheetId="22">#REF!</definedName>
    <definedName name="___________PRE1" localSheetId="26">#REF!</definedName>
    <definedName name="___________PRE1" localSheetId="27">#REF!</definedName>
    <definedName name="___________PRE1" localSheetId="29">#REF!</definedName>
    <definedName name="___________PRE1" localSheetId="35">#REF!</definedName>
    <definedName name="___________PRE1" localSheetId="4">#REF!</definedName>
    <definedName name="___________PRE1" localSheetId="25">#REF!</definedName>
    <definedName name="___________PRE1">#REF!</definedName>
    <definedName name="___________PRG1" localSheetId="9">#REF!</definedName>
    <definedName name="___________PRG1" localSheetId="0">#REF!</definedName>
    <definedName name="___________PRG1" localSheetId="28">#REF!</definedName>
    <definedName name="___________PRG1" localSheetId="30">#REF!</definedName>
    <definedName name="___________PRG1" localSheetId="34">#REF!</definedName>
    <definedName name="___________PRG1" localSheetId="43">#REF!</definedName>
    <definedName name="___________PRG1" localSheetId="10">#REF!</definedName>
    <definedName name="___________PRG1" localSheetId="15">#REF!</definedName>
    <definedName name="___________PRG1" localSheetId="16">#REF!</definedName>
    <definedName name="___________PRG1" localSheetId="19">#REF!</definedName>
    <definedName name="___________PRG1" localSheetId="22">#REF!</definedName>
    <definedName name="___________PRG1" localSheetId="26">#REF!</definedName>
    <definedName name="___________PRG1" localSheetId="27">#REF!</definedName>
    <definedName name="___________PRG1" localSheetId="29">#REF!</definedName>
    <definedName name="___________PRG1" localSheetId="35">#REF!</definedName>
    <definedName name="___________PRG1" localSheetId="4">#REF!</definedName>
    <definedName name="___________PRG1" localSheetId="25">#REF!</definedName>
    <definedName name="___________PRG1">#REF!</definedName>
    <definedName name="___________PU2" localSheetId="9">#REF!</definedName>
    <definedName name="___________PU2" localSheetId="0">#REF!</definedName>
    <definedName name="___________PU2" localSheetId="28">#REF!</definedName>
    <definedName name="___________PU2" localSheetId="30">#REF!</definedName>
    <definedName name="___________PU2" localSheetId="34">#REF!</definedName>
    <definedName name="___________PU2" localSheetId="43">#REF!</definedName>
    <definedName name="___________PU2" localSheetId="10">#REF!</definedName>
    <definedName name="___________PU2" localSheetId="15">#REF!</definedName>
    <definedName name="___________PU2" localSheetId="16">#REF!</definedName>
    <definedName name="___________PU2" localSheetId="19">#REF!</definedName>
    <definedName name="___________PU2" localSheetId="22">#REF!</definedName>
    <definedName name="___________PU2" localSheetId="26">#REF!</definedName>
    <definedName name="___________PU2" localSheetId="27">#REF!</definedName>
    <definedName name="___________PU2" localSheetId="29">#REF!</definedName>
    <definedName name="___________PU2" localSheetId="35">#REF!</definedName>
    <definedName name="___________PU2" localSheetId="4">#REF!</definedName>
    <definedName name="___________PU2" localSheetId="25">#REF!</definedName>
    <definedName name="___________PU2">#REF!</definedName>
    <definedName name="___________TIT2" localSheetId="41">'[97]Forma 3'!$A$1:$IV$8</definedName>
    <definedName name="___________TIT2" localSheetId="42">'[97]Forma 3'!$A$1:$IV$8</definedName>
    <definedName name="___________TIT2">'[5]Forma 3'!$A$1:$IV$8</definedName>
    <definedName name="___________tot1" localSheetId="9">#REF!</definedName>
    <definedName name="___________tot1" localSheetId="0">#REF!</definedName>
    <definedName name="___________tot1" localSheetId="28">#REF!</definedName>
    <definedName name="___________tot1" localSheetId="30">#REF!</definedName>
    <definedName name="___________tot1" localSheetId="34">#REF!</definedName>
    <definedName name="___________tot1" localSheetId="43">#REF!</definedName>
    <definedName name="___________tot1" localSheetId="10">#REF!</definedName>
    <definedName name="___________tot1" localSheetId="15">#REF!</definedName>
    <definedName name="___________tot1" localSheetId="16">#REF!</definedName>
    <definedName name="___________tot1" localSheetId="19">#REF!</definedName>
    <definedName name="___________tot1" localSheetId="22">#REF!</definedName>
    <definedName name="___________tot1" localSheetId="26">#REF!</definedName>
    <definedName name="___________tot1" localSheetId="27">#REF!</definedName>
    <definedName name="___________tot1" localSheetId="29">#REF!</definedName>
    <definedName name="___________tot1" localSheetId="35">#REF!</definedName>
    <definedName name="___________tot1" localSheetId="4">#REF!</definedName>
    <definedName name="___________tot1" localSheetId="25">#REF!</definedName>
    <definedName name="___________tot1">#REF!</definedName>
    <definedName name="___________VOL1" localSheetId="9">#REF!</definedName>
    <definedName name="___________VOL1" localSheetId="0">#REF!</definedName>
    <definedName name="___________VOL1" localSheetId="28">#REF!</definedName>
    <definedName name="___________VOL1" localSheetId="30">#REF!</definedName>
    <definedName name="___________VOL1" localSheetId="34">#REF!</definedName>
    <definedName name="___________VOL1" localSheetId="43">#REF!</definedName>
    <definedName name="___________VOL1" localSheetId="10">#REF!</definedName>
    <definedName name="___________VOL1" localSheetId="13">#REF!</definedName>
    <definedName name="___________VOL1" localSheetId="15">#REF!</definedName>
    <definedName name="___________VOL1" localSheetId="16">#REF!</definedName>
    <definedName name="___________VOL1" localSheetId="19">#REF!</definedName>
    <definedName name="___________VOL1" localSheetId="22">#REF!</definedName>
    <definedName name="___________VOL1" localSheetId="26">#REF!</definedName>
    <definedName name="___________VOL1" localSheetId="27">#REF!</definedName>
    <definedName name="___________VOL1" localSheetId="29">#REF!</definedName>
    <definedName name="___________VOL1" localSheetId="35">#REF!</definedName>
    <definedName name="___________VOL1" localSheetId="4">#REF!</definedName>
    <definedName name="___________VOL1" localSheetId="25">#REF!</definedName>
    <definedName name="___________VOL1">#REF!</definedName>
    <definedName name="___________VOL10" localSheetId="9">#REF!</definedName>
    <definedName name="___________VOL10" localSheetId="0">#REF!</definedName>
    <definedName name="___________VOL10" localSheetId="28">#REF!</definedName>
    <definedName name="___________VOL10" localSheetId="30">#REF!</definedName>
    <definedName name="___________VOL10" localSheetId="34">#REF!</definedName>
    <definedName name="___________VOL10" localSheetId="43">#REF!</definedName>
    <definedName name="___________VOL10" localSheetId="10">#REF!</definedName>
    <definedName name="___________VOL10" localSheetId="13">#REF!</definedName>
    <definedName name="___________VOL10" localSheetId="15">#REF!</definedName>
    <definedName name="___________VOL10" localSheetId="16">#REF!</definedName>
    <definedName name="___________VOL10" localSheetId="19">#REF!</definedName>
    <definedName name="___________VOL10" localSheetId="22">#REF!</definedName>
    <definedName name="___________VOL10" localSheetId="26">#REF!</definedName>
    <definedName name="___________VOL10" localSheetId="27">#REF!</definedName>
    <definedName name="___________VOL10" localSheetId="29">#REF!</definedName>
    <definedName name="___________VOL10" localSheetId="35">#REF!</definedName>
    <definedName name="___________VOL10" localSheetId="4">#REF!</definedName>
    <definedName name="___________VOL10" localSheetId="25">#REF!</definedName>
    <definedName name="___________VOL10">#REF!</definedName>
    <definedName name="___________VOL11" localSheetId="9">#REF!</definedName>
    <definedName name="___________VOL11" localSheetId="0">#REF!</definedName>
    <definedName name="___________VOL11" localSheetId="28">#REF!</definedName>
    <definedName name="___________VOL11" localSheetId="30">#REF!</definedName>
    <definedName name="___________VOL11" localSheetId="34">#REF!</definedName>
    <definedName name="___________VOL11" localSheetId="43">#REF!</definedName>
    <definedName name="___________VOL11" localSheetId="10">#REF!</definedName>
    <definedName name="___________VOL11" localSheetId="13">#REF!</definedName>
    <definedName name="___________VOL11" localSheetId="15">#REF!</definedName>
    <definedName name="___________VOL11" localSheetId="16">#REF!</definedName>
    <definedName name="___________VOL11" localSheetId="19">#REF!</definedName>
    <definedName name="___________VOL11" localSheetId="22">#REF!</definedName>
    <definedName name="___________VOL11" localSheetId="26">#REF!</definedName>
    <definedName name="___________VOL11" localSheetId="27">#REF!</definedName>
    <definedName name="___________VOL11" localSheetId="29">#REF!</definedName>
    <definedName name="___________VOL11" localSheetId="35">#REF!</definedName>
    <definedName name="___________VOL11" localSheetId="4">#REF!</definedName>
    <definedName name="___________VOL11" localSheetId="25">#REF!</definedName>
    <definedName name="___________VOL11">#REF!</definedName>
    <definedName name="___________VOL12" localSheetId="9">#REF!</definedName>
    <definedName name="___________VOL12" localSheetId="0">#REF!</definedName>
    <definedName name="___________VOL12" localSheetId="28">#REF!</definedName>
    <definedName name="___________VOL12" localSheetId="30">#REF!</definedName>
    <definedName name="___________VOL12" localSheetId="34">#REF!</definedName>
    <definedName name="___________VOL12" localSheetId="43">#REF!</definedName>
    <definedName name="___________VOL12" localSheetId="10">#REF!</definedName>
    <definedName name="___________VOL12" localSheetId="13">#REF!</definedName>
    <definedName name="___________VOL12" localSheetId="15">#REF!</definedName>
    <definedName name="___________VOL12" localSheetId="16">#REF!</definedName>
    <definedName name="___________VOL12" localSheetId="19">#REF!</definedName>
    <definedName name="___________VOL12" localSheetId="22">#REF!</definedName>
    <definedName name="___________VOL12" localSheetId="26">#REF!</definedName>
    <definedName name="___________VOL12" localSheetId="27">#REF!</definedName>
    <definedName name="___________VOL12" localSheetId="29">#REF!</definedName>
    <definedName name="___________VOL12" localSheetId="35">#REF!</definedName>
    <definedName name="___________VOL12" localSheetId="4">#REF!</definedName>
    <definedName name="___________VOL12" localSheetId="25">#REF!</definedName>
    <definedName name="___________VOL12">#REF!</definedName>
    <definedName name="___________VOL13" localSheetId="9">#REF!</definedName>
    <definedName name="___________VOL13" localSheetId="0">#REF!</definedName>
    <definedName name="___________VOL13" localSheetId="28">#REF!</definedName>
    <definedName name="___________VOL13" localSheetId="30">#REF!</definedName>
    <definedName name="___________VOL13" localSheetId="34">#REF!</definedName>
    <definedName name="___________VOL13" localSheetId="43">#REF!</definedName>
    <definedName name="___________VOL13" localSheetId="10">#REF!</definedName>
    <definedName name="___________VOL13" localSheetId="13">#REF!</definedName>
    <definedName name="___________VOL13" localSheetId="15">#REF!</definedName>
    <definedName name="___________VOL13" localSheetId="16">#REF!</definedName>
    <definedName name="___________VOL13" localSheetId="19">#REF!</definedName>
    <definedName name="___________VOL13" localSheetId="22">#REF!</definedName>
    <definedName name="___________VOL13" localSheetId="26">#REF!</definedName>
    <definedName name="___________VOL13" localSheetId="27">#REF!</definedName>
    <definedName name="___________VOL13" localSheetId="29">#REF!</definedName>
    <definedName name="___________VOL13" localSheetId="35">#REF!</definedName>
    <definedName name="___________VOL13" localSheetId="4">#REF!</definedName>
    <definedName name="___________VOL13" localSheetId="25">#REF!</definedName>
    <definedName name="___________VOL13">#REF!</definedName>
    <definedName name="___________VOL14" localSheetId="9">#REF!</definedName>
    <definedName name="___________VOL14" localSheetId="0">#REF!</definedName>
    <definedName name="___________VOL14" localSheetId="28">#REF!</definedName>
    <definedName name="___________VOL14" localSheetId="30">#REF!</definedName>
    <definedName name="___________VOL14" localSheetId="34">#REF!</definedName>
    <definedName name="___________VOL14" localSheetId="43">#REF!</definedName>
    <definedName name="___________VOL14" localSheetId="10">#REF!</definedName>
    <definedName name="___________VOL14" localSheetId="13">#REF!</definedName>
    <definedName name="___________VOL14" localSheetId="15">#REF!</definedName>
    <definedName name="___________VOL14" localSheetId="16">#REF!</definedName>
    <definedName name="___________VOL14" localSheetId="19">#REF!</definedName>
    <definedName name="___________VOL14" localSheetId="22">#REF!</definedName>
    <definedName name="___________VOL14" localSheetId="26">#REF!</definedName>
    <definedName name="___________VOL14" localSheetId="27">#REF!</definedName>
    <definedName name="___________VOL14" localSheetId="29">#REF!</definedName>
    <definedName name="___________VOL14" localSheetId="35">#REF!</definedName>
    <definedName name="___________VOL14" localSheetId="4">#REF!</definedName>
    <definedName name="___________VOL14" localSheetId="25">#REF!</definedName>
    <definedName name="___________VOL14">#REF!</definedName>
    <definedName name="___________VOL2" localSheetId="9">#REF!</definedName>
    <definedName name="___________VOL2" localSheetId="0">#REF!</definedName>
    <definedName name="___________VOL2" localSheetId="28">#REF!</definedName>
    <definedName name="___________VOL2" localSheetId="30">#REF!</definedName>
    <definedName name="___________VOL2" localSheetId="34">#REF!</definedName>
    <definedName name="___________VOL2" localSheetId="43">#REF!</definedName>
    <definedName name="___________VOL2" localSheetId="10">#REF!</definedName>
    <definedName name="___________VOL2" localSheetId="13">#REF!</definedName>
    <definedName name="___________VOL2" localSheetId="15">#REF!</definedName>
    <definedName name="___________VOL2" localSheetId="16">#REF!</definedName>
    <definedName name="___________VOL2" localSheetId="19">#REF!</definedName>
    <definedName name="___________VOL2" localSheetId="22">#REF!</definedName>
    <definedName name="___________VOL2" localSheetId="26">#REF!</definedName>
    <definedName name="___________VOL2" localSheetId="27">#REF!</definedName>
    <definedName name="___________VOL2" localSheetId="29">#REF!</definedName>
    <definedName name="___________VOL2" localSheetId="35">#REF!</definedName>
    <definedName name="___________VOL2" localSheetId="4">#REF!</definedName>
    <definedName name="___________VOL2" localSheetId="25">#REF!</definedName>
    <definedName name="___________VOL2">#REF!</definedName>
    <definedName name="___________VOL3" localSheetId="9">#REF!</definedName>
    <definedName name="___________VOL3" localSheetId="0">#REF!</definedName>
    <definedName name="___________VOL3" localSheetId="28">#REF!</definedName>
    <definedName name="___________VOL3" localSheetId="30">#REF!</definedName>
    <definedName name="___________VOL3" localSheetId="34">#REF!</definedName>
    <definedName name="___________VOL3" localSheetId="43">#REF!</definedName>
    <definedName name="___________VOL3" localSheetId="10">#REF!</definedName>
    <definedName name="___________VOL3" localSheetId="13">#REF!</definedName>
    <definedName name="___________VOL3" localSheetId="15">#REF!</definedName>
    <definedName name="___________VOL3" localSheetId="16">#REF!</definedName>
    <definedName name="___________VOL3" localSheetId="19">#REF!</definedName>
    <definedName name="___________VOL3" localSheetId="22">#REF!</definedName>
    <definedName name="___________VOL3" localSheetId="26">#REF!</definedName>
    <definedName name="___________VOL3" localSheetId="27">#REF!</definedName>
    <definedName name="___________VOL3" localSheetId="29">#REF!</definedName>
    <definedName name="___________VOL3" localSheetId="35">#REF!</definedName>
    <definedName name="___________VOL3" localSheetId="4">#REF!</definedName>
    <definedName name="___________VOL3" localSheetId="25">#REF!</definedName>
    <definedName name="___________VOL3">#REF!</definedName>
    <definedName name="___________VOL4" localSheetId="9">#REF!</definedName>
    <definedName name="___________VOL4" localSheetId="0">#REF!</definedName>
    <definedName name="___________VOL4" localSheetId="28">#REF!</definedName>
    <definedName name="___________VOL4" localSheetId="30">#REF!</definedName>
    <definedName name="___________VOL4" localSheetId="34">#REF!</definedName>
    <definedName name="___________VOL4" localSheetId="43">#REF!</definedName>
    <definedName name="___________VOL4" localSheetId="10">#REF!</definedName>
    <definedName name="___________VOL4" localSheetId="13">#REF!</definedName>
    <definedName name="___________VOL4" localSheetId="15">#REF!</definedName>
    <definedName name="___________VOL4" localSheetId="16">#REF!</definedName>
    <definedName name="___________VOL4" localSheetId="19">#REF!</definedName>
    <definedName name="___________VOL4" localSheetId="22">#REF!</definedName>
    <definedName name="___________VOL4" localSheetId="26">#REF!</definedName>
    <definedName name="___________VOL4" localSheetId="27">#REF!</definedName>
    <definedName name="___________VOL4" localSheetId="29">#REF!</definedName>
    <definedName name="___________VOL4" localSheetId="35">#REF!</definedName>
    <definedName name="___________VOL4" localSheetId="4">#REF!</definedName>
    <definedName name="___________VOL4" localSheetId="25">#REF!</definedName>
    <definedName name="___________VOL4">#REF!</definedName>
    <definedName name="___________VOL5" localSheetId="9">#REF!</definedName>
    <definedName name="___________VOL5" localSheetId="0">#REF!</definedName>
    <definedName name="___________VOL5" localSheetId="28">#REF!</definedName>
    <definedName name="___________VOL5" localSheetId="30">#REF!</definedName>
    <definedName name="___________VOL5" localSheetId="34">#REF!</definedName>
    <definedName name="___________VOL5" localSheetId="43">#REF!</definedName>
    <definedName name="___________VOL5" localSheetId="10">#REF!</definedName>
    <definedName name="___________VOL5" localSheetId="13">#REF!</definedName>
    <definedName name="___________VOL5" localSheetId="15">#REF!</definedName>
    <definedName name="___________VOL5" localSheetId="16">#REF!</definedName>
    <definedName name="___________VOL5" localSheetId="19">#REF!</definedName>
    <definedName name="___________VOL5" localSheetId="22">#REF!</definedName>
    <definedName name="___________VOL5" localSheetId="26">#REF!</definedName>
    <definedName name="___________VOL5" localSheetId="27">#REF!</definedName>
    <definedName name="___________VOL5" localSheetId="29">#REF!</definedName>
    <definedName name="___________VOL5" localSheetId="35">#REF!</definedName>
    <definedName name="___________VOL5" localSheetId="4">#REF!</definedName>
    <definedName name="___________VOL5" localSheetId="25">#REF!</definedName>
    <definedName name="___________VOL5">#REF!</definedName>
    <definedName name="___________VOL6" localSheetId="9">#REF!</definedName>
    <definedName name="___________VOL6" localSheetId="0">#REF!</definedName>
    <definedName name="___________VOL6" localSheetId="28">#REF!</definedName>
    <definedName name="___________VOL6" localSheetId="30">#REF!</definedName>
    <definedName name="___________VOL6" localSheetId="34">#REF!</definedName>
    <definedName name="___________VOL6" localSheetId="43">#REF!</definedName>
    <definedName name="___________VOL6" localSheetId="10">#REF!</definedName>
    <definedName name="___________VOL6" localSheetId="13">#REF!</definedName>
    <definedName name="___________VOL6" localSheetId="15">#REF!</definedName>
    <definedName name="___________VOL6" localSheetId="16">#REF!</definedName>
    <definedName name="___________VOL6" localSheetId="19">#REF!</definedName>
    <definedName name="___________VOL6" localSheetId="22">#REF!</definedName>
    <definedName name="___________VOL6" localSheetId="26">#REF!</definedName>
    <definedName name="___________VOL6" localSheetId="27">#REF!</definedName>
    <definedName name="___________VOL6" localSheetId="29">#REF!</definedName>
    <definedName name="___________VOL6" localSheetId="35">#REF!</definedName>
    <definedName name="___________VOL6" localSheetId="4">#REF!</definedName>
    <definedName name="___________VOL6" localSheetId="25">#REF!</definedName>
    <definedName name="___________VOL6">#REF!</definedName>
    <definedName name="___________VOL7" localSheetId="9">#REF!</definedName>
    <definedName name="___________VOL7" localSheetId="0">#REF!</definedName>
    <definedName name="___________VOL7" localSheetId="28">#REF!</definedName>
    <definedName name="___________VOL7" localSheetId="30">#REF!</definedName>
    <definedName name="___________VOL7" localSheetId="34">#REF!</definedName>
    <definedName name="___________VOL7" localSheetId="43">#REF!</definedName>
    <definedName name="___________VOL7" localSheetId="10">#REF!</definedName>
    <definedName name="___________VOL7" localSheetId="13">#REF!</definedName>
    <definedName name="___________VOL7" localSheetId="15">#REF!</definedName>
    <definedName name="___________VOL7" localSheetId="16">#REF!</definedName>
    <definedName name="___________VOL7" localSheetId="19">#REF!</definedName>
    <definedName name="___________VOL7" localSheetId="22">#REF!</definedName>
    <definedName name="___________VOL7" localSheetId="26">#REF!</definedName>
    <definedName name="___________VOL7" localSheetId="27">#REF!</definedName>
    <definedName name="___________VOL7" localSheetId="29">#REF!</definedName>
    <definedName name="___________VOL7" localSheetId="35">#REF!</definedName>
    <definedName name="___________VOL7" localSheetId="4">#REF!</definedName>
    <definedName name="___________VOL7" localSheetId="25">#REF!</definedName>
    <definedName name="___________VOL7">#REF!</definedName>
    <definedName name="___________VOL8" localSheetId="9">#REF!</definedName>
    <definedName name="___________VOL8" localSheetId="0">#REF!</definedName>
    <definedName name="___________VOL8" localSheetId="28">#REF!</definedName>
    <definedName name="___________VOL8" localSheetId="30">#REF!</definedName>
    <definedName name="___________VOL8" localSheetId="34">#REF!</definedName>
    <definedName name="___________VOL8" localSheetId="43">#REF!</definedName>
    <definedName name="___________VOL8" localSheetId="10">#REF!</definedName>
    <definedName name="___________VOL8" localSheetId="13">#REF!</definedName>
    <definedName name="___________VOL8" localSheetId="15">#REF!</definedName>
    <definedName name="___________VOL8" localSheetId="16">#REF!</definedName>
    <definedName name="___________VOL8" localSheetId="19">#REF!</definedName>
    <definedName name="___________VOL8" localSheetId="22">#REF!</definedName>
    <definedName name="___________VOL8" localSheetId="26">#REF!</definedName>
    <definedName name="___________VOL8" localSheetId="27">#REF!</definedName>
    <definedName name="___________VOL8" localSheetId="29">#REF!</definedName>
    <definedName name="___________VOL8" localSheetId="35">#REF!</definedName>
    <definedName name="___________VOL8" localSheetId="4">#REF!</definedName>
    <definedName name="___________VOL8" localSheetId="25">#REF!</definedName>
    <definedName name="___________VOL8">#REF!</definedName>
    <definedName name="___________VOL9" localSheetId="9">#REF!</definedName>
    <definedName name="___________VOL9" localSheetId="0">#REF!</definedName>
    <definedName name="___________VOL9" localSheetId="28">#REF!</definedName>
    <definedName name="___________VOL9" localSheetId="30">#REF!</definedName>
    <definedName name="___________VOL9" localSheetId="34">#REF!</definedName>
    <definedName name="___________VOL9" localSheetId="43">#REF!</definedName>
    <definedName name="___________VOL9" localSheetId="10">#REF!</definedName>
    <definedName name="___________VOL9" localSheetId="13">#REF!</definedName>
    <definedName name="___________VOL9" localSheetId="15">#REF!</definedName>
    <definedName name="___________VOL9" localSheetId="16">#REF!</definedName>
    <definedName name="___________VOL9" localSheetId="19">#REF!</definedName>
    <definedName name="___________VOL9" localSheetId="22">#REF!</definedName>
    <definedName name="___________VOL9" localSheetId="26">#REF!</definedName>
    <definedName name="___________VOL9" localSheetId="27">#REF!</definedName>
    <definedName name="___________VOL9" localSheetId="29">#REF!</definedName>
    <definedName name="___________VOL9" localSheetId="35">#REF!</definedName>
    <definedName name="___________VOL9" localSheetId="4">#REF!</definedName>
    <definedName name="___________VOL9" localSheetId="25">#REF!</definedName>
    <definedName name="___________VOL9">#REF!</definedName>
    <definedName name="__________ALE2" localSheetId="9">#REF!</definedName>
    <definedName name="__________ALE2" localSheetId="0">#REF!</definedName>
    <definedName name="__________ALE2" localSheetId="28">#REF!</definedName>
    <definedName name="__________ALE2" localSheetId="30">#REF!</definedName>
    <definedName name="__________ALE2" localSheetId="34">#REF!</definedName>
    <definedName name="__________ALE2" localSheetId="43">#REF!</definedName>
    <definedName name="__________ALE2" localSheetId="10">#REF!</definedName>
    <definedName name="__________ALE2" localSheetId="15">#REF!</definedName>
    <definedName name="__________ALE2" localSheetId="16">#REF!</definedName>
    <definedName name="__________ALE2" localSheetId="19">#REF!</definedName>
    <definedName name="__________ALE2" localSheetId="22">#REF!</definedName>
    <definedName name="__________ALE2" localSheetId="26">#REF!</definedName>
    <definedName name="__________ALE2" localSheetId="27">#REF!</definedName>
    <definedName name="__________ALE2" localSheetId="29">#REF!</definedName>
    <definedName name="__________ALE2" localSheetId="35">#REF!</definedName>
    <definedName name="__________ALE2" localSheetId="4">#REF!</definedName>
    <definedName name="__________ALE2" localSheetId="25">#REF!</definedName>
    <definedName name="__________ALE2">#REF!</definedName>
    <definedName name="__________ALE3" localSheetId="9">#REF!</definedName>
    <definedName name="__________ALE3" localSheetId="0">#REF!</definedName>
    <definedName name="__________ALE3" localSheetId="28">#REF!</definedName>
    <definedName name="__________ALE3" localSheetId="30">#REF!</definedName>
    <definedName name="__________ALE3" localSheetId="34">#REF!</definedName>
    <definedName name="__________ALE3" localSheetId="43">#REF!</definedName>
    <definedName name="__________ALE3" localSheetId="10">#REF!</definedName>
    <definedName name="__________ALE3" localSheetId="15">#REF!</definedName>
    <definedName name="__________ALE3" localSheetId="16">#REF!</definedName>
    <definedName name="__________ALE3" localSheetId="19">#REF!</definedName>
    <definedName name="__________ALE3" localSheetId="22">#REF!</definedName>
    <definedName name="__________ALE3" localSheetId="26">#REF!</definedName>
    <definedName name="__________ALE3" localSheetId="27">#REF!</definedName>
    <definedName name="__________ALE3" localSheetId="29">#REF!</definedName>
    <definedName name="__________ALE3" localSheetId="35">#REF!</definedName>
    <definedName name="__________ALE3" localSheetId="4">#REF!</definedName>
    <definedName name="__________ALE3" localSheetId="25">#REF!</definedName>
    <definedName name="__________ALE3">#REF!</definedName>
    <definedName name="__________f">[6]CMPRESOR!$C$50</definedName>
    <definedName name="__________KEY1" localSheetId="9" hidden="1">'[3]Forma E-7'!#REF!</definedName>
    <definedName name="__________KEY1" localSheetId="0" hidden="1">'[3]Forma E-7'!#REF!</definedName>
    <definedName name="__________KEY1" localSheetId="28" hidden="1">'[3]Forma E-7'!#REF!</definedName>
    <definedName name="__________KEY1" localSheetId="30" hidden="1">'[3]Forma E-7'!#REF!</definedName>
    <definedName name="__________KEY1" localSheetId="34" hidden="1">'[3]Forma E-7'!#REF!</definedName>
    <definedName name="__________KEY1" localSheetId="43" hidden="1">'[3]Forma E-7'!#REF!</definedName>
    <definedName name="__________KEY1" localSheetId="10" hidden="1">'[3]Forma E-7'!#REF!</definedName>
    <definedName name="__________KEY1" localSheetId="13" hidden="1">'[47]Forma E-7'!#REF!</definedName>
    <definedName name="__________KEY1" localSheetId="15" hidden="1">'[3]Forma E-7'!#REF!</definedName>
    <definedName name="__________KEY1" localSheetId="16" hidden="1">'[3]Forma E-7'!#REF!</definedName>
    <definedName name="__________KEY1" localSheetId="19" hidden="1">'[3]Forma E-7'!#REF!</definedName>
    <definedName name="__________KEY1" localSheetId="22" hidden="1">'[3]Forma E-7'!#REF!</definedName>
    <definedName name="__________KEY1" localSheetId="23" hidden="1">'[3]Forma E-7'!#REF!</definedName>
    <definedName name="__________KEY1" localSheetId="26" hidden="1">'[68]Forma E-7'!#REF!</definedName>
    <definedName name="__________KEY1" localSheetId="27" hidden="1">'[68]Forma E-7'!#REF!</definedName>
    <definedName name="__________KEY1" localSheetId="29" hidden="1">'[3]Forma E-7'!#REF!</definedName>
    <definedName name="__________KEY1" localSheetId="35" hidden="1">'[3]Forma E-7'!#REF!</definedName>
    <definedName name="__________KEY1" localSheetId="4" hidden="1">'[3]Forma E-7'!#REF!</definedName>
    <definedName name="__________KEY1" localSheetId="25" hidden="1">'[3]Forma E-7'!#REF!</definedName>
    <definedName name="__________KEY1" hidden="1">'[3]Forma E-7'!#REF!</definedName>
    <definedName name="__________KEY2" localSheetId="9" hidden="1">'[4]Forma E-17'!#REF!</definedName>
    <definedName name="__________KEY2" localSheetId="0" hidden="1">'[4]Forma E-17'!#REF!</definedName>
    <definedName name="__________KEY2" localSheetId="28" hidden="1">'[4]Forma E-17'!#REF!</definedName>
    <definedName name="__________KEY2" localSheetId="30" hidden="1">'[4]Forma E-17'!#REF!</definedName>
    <definedName name="__________KEY2" localSheetId="34" hidden="1">'[4]Forma E-17'!#REF!</definedName>
    <definedName name="__________KEY2" localSheetId="43" hidden="1">'[4]Forma E-17'!#REF!</definedName>
    <definedName name="__________KEY2" localSheetId="10" hidden="1">'[4]Forma E-17'!#REF!</definedName>
    <definedName name="__________KEY2" localSheetId="13" hidden="1">'[48]Forma E-17'!#REF!</definedName>
    <definedName name="__________KEY2" localSheetId="15" hidden="1">'[4]Forma E-17'!#REF!</definedName>
    <definedName name="__________KEY2" localSheetId="16" hidden="1">'[4]Forma E-17'!#REF!</definedName>
    <definedName name="__________KEY2" localSheetId="19" hidden="1">'[4]Forma E-17'!#REF!</definedName>
    <definedName name="__________KEY2" localSheetId="22" hidden="1">'[4]Forma E-17'!#REF!</definedName>
    <definedName name="__________KEY2" localSheetId="23" hidden="1">'[4]Forma E-17'!#REF!</definedName>
    <definedName name="__________KEY2" localSheetId="26" hidden="1">'[69]Forma E-17'!#REF!</definedName>
    <definedName name="__________KEY2" localSheetId="27" hidden="1">'[69]Forma E-17'!#REF!</definedName>
    <definedName name="__________KEY2" localSheetId="29" hidden="1">'[4]Forma E-17'!#REF!</definedName>
    <definedName name="__________KEY2" localSheetId="35" hidden="1">'[4]Forma E-17'!#REF!</definedName>
    <definedName name="__________KEY2" localSheetId="4" hidden="1">'[4]Forma E-17'!#REF!</definedName>
    <definedName name="__________KEY2" localSheetId="25" hidden="1">'[4]Forma E-17'!#REF!</definedName>
    <definedName name="__________KEY2" hidden="1">'[4]Forma E-17'!#REF!</definedName>
    <definedName name="__________MAT1" localSheetId="9">#REF!</definedName>
    <definedName name="__________MAT1" localSheetId="0">#REF!</definedName>
    <definedName name="__________MAT1" localSheetId="28">#REF!</definedName>
    <definedName name="__________MAT1" localSheetId="30">#REF!</definedName>
    <definedName name="__________MAT1" localSheetId="34">#REF!</definedName>
    <definedName name="__________MAT1" localSheetId="43">#REF!</definedName>
    <definedName name="__________MAT1" localSheetId="10">#REF!</definedName>
    <definedName name="__________MAT1" localSheetId="13">#REF!</definedName>
    <definedName name="__________MAT1" localSheetId="15">#REF!</definedName>
    <definedName name="__________MAT1" localSheetId="16">#REF!</definedName>
    <definedName name="__________MAT1" localSheetId="19">#REF!</definedName>
    <definedName name="__________MAT1" localSheetId="22">#REF!</definedName>
    <definedName name="__________MAT1" localSheetId="26">#REF!</definedName>
    <definedName name="__________MAT1" localSheetId="27">#REF!</definedName>
    <definedName name="__________MAT1" localSheetId="29">#REF!</definedName>
    <definedName name="__________MAT1" localSheetId="35">#REF!</definedName>
    <definedName name="__________MAT1" localSheetId="4">#REF!</definedName>
    <definedName name="__________MAT1" localSheetId="25">#REF!</definedName>
    <definedName name="__________MAT1">#REF!</definedName>
    <definedName name="__________MAT2" localSheetId="9">#REF!</definedName>
    <definedName name="__________MAT2" localSheetId="0">#REF!</definedName>
    <definedName name="__________MAT2" localSheetId="28">#REF!</definedName>
    <definedName name="__________MAT2" localSheetId="30">#REF!</definedName>
    <definedName name="__________MAT2" localSheetId="34">#REF!</definedName>
    <definedName name="__________MAT2" localSheetId="43">#REF!</definedName>
    <definedName name="__________MAT2" localSheetId="10">#REF!</definedName>
    <definedName name="__________MAT2" localSheetId="13">#REF!</definedName>
    <definedName name="__________MAT2" localSheetId="15">#REF!</definedName>
    <definedName name="__________MAT2" localSheetId="16">#REF!</definedName>
    <definedName name="__________MAT2" localSheetId="19">#REF!</definedName>
    <definedName name="__________MAT2" localSheetId="22">#REF!</definedName>
    <definedName name="__________MAT2" localSheetId="26">#REF!</definedName>
    <definedName name="__________MAT2" localSheetId="27">#REF!</definedName>
    <definedName name="__________MAT2" localSheetId="29">#REF!</definedName>
    <definedName name="__________MAT2" localSheetId="35">#REF!</definedName>
    <definedName name="__________MAT2" localSheetId="4">#REF!</definedName>
    <definedName name="__________MAT2" localSheetId="25">#REF!</definedName>
    <definedName name="__________MAT2">#REF!</definedName>
    <definedName name="__________PH640" localSheetId="9">#REF!</definedName>
    <definedName name="__________PH640" localSheetId="0">#REF!</definedName>
    <definedName name="__________PH640" localSheetId="28">#REF!</definedName>
    <definedName name="__________PH640" localSheetId="30">#REF!</definedName>
    <definedName name="__________PH640" localSheetId="34">#REF!</definedName>
    <definedName name="__________PH640" localSheetId="43">#REF!</definedName>
    <definedName name="__________PH640" localSheetId="10">#REF!</definedName>
    <definedName name="__________PH640" localSheetId="13">#REF!</definedName>
    <definedName name="__________PH640" localSheetId="15">#REF!</definedName>
    <definedName name="__________PH640" localSheetId="16">#REF!</definedName>
    <definedName name="__________PH640" localSheetId="19">#REF!</definedName>
    <definedName name="__________PH640" localSheetId="22">#REF!</definedName>
    <definedName name="__________PH640" localSheetId="26">#REF!</definedName>
    <definedName name="__________PH640" localSheetId="27">#REF!</definedName>
    <definedName name="__________PH640" localSheetId="29">#REF!</definedName>
    <definedName name="__________PH640" localSheetId="35">#REF!</definedName>
    <definedName name="__________PH640" localSheetId="4">#REF!</definedName>
    <definedName name="__________PH640" localSheetId="25">#REF!</definedName>
    <definedName name="__________PH640">#REF!</definedName>
    <definedName name="__________PIP25" localSheetId="9">#REF!</definedName>
    <definedName name="__________PIP25" localSheetId="0">#REF!</definedName>
    <definedName name="__________PIP25" localSheetId="28">#REF!</definedName>
    <definedName name="__________PIP25" localSheetId="30">#REF!</definedName>
    <definedName name="__________PIP25" localSheetId="34">#REF!</definedName>
    <definedName name="__________PIP25" localSheetId="43">#REF!</definedName>
    <definedName name="__________PIP25" localSheetId="10">#REF!</definedName>
    <definedName name="__________PIP25" localSheetId="13">#REF!</definedName>
    <definedName name="__________PIP25" localSheetId="15">#REF!</definedName>
    <definedName name="__________PIP25" localSheetId="16">#REF!</definedName>
    <definedName name="__________PIP25" localSheetId="19">#REF!</definedName>
    <definedName name="__________PIP25" localSheetId="22">#REF!</definedName>
    <definedName name="__________PIP25" localSheetId="26">#REF!</definedName>
    <definedName name="__________PIP25" localSheetId="27">#REF!</definedName>
    <definedName name="__________PIP25" localSheetId="29">#REF!</definedName>
    <definedName name="__________PIP25" localSheetId="35">#REF!</definedName>
    <definedName name="__________PIP25" localSheetId="4">#REF!</definedName>
    <definedName name="__________PIP25" localSheetId="25">#REF!</definedName>
    <definedName name="__________PIP25">#REF!</definedName>
    <definedName name="__________PU1" localSheetId="9">#REF!</definedName>
    <definedName name="__________PU1" localSheetId="0">#REF!</definedName>
    <definedName name="__________PU1" localSheetId="28">#REF!</definedName>
    <definedName name="__________PU1" localSheetId="30">#REF!</definedName>
    <definedName name="__________PU1" localSheetId="34">#REF!</definedName>
    <definedName name="__________PU1" localSheetId="43">#REF!</definedName>
    <definedName name="__________PU1" localSheetId="10">#REF!</definedName>
    <definedName name="__________PU1" localSheetId="15">#REF!</definedName>
    <definedName name="__________PU1" localSheetId="16">#REF!</definedName>
    <definedName name="__________PU1" localSheetId="19">#REF!</definedName>
    <definedName name="__________PU1" localSheetId="22">#REF!</definedName>
    <definedName name="__________PU1" localSheetId="26">#REF!</definedName>
    <definedName name="__________PU1" localSheetId="27">#REF!</definedName>
    <definedName name="__________PU1" localSheetId="29">#REF!</definedName>
    <definedName name="__________PU1" localSheetId="35">#REF!</definedName>
    <definedName name="__________PU1" localSheetId="4">#REF!</definedName>
    <definedName name="__________PU1" localSheetId="25">#REF!</definedName>
    <definedName name="__________PU1">#REF!</definedName>
    <definedName name="__________VOL1" localSheetId="9">#REF!</definedName>
    <definedName name="__________VOL1" localSheetId="0">#REF!</definedName>
    <definedName name="__________VOL1" localSheetId="28">#REF!</definedName>
    <definedName name="__________VOL1" localSheetId="30">#REF!</definedName>
    <definedName name="__________VOL1" localSheetId="34">#REF!</definedName>
    <definedName name="__________VOL1" localSheetId="43">#REF!</definedName>
    <definedName name="__________VOL1" localSheetId="10">#REF!</definedName>
    <definedName name="__________VOL1" localSheetId="13">#REF!</definedName>
    <definedName name="__________VOL1" localSheetId="15">#REF!</definedName>
    <definedName name="__________VOL1" localSheetId="16">#REF!</definedName>
    <definedName name="__________VOL1" localSheetId="19">#REF!</definedName>
    <definedName name="__________VOL1" localSheetId="22">#REF!</definedName>
    <definedName name="__________VOL1" localSheetId="26">#REF!</definedName>
    <definedName name="__________VOL1" localSheetId="27">#REF!</definedName>
    <definedName name="__________VOL1" localSheetId="29">#REF!</definedName>
    <definedName name="__________VOL1" localSheetId="35">#REF!</definedName>
    <definedName name="__________VOL1" localSheetId="4">#REF!</definedName>
    <definedName name="__________VOL1" localSheetId="25">#REF!</definedName>
    <definedName name="__________VOL1">#REF!</definedName>
    <definedName name="__________VOL10" localSheetId="9">#REF!</definedName>
    <definedName name="__________VOL10" localSheetId="0">#REF!</definedName>
    <definedName name="__________VOL10" localSheetId="28">#REF!</definedName>
    <definedName name="__________VOL10" localSheetId="30">#REF!</definedName>
    <definedName name="__________VOL10" localSheetId="34">#REF!</definedName>
    <definedName name="__________VOL10" localSheetId="43">#REF!</definedName>
    <definedName name="__________VOL10" localSheetId="10">#REF!</definedName>
    <definedName name="__________VOL10" localSheetId="13">#REF!</definedName>
    <definedName name="__________VOL10" localSheetId="15">#REF!</definedName>
    <definedName name="__________VOL10" localSheetId="16">#REF!</definedName>
    <definedName name="__________VOL10" localSheetId="19">#REF!</definedName>
    <definedName name="__________VOL10" localSheetId="22">#REF!</definedName>
    <definedName name="__________VOL10" localSheetId="26">#REF!</definedName>
    <definedName name="__________VOL10" localSheetId="27">#REF!</definedName>
    <definedName name="__________VOL10" localSheetId="29">#REF!</definedName>
    <definedName name="__________VOL10" localSheetId="35">#REF!</definedName>
    <definedName name="__________VOL10" localSheetId="4">#REF!</definedName>
    <definedName name="__________VOL10" localSheetId="25">#REF!</definedName>
    <definedName name="__________VOL10">#REF!</definedName>
    <definedName name="__________VOL11" localSheetId="9">#REF!</definedName>
    <definedName name="__________VOL11" localSheetId="0">#REF!</definedName>
    <definedName name="__________VOL11" localSheetId="28">#REF!</definedName>
    <definedName name="__________VOL11" localSheetId="30">#REF!</definedName>
    <definedName name="__________VOL11" localSheetId="34">#REF!</definedName>
    <definedName name="__________VOL11" localSheetId="43">#REF!</definedName>
    <definedName name="__________VOL11" localSheetId="10">#REF!</definedName>
    <definedName name="__________VOL11" localSheetId="13">#REF!</definedName>
    <definedName name="__________VOL11" localSheetId="15">#REF!</definedName>
    <definedName name="__________VOL11" localSheetId="16">#REF!</definedName>
    <definedName name="__________VOL11" localSheetId="19">#REF!</definedName>
    <definedName name="__________VOL11" localSheetId="22">#REF!</definedName>
    <definedName name="__________VOL11" localSheetId="26">#REF!</definedName>
    <definedName name="__________VOL11" localSheetId="27">#REF!</definedName>
    <definedName name="__________VOL11" localSheetId="29">#REF!</definedName>
    <definedName name="__________VOL11" localSheetId="35">#REF!</definedName>
    <definedName name="__________VOL11" localSheetId="4">#REF!</definedName>
    <definedName name="__________VOL11" localSheetId="25">#REF!</definedName>
    <definedName name="__________VOL11">#REF!</definedName>
    <definedName name="__________VOL12" localSheetId="9">#REF!</definedName>
    <definedName name="__________VOL12" localSheetId="0">#REF!</definedName>
    <definedName name="__________VOL12" localSheetId="28">#REF!</definedName>
    <definedName name="__________VOL12" localSheetId="30">#REF!</definedName>
    <definedName name="__________VOL12" localSheetId="34">#REF!</definedName>
    <definedName name="__________VOL12" localSheetId="43">#REF!</definedName>
    <definedName name="__________VOL12" localSheetId="10">#REF!</definedName>
    <definedName name="__________VOL12" localSheetId="13">#REF!</definedName>
    <definedName name="__________VOL12" localSheetId="15">#REF!</definedName>
    <definedName name="__________VOL12" localSheetId="16">#REF!</definedName>
    <definedName name="__________VOL12" localSheetId="19">#REF!</definedName>
    <definedName name="__________VOL12" localSheetId="22">#REF!</definedName>
    <definedName name="__________VOL12" localSheetId="26">#REF!</definedName>
    <definedName name="__________VOL12" localSheetId="27">#REF!</definedName>
    <definedName name="__________VOL12" localSheetId="29">#REF!</definedName>
    <definedName name="__________VOL12" localSheetId="35">#REF!</definedName>
    <definedName name="__________VOL12" localSheetId="4">#REF!</definedName>
    <definedName name="__________VOL12" localSheetId="25">#REF!</definedName>
    <definedName name="__________VOL12">#REF!</definedName>
    <definedName name="__________VOL13" localSheetId="9">#REF!</definedName>
    <definedName name="__________VOL13" localSheetId="0">#REF!</definedName>
    <definedName name="__________VOL13" localSheetId="28">#REF!</definedName>
    <definedName name="__________VOL13" localSheetId="30">#REF!</definedName>
    <definedName name="__________VOL13" localSheetId="34">#REF!</definedName>
    <definedName name="__________VOL13" localSheetId="43">#REF!</definedName>
    <definedName name="__________VOL13" localSheetId="10">#REF!</definedName>
    <definedName name="__________VOL13" localSheetId="13">#REF!</definedName>
    <definedName name="__________VOL13" localSheetId="15">#REF!</definedName>
    <definedName name="__________VOL13" localSheetId="16">#REF!</definedName>
    <definedName name="__________VOL13" localSheetId="19">#REF!</definedName>
    <definedName name="__________VOL13" localSheetId="22">#REF!</definedName>
    <definedName name="__________VOL13" localSheetId="26">#REF!</definedName>
    <definedName name="__________VOL13" localSheetId="27">#REF!</definedName>
    <definedName name="__________VOL13" localSheetId="29">#REF!</definedName>
    <definedName name="__________VOL13" localSheetId="35">#REF!</definedName>
    <definedName name="__________VOL13" localSheetId="4">#REF!</definedName>
    <definedName name="__________VOL13" localSheetId="25">#REF!</definedName>
    <definedName name="__________VOL13">#REF!</definedName>
    <definedName name="__________VOL14" localSheetId="9">#REF!</definedName>
    <definedName name="__________VOL14" localSheetId="0">#REF!</definedName>
    <definedName name="__________VOL14" localSheetId="28">#REF!</definedName>
    <definedName name="__________VOL14" localSheetId="30">#REF!</definedName>
    <definedName name="__________VOL14" localSheetId="34">#REF!</definedName>
    <definedName name="__________VOL14" localSheetId="43">#REF!</definedName>
    <definedName name="__________VOL14" localSheetId="10">#REF!</definedName>
    <definedName name="__________VOL14" localSheetId="13">#REF!</definedName>
    <definedName name="__________VOL14" localSheetId="15">#REF!</definedName>
    <definedName name="__________VOL14" localSheetId="16">#REF!</definedName>
    <definedName name="__________VOL14" localSheetId="19">#REF!</definedName>
    <definedName name="__________VOL14" localSheetId="22">#REF!</definedName>
    <definedName name="__________VOL14" localSheetId="26">#REF!</definedName>
    <definedName name="__________VOL14" localSheetId="27">#REF!</definedName>
    <definedName name="__________VOL14" localSheetId="29">#REF!</definedName>
    <definedName name="__________VOL14" localSheetId="35">#REF!</definedName>
    <definedName name="__________VOL14" localSheetId="4">#REF!</definedName>
    <definedName name="__________VOL14" localSheetId="25">#REF!</definedName>
    <definedName name="__________VOL14">#REF!</definedName>
    <definedName name="__________VOL2" localSheetId="9">#REF!</definedName>
    <definedName name="__________VOL2" localSheetId="0">#REF!</definedName>
    <definedName name="__________VOL2" localSheetId="28">#REF!</definedName>
    <definedName name="__________VOL2" localSheetId="30">#REF!</definedName>
    <definedName name="__________VOL2" localSheetId="34">#REF!</definedName>
    <definedName name="__________VOL2" localSheetId="43">#REF!</definedName>
    <definedName name="__________VOL2" localSheetId="10">#REF!</definedName>
    <definedName name="__________VOL2" localSheetId="13">#REF!</definedName>
    <definedName name="__________VOL2" localSheetId="15">#REF!</definedName>
    <definedName name="__________VOL2" localSheetId="16">#REF!</definedName>
    <definedName name="__________VOL2" localSheetId="19">#REF!</definedName>
    <definedName name="__________VOL2" localSheetId="22">#REF!</definedName>
    <definedName name="__________VOL2" localSheetId="26">#REF!</definedName>
    <definedName name="__________VOL2" localSheetId="27">#REF!</definedName>
    <definedName name="__________VOL2" localSheetId="29">#REF!</definedName>
    <definedName name="__________VOL2" localSheetId="35">#REF!</definedName>
    <definedName name="__________VOL2" localSheetId="4">#REF!</definedName>
    <definedName name="__________VOL2" localSheetId="25">#REF!</definedName>
    <definedName name="__________VOL2">#REF!</definedName>
    <definedName name="__________VOL3" localSheetId="9">#REF!</definedName>
    <definedName name="__________VOL3" localSheetId="0">#REF!</definedName>
    <definedName name="__________VOL3" localSheetId="28">#REF!</definedName>
    <definedName name="__________VOL3" localSheetId="30">#REF!</definedName>
    <definedName name="__________VOL3" localSheetId="34">#REF!</definedName>
    <definedName name="__________VOL3" localSheetId="43">#REF!</definedName>
    <definedName name="__________VOL3" localSheetId="10">#REF!</definedName>
    <definedName name="__________VOL3" localSheetId="13">#REF!</definedName>
    <definedName name="__________VOL3" localSheetId="15">#REF!</definedName>
    <definedName name="__________VOL3" localSheetId="16">#REF!</definedName>
    <definedName name="__________VOL3" localSheetId="19">#REF!</definedName>
    <definedName name="__________VOL3" localSheetId="22">#REF!</definedName>
    <definedName name="__________VOL3" localSheetId="26">#REF!</definedName>
    <definedName name="__________VOL3" localSheetId="27">#REF!</definedName>
    <definedName name="__________VOL3" localSheetId="29">#REF!</definedName>
    <definedName name="__________VOL3" localSheetId="35">#REF!</definedName>
    <definedName name="__________VOL3" localSheetId="4">#REF!</definedName>
    <definedName name="__________VOL3" localSheetId="25">#REF!</definedName>
    <definedName name="__________VOL3">#REF!</definedName>
    <definedName name="__________VOL4" localSheetId="9">#REF!</definedName>
    <definedName name="__________VOL4" localSheetId="0">#REF!</definedName>
    <definedName name="__________VOL4" localSheetId="28">#REF!</definedName>
    <definedName name="__________VOL4" localSheetId="30">#REF!</definedName>
    <definedName name="__________VOL4" localSheetId="34">#REF!</definedName>
    <definedName name="__________VOL4" localSheetId="43">#REF!</definedName>
    <definedName name="__________VOL4" localSheetId="10">#REF!</definedName>
    <definedName name="__________VOL4" localSheetId="13">#REF!</definedName>
    <definedName name="__________VOL4" localSheetId="15">#REF!</definedName>
    <definedName name="__________VOL4" localSheetId="16">#REF!</definedName>
    <definedName name="__________VOL4" localSheetId="19">#REF!</definedName>
    <definedName name="__________VOL4" localSheetId="22">#REF!</definedName>
    <definedName name="__________VOL4" localSheetId="26">#REF!</definedName>
    <definedName name="__________VOL4" localSheetId="27">#REF!</definedName>
    <definedName name="__________VOL4" localSheetId="29">#REF!</definedName>
    <definedName name="__________VOL4" localSheetId="35">#REF!</definedName>
    <definedName name="__________VOL4" localSheetId="4">#REF!</definedName>
    <definedName name="__________VOL4" localSheetId="25">#REF!</definedName>
    <definedName name="__________VOL4">#REF!</definedName>
    <definedName name="__________VOL5" localSheetId="9">#REF!</definedName>
    <definedName name="__________VOL5" localSheetId="0">#REF!</definedName>
    <definedName name="__________VOL5" localSheetId="28">#REF!</definedName>
    <definedName name="__________VOL5" localSheetId="30">#REF!</definedName>
    <definedName name="__________VOL5" localSheetId="34">#REF!</definedName>
    <definedName name="__________VOL5" localSheetId="43">#REF!</definedName>
    <definedName name="__________VOL5" localSheetId="10">#REF!</definedName>
    <definedName name="__________VOL5" localSheetId="13">#REF!</definedName>
    <definedName name="__________VOL5" localSheetId="15">#REF!</definedName>
    <definedName name="__________VOL5" localSheetId="16">#REF!</definedName>
    <definedName name="__________VOL5" localSheetId="19">#REF!</definedName>
    <definedName name="__________VOL5" localSheetId="22">#REF!</definedName>
    <definedName name="__________VOL5" localSheetId="26">#REF!</definedName>
    <definedName name="__________VOL5" localSheetId="27">#REF!</definedName>
    <definedName name="__________VOL5" localSheetId="29">#REF!</definedName>
    <definedName name="__________VOL5" localSheetId="35">#REF!</definedName>
    <definedName name="__________VOL5" localSheetId="4">#REF!</definedName>
    <definedName name="__________VOL5" localSheetId="25">#REF!</definedName>
    <definedName name="__________VOL5">#REF!</definedName>
    <definedName name="__________VOL6" localSheetId="9">#REF!</definedName>
    <definedName name="__________VOL6" localSheetId="0">#REF!</definedName>
    <definedName name="__________VOL6" localSheetId="28">#REF!</definedName>
    <definedName name="__________VOL6" localSheetId="30">#REF!</definedName>
    <definedName name="__________VOL6" localSheetId="34">#REF!</definedName>
    <definedName name="__________VOL6" localSheetId="43">#REF!</definedName>
    <definedName name="__________VOL6" localSheetId="10">#REF!</definedName>
    <definedName name="__________VOL6" localSheetId="13">#REF!</definedName>
    <definedName name="__________VOL6" localSheetId="15">#REF!</definedName>
    <definedName name="__________VOL6" localSheetId="16">#REF!</definedName>
    <definedName name="__________VOL6" localSheetId="19">#REF!</definedName>
    <definedName name="__________VOL6" localSheetId="22">#REF!</definedName>
    <definedName name="__________VOL6" localSheetId="26">#REF!</definedName>
    <definedName name="__________VOL6" localSheetId="27">#REF!</definedName>
    <definedName name="__________VOL6" localSheetId="29">#REF!</definedName>
    <definedName name="__________VOL6" localSheetId="35">#REF!</definedName>
    <definedName name="__________VOL6" localSheetId="4">#REF!</definedName>
    <definedName name="__________VOL6" localSheetId="25">#REF!</definedName>
    <definedName name="__________VOL6">#REF!</definedName>
    <definedName name="__________VOL7" localSheetId="9">#REF!</definedName>
    <definedName name="__________VOL7" localSheetId="0">#REF!</definedName>
    <definedName name="__________VOL7" localSheetId="28">#REF!</definedName>
    <definedName name="__________VOL7" localSheetId="30">#REF!</definedName>
    <definedName name="__________VOL7" localSheetId="34">#REF!</definedName>
    <definedName name="__________VOL7" localSheetId="43">#REF!</definedName>
    <definedName name="__________VOL7" localSheetId="10">#REF!</definedName>
    <definedName name="__________VOL7" localSheetId="13">#REF!</definedName>
    <definedName name="__________VOL7" localSheetId="15">#REF!</definedName>
    <definedName name="__________VOL7" localSheetId="16">#REF!</definedName>
    <definedName name="__________VOL7" localSheetId="19">#REF!</definedName>
    <definedName name="__________VOL7" localSheetId="22">#REF!</definedName>
    <definedName name="__________VOL7" localSheetId="26">#REF!</definedName>
    <definedName name="__________VOL7" localSheetId="27">#REF!</definedName>
    <definedName name="__________VOL7" localSheetId="29">#REF!</definedName>
    <definedName name="__________VOL7" localSheetId="35">#REF!</definedName>
    <definedName name="__________VOL7" localSheetId="4">#REF!</definedName>
    <definedName name="__________VOL7" localSheetId="25">#REF!</definedName>
    <definedName name="__________VOL7">#REF!</definedName>
    <definedName name="__________VOL8" localSheetId="9">#REF!</definedName>
    <definedName name="__________VOL8" localSheetId="0">#REF!</definedName>
    <definedName name="__________VOL8" localSheetId="28">#REF!</definedName>
    <definedName name="__________VOL8" localSheetId="30">#REF!</definedName>
    <definedName name="__________VOL8" localSheetId="34">#REF!</definedName>
    <definedName name="__________VOL8" localSheetId="43">#REF!</definedName>
    <definedName name="__________VOL8" localSheetId="10">#REF!</definedName>
    <definedName name="__________VOL8" localSheetId="13">#REF!</definedName>
    <definedName name="__________VOL8" localSheetId="15">#REF!</definedName>
    <definedName name="__________VOL8" localSheetId="16">#REF!</definedName>
    <definedName name="__________VOL8" localSheetId="19">#REF!</definedName>
    <definedName name="__________VOL8" localSheetId="22">#REF!</definedName>
    <definedName name="__________VOL8" localSheetId="26">#REF!</definedName>
    <definedName name="__________VOL8" localSheetId="27">#REF!</definedName>
    <definedName name="__________VOL8" localSheetId="29">#REF!</definedName>
    <definedName name="__________VOL8" localSheetId="35">#REF!</definedName>
    <definedName name="__________VOL8" localSheetId="4">#REF!</definedName>
    <definedName name="__________VOL8" localSheetId="25">#REF!</definedName>
    <definedName name="__________VOL8">#REF!</definedName>
    <definedName name="__________VOL9" localSheetId="9">#REF!</definedName>
    <definedName name="__________VOL9" localSheetId="0">#REF!</definedName>
    <definedName name="__________VOL9" localSheetId="28">#REF!</definedName>
    <definedName name="__________VOL9" localSheetId="30">#REF!</definedName>
    <definedName name="__________VOL9" localSheetId="34">#REF!</definedName>
    <definedName name="__________VOL9" localSheetId="43">#REF!</definedName>
    <definedName name="__________VOL9" localSheetId="10">#REF!</definedName>
    <definedName name="__________VOL9" localSheetId="13">#REF!</definedName>
    <definedName name="__________VOL9" localSheetId="15">#REF!</definedName>
    <definedName name="__________VOL9" localSheetId="16">#REF!</definedName>
    <definedName name="__________VOL9" localSheetId="19">#REF!</definedName>
    <definedName name="__________VOL9" localSheetId="22">#REF!</definedName>
    <definedName name="__________VOL9" localSheetId="26">#REF!</definedName>
    <definedName name="__________VOL9" localSheetId="27">#REF!</definedName>
    <definedName name="__________VOL9" localSheetId="29">#REF!</definedName>
    <definedName name="__________VOL9" localSheetId="35">#REF!</definedName>
    <definedName name="__________VOL9" localSheetId="4">#REF!</definedName>
    <definedName name="__________VOL9" localSheetId="25">#REF!</definedName>
    <definedName name="__________VOL9">#REF!</definedName>
    <definedName name="_________ALE2" localSheetId="9">#REF!</definedName>
    <definedName name="_________ALE2" localSheetId="0">#REF!</definedName>
    <definedName name="_________ALE2" localSheetId="28">#REF!</definedName>
    <definedName name="_________ALE2" localSheetId="30">#REF!</definedName>
    <definedName name="_________ALE2" localSheetId="34">#REF!</definedName>
    <definedName name="_________ALE2" localSheetId="43">#REF!</definedName>
    <definedName name="_________ALE2" localSheetId="10">#REF!</definedName>
    <definedName name="_________ALE2" localSheetId="15">#REF!</definedName>
    <definedName name="_________ALE2" localSheetId="16">#REF!</definedName>
    <definedName name="_________ALE2" localSheetId="19">#REF!</definedName>
    <definedName name="_________ALE2" localSheetId="22">#REF!</definedName>
    <definedName name="_________ALE2" localSheetId="26">#REF!</definedName>
    <definedName name="_________ALE2" localSheetId="27">#REF!</definedName>
    <definedName name="_________ALE2" localSheetId="29">#REF!</definedName>
    <definedName name="_________ALE2" localSheetId="35">#REF!</definedName>
    <definedName name="_________ALE2" localSheetId="4">#REF!</definedName>
    <definedName name="_________ALE2" localSheetId="25">#REF!</definedName>
    <definedName name="_________ALE2">#REF!</definedName>
    <definedName name="_________ALE3" localSheetId="9">#REF!</definedName>
    <definedName name="_________ALE3" localSheetId="0">#REF!</definedName>
    <definedName name="_________ALE3" localSheetId="28">#REF!</definedName>
    <definedName name="_________ALE3" localSheetId="30">#REF!</definedName>
    <definedName name="_________ALE3" localSheetId="34">#REF!</definedName>
    <definedName name="_________ALE3" localSheetId="43">#REF!</definedName>
    <definedName name="_________ALE3" localSheetId="10">#REF!</definedName>
    <definedName name="_________ALE3" localSheetId="15">#REF!</definedName>
    <definedName name="_________ALE3" localSheetId="16">#REF!</definedName>
    <definedName name="_________ALE3" localSheetId="19">#REF!</definedName>
    <definedName name="_________ALE3" localSheetId="22">#REF!</definedName>
    <definedName name="_________ALE3" localSheetId="26">#REF!</definedName>
    <definedName name="_________ALE3" localSheetId="27">#REF!</definedName>
    <definedName name="_________ALE3" localSheetId="29">#REF!</definedName>
    <definedName name="_________ALE3" localSheetId="35">#REF!</definedName>
    <definedName name="_________ALE3" localSheetId="4">#REF!</definedName>
    <definedName name="_________ALE3" localSheetId="25">#REF!</definedName>
    <definedName name="_________ALE3">#REF!</definedName>
    <definedName name="_________f">[6]CMPRESOR!$C$50</definedName>
    <definedName name="_________KEY1" localSheetId="9" hidden="1">'[1]Forma E-7'!#REF!</definedName>
    <definedName name="_________KEY1" localSheetId="4" hidden="1">'[1]Forma E-7'!#REF!</definedName>
    <definedName name="_________KEY2" localSheetId="9" hidden="1">'[2]Forma E-17'!#REF!</definedName>
    <definedName name="_________KEY2" localSheetId="4" hidden="1">'[2]Forma E-17'!#REF!</definedName>
    <definedName name="_________MAT1" localSheetId="9">#REF!</definedName>
    <definedName name="_________MAT1" localSheetId="0">#REF!</definedName>
    <definedName name="_________MAT1" localSheetId="28">#REF!</definedName>
    <definedName name="_________MAT1" localSheetId="30">#REF!</definedName>
    <definedName name="_________MAT1" localSheetId="34">#REF!</definedName>
    <definedName name="_________MAT1" localSheetId="43">#REF!</definedName>
    <definedName name="_________MAT1" localSheetId="10">#REF!</definedName>
    <definedName name="_________MAT1" localSheetId="13">#REF!</definedName>
    <definedName name="_________MAT1" localSheetId="15">#REF!</definedName>
    <definedName name="_________MAT1" localSheetId="16">#REF!</definedName>
    <definedName name="_________MAT1" localSheetId="19">#REF!</definedName>
    <definedName name="_________MAT1" localSheetId="22">#REF!</definedName>
    <definedName name="_________MAT1" localSheetId="26">#REF!</definedName>
    <definedName name="_________MAT1" localSheetId="27">#REF!</definedName>
    <definedName name="_________MAT1" localSheetId="29">#REF!</definedName>
    <definedName name="_________MAT1" localSheetId="35">#REF!</definedName>
    <definedName name="_________MAT1" localSheetId="4">#REF!</definedName>
    <definedName name="_________MAT1" localSheetId="25">#REF!</definedName>
    <definedName name="_________MAT1">#REF!</definedName>
    <definedName name="_________MAT2" localSheetId="9">#REF!</definedName>
    <definedName name="_________MAT2" localSheetId="0">#REF!</definedName>
    <definedName name="_________MAT2" localSheetId="28">#REF!</definedName>
    <definedName name="_________MAT2" localSheetId="30">#REF!</definedName>
    <definedName name="_________MAT2" localSheetId="34">#REF!</definedName>
    <definedName name="_________MAT2" localSheetId="43">#REF!</definedName>
    <definedName name="_________MAT2" localSheetId="10">#REF!</definedName>
    <definedName name="_________MAT2" localSheetId="13">#REF!</definedName>
    <definedName name="_________MAT2" localSheetId="15">#REF!</definedName>
    <definedName name="_________MAT2" localSheetId="16">#REF!</definedName>
    <definedName name="_________MAT2" localSheetId="19">#REF!</definedName>
    <definedName name="_________MAT2" localSheetId="22">#REF!</definedName>
    <definedName name="_________MAT2" localSheetId="26">#REF!</definedName>
    <definedName name="_________MAT2" localSheetId="27">#REF!</definedName>
    <definedName name="_________MAT2" localSheetId="29">#REF!</definedName>
    <definedName name="_________MAT2" localSheetId="35">#REF!</definedName>
    <definedName name="_________MAT2" localSheetId="4">#REF!</definedName>
    <definedName name="_________MAT2" localSheetId="25">#REF!</definedName>
    <definedName name="_________MAT2">#REF!</definedName>
    <definedName name="_________PH640" localSheetId="9">#REF!</definedName>
    <definedName name="_________PH640" localSheetId="0">#REF!</definedName>
    <definedName name="_________PH640" localSheetId="28">#REF!</definedName>
    <definedName name="_________PH640" localSheetId="30">#REF!</definedName>
    <definedName name="_________PH640" localSheetId="34">#REF!</definedName>
    <definedName name="_________PH640" localSheetId="43">#REF!</definedName>
    <definedName name="_________PH640" localSheetId="10">#REF!</definedName>
    <definedName name="_________PH640" localSheetId="13">#REF!</definedName>
    <definedName name="_________PH640" localSheetId="15">#REF!</definedName>
    <definedName name="_________PH640" localSheetId="16">#REF!</definedName>
    <definedName name="_________PH640" localSheetId="19">#REF!</definedName>
    <definedName name="_________PH640" localSheetId="22">#REF!</definedName>
    <definedName name="_________PH640" localSheetId="26">#REF!</definedName>
    <definedName name="_________PH640" localSheetId="27">#REF!</definedName>
    <definedName name="_________PH640" localSheetId="29">#REF!</definedName>
    <definedName name="_________PH640" localSheetId="35">#REF!</definedName>
    <definedName name="_________PH640" localSheetId="4">#REF!</definedName>
    <definedName name="_________PH640" localSheetId="25">#REF!</definedName>
    <definedName name="_________PH640">#REF!</definedName>
    <definedName name="_________PIP25" localSheetId="9">#REF!</definedName>
    <definedName name="_________PIP25" localSheetId="0">#REF!</definedName>
    <definedName name="_________PIP25" localSheetId="28">#REF!</definedName>
    <definedName name="_________PIP25" localSheetId="30">#REF!</definedName>
    <definedName name="_________PIP25" localSheetId="34">#REF!</definedName>
    <definedName name="_________PIP25" localSheetId="43">#REF!</definedName>
    <definedName name="_________PIP25" localSheetId="10">#REF!</definedName>
    <definedName name="_________PIP25" localSheetId="15">#REF!</definedName>
    <definedName name="_________PIP25" localSheetId="16">#REF!</definedName>
    <definedName name="_________PIP25" localSheetId="19">#REF!</definedName>
    <definedName name="_________PIP25" localSheetId="22">#REF!</definedName>
    <definedName name="_________PIP25" localSheetId="26">#REF!</definedName>
    <definedName name="_________PIP25" localSheetId="27">#REF!</definedName>
    <definedName name="_________PIP25" localSheetId="29">#REF!</definedName>
    <definedName name="_________PIP25" localSheetId="35">#REF!</definedName>
    <definedName name="_________PIP25" localSheetId="4">#REF!</definedName>
    <definedName name="_________PIP25" localSheetId="25">#REF!</definedName>
    <definedName name="_________PIP25">#REF!</definedName>
    <definedName name="_________PRE1" localSheetId="9">#REF!</definedName>
    <definedName name="_________PRE1" localSheetId="0">#REF!</definedName>
    <definedName name="_________PRE1" localSheetId="28">#REF!</definedName>
    <definedName name="_________PRE1" localSheetId="30">#REF!</definedName>
    <definedName name="_________PRE1" localSheetId="34">#REF!</definedName>
    <definedName name="_________PRE1" localSheetId="43">#REF!</definedName>
    <definedName name="_________PRE1" localSheetId="10">#REF!</definedName>
    <definedName name="_________PRE1" localSheetId="15">#REF!</definedName>
    <definedName name="_________PRE1" localSheetId="16">#REF!</definedName>
    <definedName name="_________PRE1" localSheetId="19">#REF!</definedName>
    <definedName name="_________PRE1" localSheetId="22">#REF!</definedName>
    <definedName name="_________PRE1" localSheetId="26">#REF!</definedName>
    <definedName name="_________PRE1" localSheetId="27">#REF!</definedName>
    <definedName name="_________PRE1" localSheetId="29">#REF!</definedName>
    <definedName name="_________PRE1" localSheetId="35">#REF!</definedName>
    <definedName name="_________PRE1" localSheetId="4">#REF!</definedName>
    <definedName name="_________PRE1" localSheetId="25">#REF!</definedName>
    <definedName name="_________PRE1">#REF!</definedName>
    <definedName name="_________PRG1" localSheetId="9">#REF!</definedName>
    <definedName name="_________PRG1" localSheetId="0">#REF!</definedName>
    <definedName name="_________PRG1" localSheetId="28">#REF!</definedName>
    <definedName name="_________PRG1" localSheetId="30">#REF!</definedName>
    <definedName name="_________PRG1" localSheetId="34">#REF!</definedName>
    <definedName name="_________PRG1" localSheetId="43">#REF!</definedName>
    <definedName name="_________PRG1" localSheetId="10">#REF!</definedName>
    <definedName name="_________PRG1" localSheetId="15">#REF!</definedName>
    <definedName name="_________PRG1" localSheetId="16">#REF!</definedName>
    <definedName name="_________PRG1" localSheetId="19">#REF!</definedName>
    <definedName name="_________PRG1" localSheetId="22">#REF!</definedName>
    <definedName name="_________PRG1" localSheetId="26">#REF!</definedName>
    <definedName name="_________PRG1" localSheetId="27">#REF!</definedName>
    <definedName name="_________PRG1" localSheetId="29">#REF!</definedName>
    <definedName name="_________PRG1" localSheetId="35">#REF!</definedName>
    <definedName name="_________PRG1" localSheetId="4">#REF!</definedName>
    <definedName name="_________PRG1" localSheetId="25">#REF!</definedName>
    <definedName name="_________PRG1">#REF!</definedName>
    <definedName name="_________PU1" localSheetId="9">#REF!</definedName>
    <definedName name="_________PU1" localSheetId="0">#REF!</definedName>
    <definedName name="_________PU1" localSheetId="28">#REF!</definedName>
    <definedName name="_________PU1" localSheetId="30">#REF!</definedName>
    <definedName name="_________PU1" localSheetId="34">#REF!</definedName>
    <definedName name="_________PU1" localSheetId="43">#REF!</definedName>
    <definedName name="_________PU1" localSheetId="10">#REF!</definedName>
    <definedName name="_________PU1" localSheetId="15">#REF!</definedName>
    <definedName name="_________PU1" localSheetId="16">#REF!</definedName>
    <definedName name="_________PU1" localSheetId="19">#REF!</definedName>
    <definedName name="_________PU1" localSheetId="22">#REF!</definedName>
    <definedName name="_________PU1" localSheetId="26">#REF!</definedName>
    <definedName name="_________PU1" localSheetId="27">#REF!</definedName>
    <definedName name="_________PU1" localSheetId="29">#REF!</definedName>
    <definedName name="_________PU1" localSheetId="35">#REF!</definedName>
    <definedName name="_________PU1" localSheetId="4">#REF!</definedName>
    <definedName name="_________PU1" localSheetId="25">#REF!</definedName>
    <definedName name="_________PU1">#REF!</definedName>
    <definedName name="_________PU2" localSheetId="9">#REF!</definedName>
    <definedName name="_________PU2" localSheetId="0">#REF!</definedName>
    <definedName name="_________PU2" localSheetId="28">#REF!</definedName>
    <definedName name="_________PU2" localSheetId="30">#REF!</definedName>
    <definedName name="_________PU2" localSheetId="34">#REF!</definedName>
    <definedName name="_________PU2" localSheetId="43">#REF!</definedName>
    <definedName name="_________PU2" localSheetId="10">#REF!</definedName>
    <definedName name="_________PU2" localSheetId="15">#REF!</definedName>
    <definedName name="_________PU2" localSheetId="16">#REF!</definedName>
    <definedName name="_________PU2" localSheetId="19">#REF!</definedName>
    <definedName name="_________PU2" localSheetId="22">#REF!</definedName>
    <definedName name="_________PU2" localSheetId="26">#REF!</definedName>
    <definedName name="_________PU2" localSheetId="27">#REF!</definedName>
    <definedName name="_________PU2" localSheetId="29">#REF!</definedName>
    <definedName name="_________PU2" localSheetId="35">#REF!</definedName>
    <definedName name="_________PU2" localSheetId="4">#REF!</definedName>
    <definedName name="_________PU2" localSheetId="25">#REF!</definedName>
    <definedName name="_________PU2">#REF!</definedName>
    <definedName name="_________TIT2" localSheetId="41">'[97]Forma 3'!$A$1:$IV$8</definedName>
    <definedName name="_________TIT2" localSheetId="42">'[97]Forma 3'!$A$1:$IV$8</definedName>
    <definedName name="_________TIT2">'[5]Forma 3'!$A$1:$IV$8</definedName>
    <definedName name="_________tot1" localSheetId="9">#REF!</definedName>
    <definedName name="_________tot1" localSheetId="0">#REF!</definedName>
    <definedName name="_________tot1" localSheetId="28">#REF!</definedName>
    <definedName name="_________tot1" localSheetId="30">#REF!</definedName>
    <definedName name="_________tot1" localSheetId="34">#REF!</definedName>
    <definedName name="_________tot1" localSheetId="43">#REF!</definedName>
    <definedName name="_________tot1" localSheetId="10">#REF!</definedName>
    <definedName name="_________tot1" localSheetId="15">#REF!</definedName>
    <definedName name="_________tot1" localSheetId="16">#REF!</definedName>
    <definedName name="_________tot1" localSheetId="19">#REF!</definedName>
    <definedName name="_________tot1" localSheetId="22">#REF!</definedName>
    <definedName name="_________tot1" localSheetId="26">#REF!</definedName>
    <definedName name="_________tot1" localSheetId="27">#REF!</definedName>
    <definedName name="_________tot1" localSheetId="29">#REF!</definedName>
    <definedName name="_________tot1" localSheetId="35">#REF!</definedName>
    <definedName name="_________tot1" localSheetId="4">#REF!</definedName>
    <definedName name="_________tot1" localSheetId="25">#REF!</definedName>
    <definedName name="_________tot1">#REF!</definedName>
    <definedName name="_________VOL1" localSheetId="9">#REF!</definedName>
    <definedName name="_________VOL1" localSheetId="0">#REF!</definedName>
    <definedName name="_________VOL1" localSheetId="28">#REF!</definedName>
    <definedName name="_________VOL1" localSheetId="30">#REF!</definedName>
    <definedName name="_________VOL1" localSheetId="34">#REF!</definedName>
    <definedName name="_________VOL1" localSheetId="43">#REF!</definedName>
    <definedName name="_________VOL1" localSheetId="10">#REF!</definedName>
    <definedName name="_________VOL1" localSheetId="13">#REF!</definedName>
    <definedName name="_________VOL1" localSheetId="15">#REF!</definedName>
    <definedName name="_________VOL1" localSheetId="16">#REF!</definedName>
    <definedName name="_________VOL1" localSheetId="19">#REF!</definedName>
    <definedName name="_________VOL1" localSheetId="22">#REF!</definedName>
    <definedName name="_________VOL1" localSheetId="26">#REF!</definedName>
    <definedName name="_________VOL1" localSheetId="27">#REF!</definedName>
    <definedName name="_________VOL1" localSheetId="29">#REF!</definedName>
    <definedName name="_________VOL1" localSheetId="35">#REF!</definedName>
    <definedName name="_________VOL1" localSheetId="4">#REF!</definedName>
    <definedName name="_________VOL1" localSheetId="25">#REF!</definedName>
    <definedName name="_________VOL1">#REF!</definedName>
    <definedName name="_________VOL10" localSheetId="9">#REF!</definedName>
    <definedName name="_________VOL10" localSheetId="0">#REF!</definedName>
    <definedName name="_________VOL10" localSheetId="28">#REF!</definedName>
    <definedName name="_________VOL10" localSheetId="30">#REF!</definedName>
    <definedName name="_________VOL10" localSheetId="34">#REF!</definedName>
    <definedName name="_________VOL10" localSheetId="43">#REF!</definedName>
    <definedName name="_________VOL10" localSheetId="10">#REF!</definedName>
    <definedName name="_________VOL10" localSheetId="13">#REF!</definedName>
    <definedName name="_________VOL10" localSheetId="15">#REF!</definedName>
    <definedName name="_________VOL10" localSheetId="16">#REF!</definedName>
    <definedName name="_________VOL10" localSheetId="19">#REF!</definedName>
    <definedName name="_________VOL10" localSheetId="22">#REF!</definedName>
    <definedName name="_________VOL10" localSheetId="26">#REF!</definedName>
    <definedName name="_________VOL10" localSheetId="27">#REF!</definedName>
    <definedName name="_________VOL10" localSheetId="29">#REF!</definedName>
    <definedName name="_________VOL10" localSheetId="35">#REF!</definedName>
    <definedName name="_________VOL10" localSheetId="4">#REF!</definedName>
    <definedName name="_________VOL10" localSheetId="25">#REF!</definedName>
    <definedName name="_________VOL10">#REF!</definedName>
    <definedName name="_________VOL11" localSheetId="9">#REF!</definedName>
    <definedName name="_________VOL11" localSheetId="0">#REF!</definedName>
    <definedName name="_________VOL11" localSheetId="28">#REF!</definedName>
    <definedName name="_________VOL11" localSheetId="30">#REF!</definedName>
    <definedName name="_________VOL11" localSheetId="34">#REF!</definedName>
    <definedName name="_________VOL11" localSheetId="43">#REF!</definedName>
    <definedName name="_________VOL11" localSheetId="10">#REF!</definedName>
    <definedName name="_________VOL11" localSheetId="13">#REF!</definedName>
    <definedName name="_________VOL11" localSheetId="15">#REF!</definedName>
    <definedName name="_________VOL11" localSheetId="16">#REF!</definedName>
    <definedName name="_________VOL11" localSheetId="19">#REF!</definedName>
    <definedName name="_________VOL11" localSheetId="22">#REF!</definedName>
    <definedName name="_________VOL11" localSheetId="26">#REF!</definedName>
    <definedName name="_________VOL11" localSheetId="27">#REF!</definedName>
    <definedName name="_________VOL11" localSheetId="29">#REF!</definedName>
    <definedName name="_________VOL11" localSheetId="35">#REF!</definedName>
    <definedName name="_________VOL11" localSheetId="4">#REF!</definedName>
    <definedName name="_________VOL11" localSheetId="25">#REF!</definedName>
    <definedName name="_________VOL11">#REF!</definedName>
    <definedName name="_________VOL12" localSheetId="9">#REF!</definedName>
    <definedName name="_________VOL12" localSheetId="0">#REF!</definedName>
    <definedName name="_________VOL12" localSheetId="28">#REF!</definedName>
    <definedName name="_________VOL12" localSheetId="30">#REF!</definedName>
    <definedName name="_________VOL12" localSheetId="34">#REF!</definedName>
    <definedName name="_________VOL12" localSheetId="43">#REF!</definedName>
    <definedName name="_________VOL12" localSheetId="10">#REF!</definedName>
    <definedName name="_________VOL12" localSheetId="13">#REF!</definedName>
    <definedName name="_________VOL12" localSheetId="15">#REF!</definedName>
    <definedName name="_________VOL12" localSheetId="16">#REF!</definedName>
    <definedName name="_________VOL12" localSheetId="19">#REF!</definedName>
    <definedName name="_________VOL12" localSheetId="22">#REF!</definedName>
    <definedName name="_________VOL12" localSheetId="26">#REF!</definedName>
    <definedName name="_________VOL12" localSheetId="27">#REF!</definedName>
    <definedName name="_________VOL12" localSheetId="29">#REF!</definedName>
    <definedName name="_________VOL12" localSheetId="35">#REF!</definedName>
    <definedName name="_________VOL12" localSheetId="4">#REF!</definedName>
    <definedName name="_________VOL12" localSheetId="25">#REF!</definedName>
    <definedName name="_________VOL12">#REF!</definedName>
    <definedName name="_________VOL13" localSheetId="9">#REF!</definedName>
    <definedName name="_________VOL13" localSheetId="0">#REF!</definedName>
    <definedName name="_________VOL13" localSheetId="28">#REF!</definedName>
    <definedName name="_________VOL13" localSheetId="30">#REF!</definedName>
    <definedName name="_________VOL13" localSheetId="34">#REF!</definedName>
    <definedName name="_________VOL13" localSheetId="43">#REF!</definedName>
    <definedName name="_________VOL13" localSheetId="10">#REF!</definedName>
    <definedName name="_________VOL13" localSheetId="13">#REF!</definedName>
    <definedName name="_________VOL13" localSheetId="15">#REF!</definedName>
    <definedName name="_________VOL13" localSheetId="16">#REF!</definedName>
    <definedName name="_________VOL13" localSheetId="19">#REF!</definedName>
    <definedName name="_________VOL13" localSheetId="22">#REF!</definedName>
    <definedName name="_________VOL13" localSheetId="26">#REF!</definedName>
    <definedName name="_________VOL13" localSheetId="27">#REF!</definedName>
    <definedName name="_________VOL13" localSheetId="29">#REF!</definedName>
    <definedName name="_________VOL13" localSheetId="35">#REF!</definedName>
    <definedName name="_________VOL13" localSheetId="4">#REF!</definedName>
    <definedName name="_________VOL13" localSheetId="25">#REF!</definedName>
    <definedName name="_________VOL13">#REF!</definedName>
    <definedName name="_________VOL14" localSheetId="9">#REF!</definedName>
    <definedName name="_________VOL14" localSheetId="0">#REF!</definedName>
    <definedName name="_________VOL14" localSheetId="28">#REF!</definedName>
    <definedName name="_________VOL14" localSheetId="30">#REF!</definedName>
    <definedName name="_________VOL14" localSheetId="34">#REF!</definedName>
    <definedName name="_________VOL14" localSheetId="43">#REF!</definedName>
    <definedName name="_________VOL14" localSheetId="10">#REF!</definedName>
    <definedName name="_________VOL14" localSheetId="13">#REF!</definedName>
    <definedName name="_________VOL14" localSheetId="15">#REF!</definedName>
    <definedName name="_________VOL14" localSheetId="16">#REF!</definedName>
    <definedName name="_________VOL14" localSheetId="19">#REF!</definedName>
    <definedName name="_________VOL14" localSheetId="22">#REF!</definedName>
    <definedName name="_________VOL14" localSheetId="26">#REF!</definedName>
    <definedName name="_________VOL14" localSheetId="27">#REF!</definedName>
    <definedName name="_________VOL14" localSheetId="29">#REF!</definedName>
    <definedName name="_________VOL14" localSheetId="35">#REF!</definedName>
    <definedName name="_________VOL14" localSheetId="4">#REF!</definedName>
    <definedName name="_________VOL14" localSheetId="25">#REF!</definedName>
    <definedName name="_________VOL14">#REF!</definedName>
    <definedName name="_________VOL2" localSheetId="9">#REF!</definedName>
    <definedName name="_________VOL2" localSheetId="0">#REF!</definedName>
    <definedName name="_________VOL2" localSheetId="28">#REF!</definedName>
    <definedName name="_________VOL2" localSheetId="30">#REF!</definedName>
    <definedName name="_________VOL2" localSheetId="34">#REF!</definedName>
    <definedName name="_________VOL2" localSheetId="43">#REF!</definedName>
    <definedName name="_________VOL2" localSheetId="10">#REF!</definedName>
    <definedName name="_________VOL2" localSheetId="13">#REF!</definedName>
    <definedName name="_________VOL2" localSheetId="15">#REF!</definedName>
    <definedName name="_________VOL2" localSheetId="16">#REF!</definedName>
    <definedName name="_________VOL2" localSheetId="19">#REF!</definedName>
    <definedName name="_________VOL2" localSheetId="22">#REF!</definedName>
    <definedName name="_________VOL2" localSheetId="26">#REF!</definedName>
    <definedName name="_________VOL2" localSheetId="27">#REF!</definedName>
    <definedName name="_________VOL2" localSheetId="29">#REF!</definedName>
    <definedName name="_________VOL2" localSheetId="35">#REF!</definedName>
    <definedName name="_________VOL2" localSheetId="4">#REF!</definedName>
    <definedName name="_________VOL2" localSheetId="25">#REF!</definedName>
    <definedName name="_________VOL2">#REF!</definedName>
    <definedName name="_________VOL3" localSheetId="9">#REF!</definedName>
    <definedName name="_________VOL3" localSheetId="0">#REF!</definedName>
    <definedName name="_________VOL3" localSheetId="28">#REF!</definedName>
    <definedName name="_________VOL3" localSheetId="30">#REF!</definedName>
    <definedName name="_________VOL3" localSheetId="34">#REF!</definedName>
    <definedName name="_________VOL3" localSheetId="43">#REF!</definedName>
    <definedName name="_________VOL3" localSheetId="10">#REF!</definedName>
    <definedName name="_________VOL3" localSheetId="13">#REF!</definedName>
    <definedName name="_________VOL3" localSheetId="15">#REF!</definedName>
    <definedName name="_________VOL3" localSheetId="16">#REF!</definedName>
    <definedName name="_________VOL3" localSheetId="19">#REF!</definedName>
    <definedName name="_________VOL3" localSheetId="22">#REF!</definedName>
    <definedName name="_________VOL3" localSheetId="26">#REF!</definedName>
    <definedName name="_________VOL3" localSheetId="27">#REF!</definedName>
    <definedName name="_________VOL3" localSheetId="29">#REF!</definedName>
    <definedName name="_________VOL3" localSheetId="35">#REF!</definedName>
    <definedName name="_________VOL3" localSheetId="4">#REF!</definedName>
    <definedName name="_________VOL3" localSheetId="25">#REF!</definedName>
    <definedName name="_________VOL3">#REF!</definedName>
    <definedName name="_________VOL4" localSheetId="9">#REF!</definedName>
    <definedName name="_________VOL4" localSheetId="0">#REF!</definedName>
    <definedName name="_________VOL4" localSheetId="28">#REF!</definedName>
    <definedName name="_________VOL4" localSheetId="30">#REF!</definedName>
    <definedName name="_________VOL4" localSheetId="34">#REF!</definedName>
    <definedName name="_________VOL4" localSheetId="43">#REF!</definedName>
    <definedName name="_________VOL4" localSheetId="10">#REF!</definedName>
    <definedName name="_________VOL4" localSheetId="13">#REF!</definedName>
    <definedName name="_________VOL4" localSheetId="15">#REF!</definedName>
    <definedName name="_________VOL4" localSheetId="16">#REF!</definedName>
    <definedName name="_________VOL4" localSheetId="19">#REF!</definedName>
    <definedName name="_________VOL4" localSheetId="22">#REF!</definedName>
    <definedName name="_________VOL4" localSheetId="26">#REF!</definedName>
    <definedName name="_________VOL4" localSheetId="27">#REF!</definedName>
    <definedName name="_________VOL4" localSheetId="29">#REF!</definedName>
    <definedName name="_________VOL4" localSheetId="35">#REF!</definedName>
    <definedName name="_________VOL4" localSheetId="4">#REF!</definedName>
    <definedName name="_________VOL4" localSheetId="25">#REF!</definedName>
    <definedName name="_________VOL4">#REF!</definedName>
    <definedName name="_________VOL5" localSheetId="9">#REF!</definedName>
    <definedName name="_________VOL5" localSheetId="0">#REF!</definedName>
    <definedName name="_________VOL5" localSheetId="28">#REF!</definedName>
    <definedName name="_________VOL5" localSheetId="30">#REF!</definedName>
    <definedName name="_________VOL5" localSheetId="34">#REF!</definedName>
    <definedName name="_________VOL5" localSheetId="43">#REF!</definedName>
    <definedName name="_________VOL5" localSheetId="10">#REF!</definedName>
    <definedName name="_________VOL5" localSheetId="13">#REF!</definedName>
    <definedName name="_________VOL5" localSheetId="15">#REF!</definedName>
    <definedName name="_________VOL5" localSheetId="16">#REF!</definedName>
    <definedName name="_________VOL5" localSheetId="19">#REF!</definedName>
    <definedName name="_________VOL5" localSheetId="22">#REF!</definedName>
    <definedName name="_________VOL5" localSheetId="26">#REF!</definedName>
    <definedName name="_________VOL5" localSheetId="27">#REF!</definedName>
    <definedName name="_________VOL5" localSheetId="29">#REF!</definedName>
    <definedName name="_________VOL5" localSheetId="35">#REF!</definedName>
    <definedName name="_________VOL5" localSheetId="4">#REF!</definedName>
    <definedName name="_________VOL5" localSheetId="25">#REF!</definedName>
    <definedName name="_________VOL5">#REF!</definedName>
    <definedName name="_________VOL6" localSheetId="9">#REF!</definedName>
    <definedName name="_________VOL6" localSheetId="0">#REF!</definedName>
    <definedName name="_________VOL6" localSheetId="28">#REF!</definedName>
    <definedName name="_________VOL6" localSheetId="30">#REF!</definedName>
    <definedName name="_________VOL6" localSheetId="34">#REF!</definedName>
    <definedName name="_________VOL6" localSheetId="43">#REF!</definedName>
    <definedName name="_________VOL6" localSheetId="10">#REF!</definedName>
    <definedName name="_________VOL6" localSheetId="13">#REF!</definedName>
    <definedName name="_________VOL6" localSheetId="15">#REF!</definedName>
    <definedName name="_________VOL6" localSheetId="16">#REF!</definedName>
    <definedName name="_________VOL6" localSheetId="19">#REF!</definedName>
    <definedName name="_________VOL6" localSheetId="22">#REF!</definedName>
    <definedName name="_________VOL6" localSheetId="26">#REF!</definedName>
    <definedName name="_________VOL6" localSheetId="27">#REF!</definedName>
    <definedName name="_________VOL6" localSheetId="29">#REF!</definedName>
    <definedName name="_________VOL6" localSheetId="35">#REF!</definedName>
    <definedName name="_________VOL6" localSheetId="4">#REF!</definedName>
    <definedName name="_________VOL6" localSheetId="25">#REF!</definedName>
    <definedName name="_________VOL6">#REF!</definedName>
    <definedName name="_________VOL7" localSheetId="9">#REF!</definedName>
    <definedName name="_________VOL7" localSheetId="0">#REF!</definedName>
    <definedName name="_________VOL7" localSheetId="28">#REF!</definedName>
    <definedName name="_________VOL7" localSheetId="30">#REF!</definedName>
    <definedName name="_________VOL7" localSheetId="34">#REF!</definedName>
    <definedName name="_________VOL7" localSheetId="43">#REF!</definedName>
    <definedName name="_________VOL7" localSheetId="10">#REF!</definedName>
    <definedName name="_________VOL7" localSheetId="13">#REF!</definedName>
    <definedName name="_________VOL7" localSheetId="15">#REF!</definedName>
    <definedName name="_________VOL7" localSheetId="16">#REF!</definedName>
    <definedName name="_________VOL7" localSheetId="19">#REF!</definedName>
    <definedName name="_________VOL7" localSheetId="22">#REF!</definedName>
    <definedName name="_________VOL7" localSheetId="26">#REF!</definedName>
    <definedName name="_________VOL7" localSheetId="27">#REF!</definedName>
    <definedName name="_________VOL7" localSheetId="29">#REF!</definedName>
    <definedName name="_________VOL7" localSheetId="35">#REF!</definedName>
    <definedName name="_________VOL7" localSheetId="4">#REF!</definedName>
    <definedName name="_________VOL7" localSheetId="25">#REF!</definedName>
    <definedName name="_________VOL7">#REF!</definedName>
    <definedName name="_________VOL8" localSheetId="9">#REF!</definedName>
    <definedName name="_________VOL8" localSheetId="0">#REF!</definedName>
    <definedName name="_________VOL8" localSheetId="28">#REF!</definedName>
    <definedName name="_________VOL8" localSheetId="30">#REF!</definedName>
    <definedName name="_________VOL8" localSheetId="34">#REF!</definedName>
    <definedName name="_________VOL8" localSheetId="43">#REF!</definedName>
    <definedName name="_________VOL8" localSheetId="10">#REF!</definedName>
    <definedName name="_________VOL8" localSheetId="13">#REF!</definedName>
    <definedName name="_________VOL8" localSheetId="15">#REF!</definedName>
    <definedName name="_________VOL8" localSheetId="16">#REF!</definedName>
    <definedName name="_________VOL8" localSheetId="19">#REF!</definedName>
    <definedName name="_________VOL8" localSheetId="22">#REF!</definedName>
    <definedName name="_________VOL8" localSheetId="26">#REF!</definedName>
    <definedName name="_________VOL8" localSheetId="27">#REF!</definedName>
    <definedName name="_________VOL8" localSheetId="29">#REF!</definedName>
    <definedName name="_________VOL8" localSheetId="35">#REF!</definedName>
    <definedName name="_________VOL8" localSheetId="4">#REF!</definedName>
    <definedName name="_________VOL8" localSheetId="25">#REF!</definedName>
    <definedName name="_________VOL8">#REF!</definedName>
    <definedName name="_________VOL9" localSheetId="9">#REF!</definedName>
    <definedName name="_________VOL9" localSheetId="0">#REF!</definedName>
    <definedName name="_________VOL9" localSheetId="28">#REF!</definedName>
    <definedName name="_________VOL9" localSheetId="30">#REF!</definedName>
    <definedName name="_________VOL9" localSheetId="34">#REF!</definedName>
    <definedName name="_________VOL9" localSheetId="43">#REF!</definedName>
    <definedName name="_________VOL9" localSheetId="10">#REF!</definedName>
    <definedName name="_________VOL9" localSheetId="13">#REF!</definedName>
    <definedName name="_________VOL9" localSheetId="15">#REF!</definedName>
    <definedName name="_________VOL9" localSheetId="16">#REF!</definedName>
    <definedName name="_________VOL9" localSheetId="19">#REF!</definedName>
    <definedName name="_________VOL9" localSheetId="22">#REF!</definedName>
    <definedName name="_________VOL9" localSheetId="26">#REF!</definedName>
    <definedName name="_________VOL9" localSheetId="27">#REF!</definedName>
    <definedName name="_________VOL9" localSheetId="29">#REF!</definedName>
    <definedName name="_________VOL9" localSheetId="35">#REF!</definedName>
    <definedName name="_________VOL9" localSheetId="4">#REF!</definedName>
    <definedName name="_________VOL9" localSheetId="25">#REF!</definedName>
    <definedName name="_________VOL9">#REF!</definedName>
    <definedName name="________ALE2" localSheetId="9">#REF!</definedName>
    <definedName name="________ALE2" localSheetId="0">#REF!</definedName>
    <definedName name="________ALE2" localSheetId="28">#REF!</definedName>
    <definedName name="________ALE2" localSheetId="30">#REF!</definedName>
    <definedName name="________ALE2" localSheetId="34">#REF!</definedName>
    <definedName name="________ALE2" localSheetId="43">#REF!</definedName>
    <definedName name="________ALE2" localSheetId="10">#REF!</definedName>
    <definedName name="________ALE2" localSheetId="15">#REF!</definedName>
    <definedName name="________ALE2" localSheetId="16">#REF!</definedName>
    <definedName name="________ALE2" localSheetId="19">#REF!</definedName>
    <definedName name="________ALE2" localSheetId="22">#REF!</definedName>
    <definedName name="________ALE2" localSheetId="26">#REF!</definedName>
    <definedName name="________ALE2" localSheetId="27">#REF!</definedName>
    <definedName name="________ALE2" localSheetId="29">#REF!</definedName>
    <definedName name="________ALE2" localSheetId="35">#REF!</definedName>
    <definedName name="________ALE2" localSheetId="4">#REF!</definedName>
    <definedName name="________ALE2" localSheetId="25">#REF!</definedName>
    <definedName name="________ALE2">#REF!</definedName>
    <definedName name="________ALE3" localSheetId="9">#REF!</definedName>
    <definedName name="________ALE3" localSheetId="0">#REF!</definedName>
    <definedName name="________ALE3" localSheetId="28">#REF!</definedName>
    <definedName name="________ALE3" localSheetId="30">#REF!</definedName>
    <definedName name="________ALE3" localSheetId="34">#REF!</definedName>
    <definedName name="________ALE3" localSheetId="43">#REF!</definedName>
    <definedName name="________ALE3" localSheetId="10">#REF!</definedName>
    <definedName name="________ALE3" localSheetId="15">#REF!</definedName>
    <definedName name="________ALE3" localSheetId="16">#REF!</definedName>
    <definedName name="________ALE3" localSheetId="19">#REF!</definedName>
    <definedName name="________ALE3" localSheetId="22">#REF!</definedName>
    <definedName name="________ALE3" localSheetId="26">#REF!</definedName>
    <definedName name="________ALE3" localSheetId="27">#REF!</definedName>
    <definedName name="________ALE3" localSheetId="29">#REF!</definedName>
    <definedName name="________ALE3" localSheetId="35">#REF!</definedName>
    <definedName name="________ALE3" localSheetId="4">#REF!</definedName>
    <definedName name="________ALE3" localSheetId="25">#REF!</definedName>
    <definedName name="________ALE3">#REF!</definedName>
    <definedName name="________f">[6]CMPRESOR!$C$50</definedName>
    <definedName name="________KEY1" localSheetId="9" hidden="1">'[3]Forma E-7'!#REF!</definedName>
    <definedName name="________KEY1" localSheetId="0" hidden="1">'[3]Forma E-7'!#REF!</definedName>
    <definedName name="________KEY1" localSheetId="28" hidden="1">'[3]Forma E-7'!#REF!</definedName>
    <definedName name="________KEY1" localSheetId="30" hidden="1">'[3]Forma E-7'!#REF!</definedName>
    <definedName name="________KEY1" localSheetId="34" hidden="1">'[3]Forma E-7'!#REF!</definedName>
    <definedName name="________KEY1" localSheetId="43" hidden="1">'[3]Forma E-7'!#REF!</definedName>
    <definedName name="________KEY1" localSheetId="10" hidden="1">'[3]Forma E-7'!#REF!</definedName>
    <definedName name="________KEY1" localSheetId="13" hidden="1">'[47]Forma E-7'!#REF!</definedName>
    <definedName name="________KEY1" localSheetId="15" hidden="1">'[3]Forma E-7'!#REF!</definedName>
    <definedName name="________KEY1" localSheetId="16" hidden="1">'[3]Forma E-7'!#REF!</definedName>
    <definedName name="________KEY1" localSheetId="19" hidden="1">'[3]Forma E-7'!#REF!</definedName>
    <definedName name="________KEY1" localSheetId="22" hidden="1">'[3]Forma E-7'!#REF!</definedName>
    <definedName name="________KEY1" localSheetId="23" hidden="1">'[3]Forma E-7'!#REF!</definedName>
    <definedName name="________KEY1" localSheetId="26" hidden="1">'[68]Forma E-7'!#REF!</definedName>
    <definedName name="________KEY1" localSheetId="27" hidden="1">'[68]Forma E-7'!#REF!</definedName>
    <definedName name="________KEY1" localSheetId="29" hidden="1">'[3]Forma E-7'!#REF!</definedName>
    <definedName name="________KEY1" localSheetId="35" hidden="1">'[3]Forma E-7'!#REF!</definedName>
    <definedName name="________KEY1" localSheetId="4" hidden="1">'[3]Forma E-7'!#REF!</definedName>
    <definedName name="________KEY1" localSheetId="25" hidden="1">'[3]Forma E-7'!#REF!</definedName>
    <definedName name="________KEY1" hidden="1">'[3]Forma E-7'!#REF!</definedName>
    <definedName name="________KEY2" localSheetId="9" hidden="1">'[4]Forma E-17'!#REF!</definedName>
    <definedName name="________KEY2" localSheetId="0" hidden="1">'[4]Forma E-17'!#REF!</definedName>
    <definedName name="________KEY2" localSheetId="28" hidden="1">'[4]Forma E-17'!#REF!</definedName>
    <definedName name="________KEY2" localSheetId="30" hidden="1">'[4]Forma E-17'!#REF!</definedName>
    <definedName name="________KEY2" localSheetId="34" hidden="1">'[4]Forma E-17'!#REF!</definedName>
    <definedName name="________KEY2" localSheetId="43" hidden="1">'[4]Forma E-17'!#REF!</definedName>
    <definedName name="________KEY2" localSheetId="10" hidden="1">'[4]Forma E-17'!#REF!</definedName>
    <definedName name="________KEY2" localSheetId="13" hidden="1">'[48]Forma E-17'!#REF!</definedName>
    <definedName name="________KEY2" localSheetId="15" hidden="1">'[4]Forma E-17'!#REF!</definedName>
    <definedName name="________KEY2" localSheetId="16" hidden="1">'[4]Forma E-17'!#REF!</definedName>
    <definedName name="________KEY2" localSheetId="19" hidden="1">'[4]Forma E-17'!#REF!</definedName>
    <definedName name="________KEY2" localSheetId="22" hidden="1">'[4]Forma E-17'!#REF!</definedName>
    <definedName name="________KEY2" localSheetId="23" hidden="1">'[4]Forma E-17'!#REF!</definedName>
    <definedName name="________KEY2" localSheetId="26" hidden="1">'[69]Forma E-17'!#REF!</definedName>
    <definedName name="________KEY2" localSheetId="27" hidden="1">'[69]Forma E-17'!#REF!</definedName>
    <definedName name="________KEY2" localSheetId="29" hidden="1">'[4]Forma E-17'!#REF!</definedName>
    <definedName name="________KEY2" localSheetId="35" hidden="1">'[4]Forma E-17'!#REF!</definedName>
    <definedName name="________KEY2" localSheetId="4" hidden="1">'[4]Forma E-17'!#REF!</definedName>
    <definedName name="________KEY2" localSheetId="25" hidden="1">'[4]Forma E-17'!#REF!</definedName>
    <definedName name="________KEY2" hidden="1">'[4]Forma E-17'!#REF!</definedName>
    <definedName name="________MAT1" localSheetId="9">#REF!</definedName>
    <definedName name="________MAT1" localSheetId="0">#REF!</definedName>
    <definedName name="________MAT1" localSheetId="28">#REF!</definedName>
    <definedName name="________MAT1" localSheetId="30">#REF!</definedName>
    <definedName name="________MAT1" localSheetId="34">#REF!</definedName>
    <definedName name="________MAT1" localSheetId="43">#REF!</definedName>
    <definedName name="________MAT1" localSheetId="10">#REF!</definedName>
    <definedName name="________MAT1" localSheetId="13">#REF!</definedName>
    <definedName name="________MAT1" localSheetId="15">#REF!</definedName>
    <definedName name="________MAT1" localSheetId="16">#REF!</definedName>
    <definedName name="________MAT1" localSheetId="19">#REF!</definedName>
    <definedName name="________MAT1" localSheetId="22">#REF!</definedName>
    <definedName name="________MAT1" localSheetId="26">#REF!</definedName>
    <definedName name="________MAT1" localSheetId="27">#REF!</definedName>
    <definedName name="________MAT1" localSheetId="29">#REF!</definedName>
    <definedName name="________MAT1" localSheetId="35">#REF!</definedName>
    <definedName name="________MAT1" localSheetId="4">#REF!</definedName>
    <definedName name="________MAT1" localSheetId="25">#REF!</definedName>
    <definedName name="________MAT1">#REF!</definedName>
    <definedName name="________MAT2" localSheetId="9">#REF!</definedName>
    <definedName name="________MAT2" localSheetId="0">#REF!</definedName>
    <definedName name="________MAT2" localSheetId="28">#REF!</definedName>
    <definedName name="________MAT2" localSheetId="30">#REF!</definedName>
    <definedName name="________MAT2" localSheetId="34">#REF!</definedName>
    <definedName name="________MAT2" localSheetId="43">#REF!</definedName>
    <definedName name="________MAT2" localSheetId="10">#REF!</definedName>
    <definedName name="________MAT2" localSheetId="13">#REF!</definedName>
    <definedName name="________MAT2" localSheetId="15">#REF!</definedName>
    <definedName name="________MAT2" localSheetId="16">#REF!</definedName>
    <definedName name="________MAT2" localSheetId="19">#REF!</definedName>
    <definedName name="________MAT2" localSheetId="22">#REF!</definedName>
    <definedName name="________MAT2" localSheetId="26">#REF!</definedName>
    <definedName name="________MAT2" localSheetId="27">#REF!</definedName>
    <definedName name="________MAT2" localSheetId="29">#REF!</definedName>
    <definedName name="________MAT2" localSheetId="35">#REF!</definedName>
    <definedName name="________MAT2" localSheetId="4">#REF!</definedName>
    <definedName name="________MAT2" localSheetId="25">#REF!</definedName>
    <definedName name="________MAT2">#REF!</definedName>
    <definedName name="________PH640" localSheetId="9">#REF!</definedName>
    <definedName name="________PH640" localSheetId="0">#REF!</definedName>
    <definedName name="________PH640" localSheetId="28">#REF!</definedName>
    <definedName name="________PH640" localSheetId="30">#REF!</definedName>
    <definedName name="________PH640" localSheetId="34">#REF!</definedName>
    <definedName name="________PH640" localSheetId="43">#REF!</definedName>
    <definedName name="________PH640" localSheetId="10">#REF!</definedName>
    <definedName name="________PH640" localSheetId="13">#REF!</definedName>
    <definedName name="________PH640" localSheetId="15">#REF!</definedName>
    <definedName name="________PH640" localSheetId="16">#REF!</definedName>
    <definedName name="________PH640" localSheetId="19">#REF!</definedName>
    <definedName name="________PH640" localSheetId="22">#REF!</definedName>
    <definedName name="________PH640" localSheetId="26">#REF!</definedName>
    <definedName name="________PH640" localSheetId="27">#REF!</definedName>
    <definedName name="________PH640" localSheetId="29">#REF!</definedName>
    <definedName name="________PH640" localSheetId="35">#REF!</definedName>
    <definedName name="________PH640" localSheetId="4">#REF!</definedName>
    <definedName name="________PH640" localSheetId="25">#REF!</definedName>
    <definedName name="________PH640">#REF!</definedName>
    <definedName name="________PIP25" localSheetId="9">#REF!</definedName>
    <definedName name="________PIP25" localSheetId="0">#REF!</definedName>
    <definedName name="________PIP25" localSheetId="28">#REF!</definedName>
    <definedName name="________PIP25" localSheetId="30">#REF!</definedName>
    <definedName name="________PIP25" localSheetId="34">#REF!</definedName>
    <definedName name="________PIP25" localSheetId="43">#REF!</definedName>
    <definedName name="________PIP25" localSheetId="10">#REF!</definedName>
    <definedName name="________PIP25" localSheetId="13">#REF!</definedName>
    <definedName name="________PIP25" localSheetId="15">#REF!</definedName>
    <definedName name="________PIP25" localSheetId="16">#REF!</definedName>
    <definedName name="________PIP25" localSheetId="19">#REF!</definedName>
    <definedName name="________PIP25" localSheetId="22">#REF!</definedName>
    <definedName name="________PIP25" localSheetId="26">#REF!</definedName>
    <definedName name="________PIP25" localSheetId="27">#REF!</definedName>
    <definedName name="________PIP25" localSheetId="29">#REF!</definedName>
    <definedName name="________PIP25" localSheetId="35">#REF!</definedName>
    <definedName name="________PIP25" localSheetId="4">#REF!</definedName>
    <definedName name="________PIP25" localSheetId="25">#REF!</definedName>
    <definedName name="________PIP25">#REF!</definedName>
    <definedName name="________PU1" localSheetId="9">#REF!</definedName>
    <definedName name="________PU1" localSheetId="0">#REF!</definedName>
    <definedName name="________PU1" localSheetId="28">#REF!</definedName>
    <definedName name="________PU1" localSheetId="30">#REF!</definedName>
    <definedName name="________PU1" localSheetId="34">#REF!</definedName>
    <definedName name="________PU1" localSheetId="43">#REF!</definedName>
    <definedName name="________PU1" localSheetId="10">#REF!</definedName>
    <definedName name="________PU1" localSheetId="15">#REF!</definedName>
    <definedName name="________PU1" localSheetId="16">#REF!</definedName>
    <definedName name="________PU1" localSheetId="19">#REF!</definedName>
    <definedName name="________PU1" localSheetId="22">#REF!</definedName>
    <definedName name="________PU1" localSheetId="26">#REF!</definedName>
    <definedName name="________PU1" localSheetId="27">#REF!</definedName>
    <definedName name="________PU1" localSheetId="29">#REF!</definedName>
    <definedName name="________PU1" localSheetId="35">#REF!</definedName>
    <definedName name="________PU1" localSheetId="4">#REF!</definedName>
    <definedName name="________PU1" localSheetId="25">#REF!</definedName>
    <definedName name="________PU1">#REF!</definedName>
    <definedName name="________VOL1" localSheetId="9">#REF!</definedName>
    <definedName name="________VOL1" localSheetId="0">#REF!</definedName>
    <definedName name="________VOL1" localSheetId="28">#REF!</definedName>
    <definedName name="________VOL1" localSheetId="30">#REF!</definedName>
    <definedName name="________VOL1" localSheetId="34">#REF!</definedName>
    <definedName name="________VOL1" localSheetId="43">#REF!</definedName>
    <definedName name="________VOL1" localSheetId="10">#REF!</definedName>
    <definedName name="________VOL1" localSheetId="13">#REF!</definedName>
    <definedName name="________VOL1" localSheetId="15">#REF!</definedName>
    <definedName name="________VOL1" localSheetId="16">#REF!</definedName>
    <definedName name="________VOL1" localSheetId="19">#REF!</definedName>
    <definedName name="________VOL1" localSheetId="22">#REF!</definedName>
    <definedName name="________VOL1" localSheetId="26">#REF!</definedName>
    <definedName name="________VOL1" localSheetId="27">#REF!</definedName>
    <definedName name="________VOL1" localSheetId="29">#REF!</definedName>
    <definedName name="________VOL1" localSheetId="35">#REF!</definedName>
    <definedName name="________VOL1" localSheetId="4">#REF!</definedName>
    <definedName name="________VOL1" localSheetId="25">#REF!</definedName>
    <definedName name="________VOL1">#REF!</definedName>
    <definedName name="________VOL10" localSheetId="9">#REF!</definedName>
    <definedName name="________VOL10" localSheetId="0">#REF!</definedName>
    <definedName name="________VOL10" localSheetId="28">#REF!</definedName>
    <definedName name="________VOL10" localSheetId="30">#REF!</definedName>
    <definedName name="________VOL10" localSheetId="34">#REF!</definedName>
    <definedName name="________VOL10" localSheetId="43">#REF!</definedName>
    <definedName name="________VOL10" localSheetId="10">#REF!</definedName>
    <definedName name="________VOL10" localSheetId="13">#REF!</definedName>
    <definedName name="________VOL10" localSheetId="15">#REF!</definedName>
    <definedName name="________VOL10" localSheetId="16">#REF!</definedName>
    <definedName name="________VOL10" localSheetId="19">#REF!</definedName>
    <definedName name="________VOL10" localSheetId="22">#REF!</definedName>
    <definedName name="________VOL10" localSheetId="26">#REF!</definedName>
    <definedName name="________VOL10" localSheetId="27">#REF!</definedName>
    <definedName name="________VOL10" localSheetId="29">#REF!</definedName>
    <definedName name="________VOL10" localSheetId="35">#REF!</definedName>
    <definedName name="________VOL10" localSheetId="4">#REF!</definedName>
    <definedName name="________VOL10" localSheetId="25">#REF!</definedName>
    <definedName name="________VOL10">#REF!</definedName>
    <definedName name="________VOL11" localSheetId="9">#REF!</definedName>
    <definedName name="________VOL11" localSheetId="0">#REF!</definedName>
    <definedName name="________VOL11" localSheetId="28">#REF!</definedName>
    <definedName name="________VOL11" localSheetId="30">#REF!</definedName>
    <definedName name="________VOL11" localSheetId="34">#REF!</definedName>
    <definedName name="________VOL11" localSheetId="43">#REF!</definedName>
    <definedName name="________VOL11" localSheetId="10">#REF!</definedName>
    <definedName name="________VOL11" localSheetId="13">#REF!</definedName>
    <definedName name="________VOL11" localSheetId="15">#REF!</definedName>
    <definedName name="________VOL11" localSheetId="16">#REF!</definedName>
    <definedName name="________VOL11" localSheetId="19">#REF!</definedName>
    <definedName name="________VOL11" localSheetId="22">#REF!</definedName>
    <definedName name="________VOL11" localSheetId="26">#REF!</definedName>
    <definedName name="________VOL11" localSheetId="27">#REF!</definedName>
    <definedName name="________VOL11" localSheetId="29">#REF!</definedName>
    <definedName name="________VOL11" localSheetId="35">#REF!</definedName>
    <definedName name="________VOL11" localSheetId="4">#REF!</definedName>
    <definedName name="________VOL11" localSheetId="25">#REF!</definedName>
    <definedName name="________VOL11">#REF!</definedName>
    <definedName name="________VOL12" localSheetId="9">#REF!</definedName>
    <definedName name="________VOL12" localSheetId="0">#REF!</definedName>
    <definedName name="________VOL12" localSheetId="28">#REF!</definedName>
    <definedName name="________VOL12" localSheetId="30">#REF!</definedName>
    <definedName name="________VOL12" localSheetId="34">#REF!</definedName>
    <definedName name="________VOL12" localSheetId="43">#REF!</definedName>
    <definedName name="________VOL12" localSheetId="10">#REF!</definedName>
    <definedName name="________VOL12" localSheetId="13">#REF!</definedName>
    <definedName name="________VOL12" localSheetId="15">#REF!</definedName>
    <definedName name="________VOL12" localSheetId="16">#REF!</definedName>
    <definedName name="________VOL12" localSheetId="19">#REF!</definedName>
    <definedName name="________VOL12" localSheetId="22">#REF!</definedName>
    <definedName name="________VOL12" localSheetId="26">#REF!</definedName>
    <definedName name="________VOL12" localSheetId="27">#REF!</definedName>
    <definedName name="________VOL12" localSheetId="29">#REF!</definedName>
    <definedName name="________VOL12" localSheetId="35">#REF!</definedName>
    <definedName name="________VOL12" localSheetId="4">#REF!</definedName>
    <definedName name="________VOL12" localSheetId="25">#REF!</definedName>
    <definedName name="________VOL12">#REF!</definedName>
    <definedName name="________VOL13" localSheetId="9">#REF!</definedName>
    <definedName name="________VOL13" localSheetId="0">#REF!</definedName>
    <definedName name="________VOL13" localSheetId="28">#REF!</definedName>
    <definedName name="________VOL13" localSheetId="30">#REF!</definedName>
    <definedName name="________VOL13" localSheetId="34">#REF!</definedName>
    <definedName name="________VOL13" localSheetId="43">#REF!</definedName>
    <definedName name="________VOL13" localSheetId="10">#REF!</definedName>
    <definedName name="________VOL13" localSheetId="13">#REF!</definedName>
    <definedName name="________VOL13" localSheetId="15">#REF!</definedName>
    <definedName name="________VOL13" localSheetId="16">#REF!</definedName>
    <definedName name="________VOL13" localSheetId="19">#REF!</definedName>
    <definedName name="________VOL13" localSheetId="22">#REF!</definedName>
    <definedName name="________VOL13" localSheetId="26">#REF!</definedName>
    <definedName name="________VOL13" localSheetId="27">#REF!</definedName>
    <definedName name="________VOL13" localSheetId="29">#REF!</definedName>
    <definedName name="________VOL13" localSheetId="35">#REF!</definedName>
    <definedName name="________VOL13" localSheetId="4">#REF!</definedName>
    <definedName name="________VOL13" localSheetId="25">#REF!</definedName>
    <definedName name="________VOL13">#REF!</definedName>
    <definedName name="________VOL14" localSheetId="9">#REF!</definedName>
    <definedName name="________VOL14" localSheetId="0">#REF!</definedName>
    <definedName name="________VOL14" localSheetId="28">#REF!</definedName>
    <definedName name="________VOL14" localSheetId="30">#REF!</definedName>
    <definedName name="________VOL14" localSheetId="34">#REF!</definedName>
    <definedName name="________VOL14" localSheetId="43">#REF!</definedName>
    <definedName name="________VOL14" localSheetId="10">#REF!</definedName>
    <definedName name="________VOL14" localSheetId="13">#REF!</definedName>
    <definedName name="________VOL14" localSheetId="15">#REF!</definedName>
    <definedName name="________VOL14" localSheetId="16">#REF!</definedName>
    <definedName name="________VOL14" localSheetId="19">#REF!</definedName>
    <definedName name="________VOL14" localSheetId="22">#REF!</definedName>
    <definedName name="________VOL14" localSheetId="26">#REF!</definedName>
    <definedName name="________VOL14" localSheetId="27">#REF!</definedName>
    <definedName name="________VOL14" localSheetId="29">#REF!</definedName>
    <definedName name="________VOL14" localSheetId="35">#REF!</definedName>
    <definedName name="________VOL14" localSheetId="4">#REF!</definedName>
    <definedName name="________VOL14" localSheetId="25">#REF!</definedName>
    <definedName name="________VOL14">#REF!</definedName>
    <definedName name="________VOL2" localSheetId="9">#REF!</definedName>
    <definedName name="________VOL2" localSheetId="0">#REF!</definedName>
    <definedName name="________VOL2" localSheetId="28">#REF!</definedName>
    <definedName name="________VOL2" localSheetId="30">#REF!</definedName>
    <definedName name="________VOL2" localSheetId="34">#REF!</definedName>
    <definedName name="________VOL2" localSheetId="43">#REF!</definedName>
    <definedName name="________VOL2" localSheetId="10">#REF!</definedName>
    <definedName name="________VOL2" localSheetId="13">#REF!</definedName>
    <definedName name="________VOL2" localSheetId="15">#REF!</definedName>
    <definedName name="________VOL2" localSheetId="16">#REF!</definedName>
    <definedName name="________VOL2" localSheetId="19">#REF!</definedName>
    <definedName name="________VOL2" localSheetId="22">#REF!</definedName>
    <definedName name="________VOL2" localSheetId="26">#REF!</definedName>
    <definedName name="________VOL2" localSheetId="27">#REF!</definedName>
    <definedName name="________VOL2" localSheetId="29">#REF!</definedName>
    <definedName name="________VOL2" localSheetId="35">#REF!</definedName>
    <definedName name="________VOL2" localSheetId="4">#REF!</definedName>
    <definedName name="________VOL2" localSheetId="25">#REF!</definedName>
    <definedName name="________VOL2">#REF!</definedName>
    <definedName name="________VOL3" localSheetId="9">#REF!</definedName>
    <definedName name="________VOL3" localSheetId="0">#REF!</definedName>
    <definedName name="________VOL3" localSheetId="28">#REF!</definedName>
    <definedName name="________VOL3" localSheetId="30">#REF!</definedName>
    <definedName name="________VOL3" localSheetId="34">#REF!</definedName>
    <definedName name="________VOL3" localSheetId="43">#REF!</definedName>
    <definedName name="________VOL3" localSheetId="10">#REF!</definedName>
    <definedName name="________VOL3" localSheetId="13">#REF!</definedName>
    <definedName name="________VOL3" localSheetId="15">#REF!</definedName>
    <definedName name="________VOL3" localSheetId="16">#REF!</definedName>
    <definedName name="________VOL3" localSheetId="19">#REF!</definedName>
    <definedName name="________VOL3" localSheetId="22">#REF!</definedName>
    <definedName name="________VOL3" localSheetId="26">#REF!</definedName>
    <definedName name="________VOL3" localSheetId="27">#REF!</definedName>
    <definedName name="________VOL3" localSheetId="29">#REF!</definedName>
    <definedName name="________VOL3" localSheetId="35">#REF!</definedName>
    <definedName name="________VOL3" localSheetId="4">#REF!</definedName>
    <definedName name="________VOL3" localSheetId="25">#REF!</definedName>
    <definedName name="________VOL3">#REF!</definedName>
    <definedName name="________VOL4" localSheetId="9">#REF!</definedName>
    <definedName name="________VOL4" localSheetId="0">#REF!</definedName>
    <definedName name="________VOL4" localSheetId="28">#REF!</definedName>
    <definedName name="________VOL4" localSheetId="30">#REF!</definedName>
    <definedName name="________VOL4" localSheetId="34">#REF!</definedName>
    <definedName name="________VOL4" localSheetId="43">#REF!</definedName>
    <definedName name="________VOL4" localSheetId="10">#REF!</definedName>
    <definedName name="________VOL4" localSheetId="13">#REF!</definedName>
    <definedName name="________VOL4" localSheetId="15">#REF!</definedName>
    <definedName name="________VOL4" localSheetId="16">#REF!</definedName>
    <definedName name="________VOL4" localSheetId="19">#REF!</definedName>
    <definedName name="________VOL4" localSheetId="22">#REF!</definedName>
    <definedName name="________VOL4" localSheetId="26">#REF!</definedName>
    <definedName name="________VOL4" localSheetId="27">#REF!</definedName>
    <definedName name="________VOL4" localSheetId="29">#REF!</definedName>
    <definedName name="________VOL4" localSheetId="35">#REF!</definedName>
    <definedName name="________VOL4" localSheetId="4">#REF!</definedName>
    <definedName name="________VOL4" localSheetId="25">#REF!</definedName>
    <definedName name="________VOL4">#REF!</definedName>
    <definedName name="________VOL5" localSheetId="9">#REF!</definedName>
    <definedName name="________VOL5" localSheetId="0">#REF!</definedName>
    <definedName name="________VOL5" localSheetId="28">#REF!</definedName>
    <definedName name="________VOL5" localSheetId="30">#REF!</definedName>
    <definedName name="________VOL5" localSheetId="34">#REF!</definedName>
    <definedName name="________VOL5" localSheetId="43">#REF!</definedName>
    <definedName name="________VOL5" localSheetId="10">#REF!</definedName>
    <definedName name="________VOL5" localSheetId="13">#REF!</definedName>
    <definedName name="________VOL5" localSheetId="15">#REF!</definedName>
    <definedName name="________VOL5" localSheetId="16">#REF!</definedName>
    <definedName name="________VOL5" localSheetId="19">#REF!</definedName>
    <definedName name="________VOL5" localSheetId="22">#REF!</definedName>
    <definedName name="________VOL5" localSheetId="26">#REF!</definedName>
    <definedName name="________VOL5" localSheetId="27">#REF!</definedName>
    <definedName name="________VOL5" localSheetId="29">#REF!</definedName>
    <definedName name="________VOL5" localSheetId="35">#REF!</definedName>
    <definedName name="________VOL5" localSheetId="4">#REF!</definedName>
    <definedName name="________VOL5" localSheetId="25">#REF!</definedName>
    <definedName name="________VOL5">#REF!</definedName>
    <definedName name="________VOL6" localSheetId="9">#REF!</definedName>
    <definedName name="________VOL6" localSheetId="0">#REF!</definedName>
    <definedName name="________VOL6" localSheetId="28">#REF!</definedName>
    <definedName name="________VOL6" localSheetId="30">#REF!</definedName>
    <definedName name="________VOL6" localSheetId="34">#REF!</definedName>
    <definedName name="________VOL6" localSheetId="43">#REF!</definedName>
    <definedName name="________VOL6" localSheetId="10">#REF!</definedName>
    <definedName name="________VOL6" localSheetId="13">#REF!</definedName>
    <definedName name="________VOL6" localSheetId="15">#REF!</definedName>
    <definedName name="________VOL6" localSheetId="16">#REF!</definedName>
    <definedName name="________VOL6" localSheetId="19">#REF!</definedName>
    <definedName name="________VOL6" localSheetId="22">#REF!</definedName>
    <definedName name="________VOL6" localSheetId="26">#REF!</definedName>
    <definedName name="________VOL6" localSheetId="27">#REF!</definedName>
    <definedName name="________VOL6" localSheetId="29">#REF!</definedName>
    <definedName name="________VOL6" localSheetId="35">#REF!</definedName>
    <definedName name="________VOL6" localSheetId="4">#REF!</definedName>
    <definedName name="________VOL6" localSheetId="25">#REF!</definedName>
    <definedName name="________VOL6">#REF!</definedName>
    <definedName name="________VOL7" localSheetId="9">#REF!</definedName>
    <definedName name="________VOL7" localSheetId="0">#REF!</definedName>
    <definedName name="________VOL7" localSheetId="28">#REF!</definedName>
    <definedName name="________VOL7" localSheetId="30">#REF!</definedName>
    <definedName name="________VOL7" localSheetId="34">#REF!</definedName>
    <definedName name="________VOL7" localSheetId="43">#REF!</definedName>
    <definedName name="________VOL7" localSheetId="10">#REF!</definedName>
    <definedName name="________VOL7" localSheetId="13">#REF!</definedName>
    <definedName name="________VOL7" localSheetId="15">#REF!</definedName>
    <definedName name="________VOL7" localSheetId="16">#REF!</definedName>
    <definedName name="________VOL7" localSheetId="19">#REF!</definedName>
    <definedName name="________VOL7" localSheetId="22">#REF!</definedName>
    <definedName name="________VOL7" localSheetId="26">#REF!</definedName>
    <definedName name="________VOL7" localSheetId="27">#REF!</definedName>
    <definedName name="________VOL7" localSheetId="29">#REF!</definedName>
    <definedName name="________VOL7" localSheetId="35">#REF!</definedName>
    <definedName name="________VOL7" localSheetId="4">#REF!</definedName>
    <definedName name="________VOL7" localSheetId="25">#REF!</definedName>
    <definedName name="________VOL7">#REF!</definedName>
    <definedName name="________VOL8" localSheetId="9">#REF!</definedName>
    <definedName name="________VOL8" localSheetId="0">#REF!</definedName>
    <definedName name="________VOL8" localSheetId="28">#REF!</definedName>
    <definedName name="________VOL8" localSheetId="30">#REF!</definedName>
    <definedName name="________VOL8" localSheetId="34">#REF!</definedName>
    <definedName name="________VOL8" localSheetId="43">#REF!</definedName>
    <definedName name="________VOL8" localSheetId="10">#REF!</definedName>
    <definedName name="________VOL8" localSheetId="13">#REF!</definedName>
    <definedName name="________VOL8" localSheetId="15">#REF!</definedName>
    <definedName name="________VOL8" localSheetId="16">#REF!</definedName>
    <definedName name="________VOL8" localSheetId="19">#REF!</definedName>
    <definedName name="________VOL8" localSheetId="22">#REF!</definedName>
    <definedName name="________VOL8" localSheetId="26">#REF!</definedName>
    <definedName name="________VOL8" localSheetId="27">#REF!</definedName>
    <definedName name="________VOL8" localSheetId="29">#REF!</definedName>
    <definedName name="________VOL8" localSheetId="35">#REF!</definedName>
    <definedName name="________VOL8" localSheetId="4">#REF!</definedName>
    <definedName name="________VOL8" localSheetId="25">#REF!</definedName>
    <definedName name="________VOL8">#REF!</definedName>
    <definedName name="________VOL9" localSheetId="9">#REF!</definedName>
    <definedName name="________VOL9" localSheetId="0">#REF!</definedName>
    <definedName name="________VOL9" localSheetId="28">#REF!</definedName>
    <definedName name="________VOL9" localSheetId="30">#REF!</definedName>
    <definedName name="________VOL9" localSheetId="34">#REF!</definedName>
    <definedName name="________VOL9" localSheetId="43">#REF!</definedName>
    <definedName name="________VOL9" localSheetId="10">#REF!</definedName>
    <definedName name="________VOL9" localSheetId="13">#REF!</definedName>
    <definedName name="________VOL9" localSheetId="15">#REF!</definedName>
    <definedName name="________VOL9" localSheetId="16">#REF!</definedName>
    <definedName name="________VOL9" localSheetId="19">#REF!</definedName>
    <definedName name="________VOL9" localSheetId="22">#REF!</definedName>
    <definedName name="________VOL9" localSheetId="26">#REF!</definedName>
    <definedName name="________VOL9" localSheetId="27">#REF!</definedName>
    <definedName name="________VOL9" localSheetId="29">#REF!</definedName>
    <definedName name="________VOL9" localSheetId="35">#REF!</definedName>
    <definedName name="________VOL9" localSheetId="4">#REF!</definedName>
    <definedName name="________VOL9" localSheetId="25">#REF!</definedName>
    <definedName name="________VOL9">#REF!</definedName>
    <definedName name="_______ALE2" localSheetId="9">#REF!</definedName>
    <definedName name="_______ALE2" localSheetId="0">#REF!</definedName>
    <definedName name="_______ALE2" localSheetId="28">#REF!</definedName>
    <definedName name="_______ALE2" localSheetId="30">#REF!</definedName>
    <definedName name="_______ALE2" localSheetId="34">#REF!</definedName>
    <definedName name="_______ALE2" localSheetId="43">#REF!</definedName>
    <definedName name="_______ALE2" localSheetId="10">#REF!</definedName>
    <definedName name="_______ALE2" localSheetId="15">#REF!</definedName>
    <definedName name="_______ALE2" localSheetId="16">#REF!</definedName>
    <definedName name="_______ALE2" localSheetId="19">#REF!</definedName>
    <definedName name="_______ALE2" localSheetId="22">#REF!</definedName>
    <definedName name="_______ALE2" localSheetId="26">#REF!</definedName>
    <definedName name="_______ALE2" localSheetId="27">#REF!</definedName>
    <definedName name="_______ALE2" localSheetId="29">#REF!</definedName>
    <definedName name="_______ALE2" localSheetId="35">#REF!</definedName>
    <definedName name="_______ALE2" localSheetId="4">#REF!</definedName>
    <definedName name="_______ALE2" localSheetId="25">#REF!</definedName>
    <definedName name="_______ALE2">#REF!</definedName>
    <definedName name="_______ALE3" localSheetId="9">#REF!</definedName>
    <definedName name="_______ALE3" localSheetId="0">#REF!</definedName>
    <definedName name="_______ALE3" localSheetId="28">#REF!</definedName>
    <definedName name="_______ALE3" localSheetId="30">#REF!</definedName>
    <definedName name="_______ALE3" localSheetId="34">#REF!</definedName>
    <definedName name="_______ALE3" localSheetId="43">#REF!</definedName>
    <definedName name="_______ALE3" localSheetId="10">#REF!</definedName>
    <definedName name="_______ALE3" localSheetId="15">#REF!</definedName>
    <definedName name="_______ALE3" localSheetId="16">#REF!</definedName>
    <definedName name="_______ALE3" localSheetId="19">#REF!</definedName>
    <definedName name="_______ALE3" localSheetId="22">#REF!</definedName>
    <definedName name="_______ALE3" localSheetId="26">#REF!</definedName>
    <definedName name="_______ALE3" localSheetId="27">#REF!</definedName>
    <definedName name="_______ALE3" localSheetId="29">#REF!</definedName>
    <definedName name="_______ALE3" localSheetId="35">#REF!</definedName>
    <definedName name="_______ALE3" localSheetId="4">#REF!</definedName>
    <definedName name="_______ALE3" localSheetId="25">#REF!</definedName>
    <definedName name="_______ALE3">#REF!</definedName>
    <definedName name="_______f">[6]CMPRESOR!$C$50</definedName>
    <definedName name="_______KEY1" localSheetId="9" hidden="1">'[3]Forma E-7'!#REF!</definedName>
    <definedName name="_______KEY1" localSheetId="0" hidden="1">'[3]Forma E-7'!#REF!</definedName>
    <definedName name="_______KEY1" localSheetId="28" hidden="1">'[3]Forma E-7'!#REF!</definedName>
    <definedName name="_______KEY1" localSheetId="30" hidden="1">'[3]Forma E-7'!#REF!</definedName>
    <definedName name="_______KEY1" localSheetId="34" hidden="1">'[3]Forma E-7'!#REF!</definedName>
    <definedName name="_______KEY1" localSheetId="43" hidden="1">'[3]Forma E-7'!#REF!</definedName>
    <definedName name="_______KEY1" localSheetId="10" hidden="1">'[3]Forma E-7'!#REF!</definedName>
    <definedName name="_______KEY1" localSheetId="13" hidden="1">'[47]Forma E-7'!#REF!</definedName>
    <definedName name="_______KEY1" localSheetId="15" hidden="1">'[3]Forma E-7'!#REF!</definedName>
    <definedName name="_______KEY1" localSheetId="16" hidden="1">'[3]Forma E-7'!#REF!</definedName>
    <definedName name="_______KEY1" localSheetId="19" hidden="1">'[3]Forma E-7'!#REF!</definedName>
    <definedName name="_______KEY1" localSheetId="22" hidden="1">'[3]Forma E-7'!#REF!</definedName>
    <definedName name="_______KEY1" localSheetId="23" hidden="1">'[3]Forma E-7'!#REF!</definedName>
    <definedName name="_______KEY1" localSheetId="26" hidden="1">'[68]Forma E-7'!#REF!</definedName>
    <definedName name="_______KEY1" localSheetId="27" hidden="1">'[68]Forma E-7'!#REF!</definedName>
    <definedName name="_______KEY1" localSheetId="29" hidden="1">'[3]Forma E-7'!#REF!</definedName>
    <definedName name="_______KEY1" localSheetId="35" hidden="1">'[3]Forma E-7'!#REF!</definedName>
    <definedName name="_______KEY1" localSheetId="4" hidden="1">'[3]Forma E-7'!#REF!</definedName>
    <definedName name="_______KEY1" localSheetId="25" hidden="1">'[3]Forma E-7'!#REF!</definedName>
    <definedName name="_______KEY1" hidden="1">'[3]Forma E-7'!#REF!</definedName>
    <definedName name="_______KEY2" localSheetId="9" hidden="1">'[4]Forma E-17'!#REF!</definedName>
    <definedName name="_______KEY2" localSheetId="0" hidden="1">'[4]Forma E-17'!#REF!</definedName>
    <definedName name="_______KEY2" localSheetId="28" hidden="1">'[4]Forma E-17'!#REF!</definedName>
    <definedName name="_______KEY2" localSheetId="30" hidden="1">'[4]Forma E-17'!#REF!</definedName>
    <definedName name="_______KEY2" localSheetId="34" hidden="1">'[4]Forma E-17'!#REF!</definedName>
    <definedName name="_______KEY2" localSheetId="43" hidden="1">'[4]Forma E-17'!#REF!</definedName>
    <definedName name="_______KEY2" localSheetId="10" hidden="1">'[4]Forma E-17'!#REF!</definedName>
    <definedName name="_______KEY2" localSheetId="13" hidden="1">'[48]Forma E-17'!#REF!</definedName>
    <definedName name="_______KEY2" localSheetId="15" hidden="1">'[4]Forma E-17'!#REF!</definedName>
    <definedName name="_______KEY2" localSheetId="16" hidden="1">'[4]Forma E-17'!#REF!</definedName>
    <definedName name="_______KEY2" localSheetId="19" hidden="1">'[4]Forma E-17'!#REF!</definedName>
    <definedName name="_______KEY2" localSheetId="22" hidden="1">'[4]Forma E-17'!#REF!</definedName>
    <definedName name="_______KEY2" localSheetId="23" hidden="1">'[4]Forma E-17'!#REF!</definedName>
    <definedName name="_______KEY2" localSheetId="26" hidden="1">'[69]Forma E-17'!#REF!</definedName>
    <definedName name="_______KEY2" localSheetId="27" hidden="1">'[69]Forma E-17'!#REF!</definedName>
    <definedName name="_______KEY2" localSheetId="29" hidden="1">'[4]Forma E-17'!#REF!</definedName>
    <definedName name="_______KEY2" localSheetId="35" hidden="1">'[4]Forma E-17'!#REF!</definedName>
    <definedName name="_______KEY2" localSheetId="4" hidden="1">'[4]Forma E-17'!#REF!</definedName>
    <definedName name="_______KEY2" localSheetId="25" hidden="1">'[4]Forma E-17'!#REF!</definedName>
    <definedName name="_______KEY2" hidden="1">'[4]Forma E-17'!#REF!</definedName>
    <definedName name="_______MAT1" localSheetId="9">#REF!</definedName>
    <definedName name="_______MAT1" localSheetId="0">#REF!</definedName>
    <definedName name="_______MAT1" localSheetId="28">#REF!</definedName>
    <definedName name="_______MAT1" localSheetId="30">#REF!</definedName>
    <definedName name="_______MAT1" localSheetId="34">#REF!</definedName>
    <definedName name="_______MAT1" localSheetId="43">#REF!</definedName>
    <definedName name="_______MAT1" localSheetId="10">#REF!</definedName>
    <definedName name="_______MAT1" localSheetId="13">#REF!</definedName>
    <definedName name="_______MAT1" localSheetId="15">#REF!</definedName>
    <definedName name="_______MAT1" localSheetId="16">#REF!</definedName>
    <definedName name="_______MAT1" localSheetId="19">#REF!</definedName>
    <definedName name="_______MAT1" localSheetId="22">#REF!</definedName>
    <definedName name="_______MAT1" localSheetId="26">#REF!</definedName>
    <definedName name="_______MAT1" localSheetId="27">#REF!</definedName>
    <definedName name="_______MAT1" localSheetId="29">#REF!</definedName>
    <definedName name="_______MAT1" localSheetId="35">#REF!</definedName>
    <definedName name="_______MAT1" localSheetId="4">#REF!</definedName>
    <definedName name="_______MAT1" localSheetId="25">#REF!</definedName>
    <definedName name="_______MAT1">#REF!</definedName>
    <definedName name="_______MAT2" localSheetId="9">#REF!</definedName>
    <definedName name="_______MAT2" localSheetId="0">#REF!</definedName>
    <definedName name="_______MAT2" localSheetId="28">#REF!</definedName>
    <definedName name="_______MAT2" localSheetId="30">#REF!</definedName>
    <definedName name="_______MAT2" localSheetId="34">#REF!</definedName>
    <definedName name="_______MAT2" localSheetId="43">#REF!</definedName>
    <definedName name="_______MAT2" localSheetId="10">#REF!</definedName>
    <definedName name="_______MAT2" localSheetId="13">#REF!</definedName>
    <definedName name="_______MAT2" localSheetId="15">#REF!</definedName>
    <definedName name="_______MAT2" localSheetId="16">#REF!</definedName>
    <definedName name="_______MAT2" localSheetId="19">#REF!</definedName>
    <definedName name="_______MAT2" localSheetId="22">#REF!</definedName>
    <definedName name="_______MAT2" localSheetId="26">#REF!</definedName>
    <definedName name="_______MAT2" localSheetId="27">#REF!</definedName>
    <definedName name="_______MAT2" localSheetId="29">#REF!</definedName>
    <definedName name="_______MAT2" localSheetId="35">#REF!</definedName>
    <definedName name="_______MAT2" localSheetId="4">#REF!</definedName>
    <definedName name="_______MAT2" localSheetId="25">#REF!</definedName>
    <definedName name="_______MAT2">#REF!</definedName>
    <definedName name="_______PH640" localSheetId="9">#REF!</definedName>
    <definedName name="_______PH640" localSheetId="0">#REF!</definedName>
    <definedName name="_______PH640" localSheetId="28">#REF!</definedName>
    <definedName name="_______PH640" localSheetId="30">#REF!</definedName>
    <definedName name="_______PH640" localSheetId="34">#REF!</definedName>
    <definedName name="_______PH640" localSheetId="43">#REF!</definedName>
    <definedName name="_______PH640" localSheetId="10">#REF!</definedName>
    <definedName name="_______PH640" localSheetId="13">#REF!</definedName>
    <definedName name="_______PH640" localSheetId="15">#REF!</definedName>
    <definedName name="_______PH640" localSheetId="16">#REF!</definedName>
    <definedName name="_______PH640" localSheetId="19">#REF!</definedName>
    <definedName name="_______PH640" localSheetId="22">#REF!</definedName>
    <definedName name="_______PH640" localSheetId="26">#REF!</definedName>
    <definedName name="_______PH640" localSheetId="27">#REF!</definedName>
    <definedName name="_______PH640" localSheetId="29">#REF!</definedName>
    <definedName name="_______PH640" localSheetId="35">#REF!</definedName>
    <definedName name="_______PH640" localSheetId="4">#REF!</definedName>
    <definedName name="_______PH640" localSheetId="25">#REF!</definedName>
    <definedName name="_______PH640">#REF!</definedName>
    <definedName name="_______PIP25" localSheetId="9">#REF!</definedName>
    <definedName name="_______PIP25" localSheetId="0">#REF!</definedName>
    <definedName name="_______PIP25" localSheetId="28">#REF!</definedName>
    <definedName name="_______PIP25" localSheetId="30">#REF!</definedName>
    <definedName name="_______PIP25" localSheetId="34">#REF!</definedName>
    <definedName name="_______PIP25" localSheetId="43">#REF!</definedName>
    <definedName name="_______PIP25" localSheetId="10">#REF!</definedName>
    <definedName name="_______PIP25" localSheetId="13">#REF!</definedName>
    <definedName name="_______PIP25" localSheetId="15">#REF!</definedName>
    <definedName name="_______PIP25" localSheetId="16">#REF!</definedName>
    <definedName name="_______PIP25" localSheetId="19">#REF!</definedName>
    <definedName name="_______PIP25" localSheetId="22">#REF!</definedName>
    <definedName name="_______PIP25" localSheetId="26">#REF!</definedName>
    <definedName name="_______PIP25" localSheetId="27">#REF!</definedName>
    <definedName name="_______PIP25" localSheetId="29">#REF!</definedName>
    <definedName name="_______PIP25" localSheetId="35">#REF!</definedName>
    <definedName name="_______PIP25" localSheetId="4">#REF!</definedName>
    <definedName name="_______PIP25" localSheetId="25">#REF!</definedName>
    <definedName name="_______PIP25">#REF!</definedName>
    <definedName name="_______PRE1" localSheetId="9">#REF!</definedName>
    <definedName name="_______PRE1" localSheetId="0">#REF!</definedName>
    <definedName name="_______PRE1" localSheetId="28">#REF!</definedName>
    <definedName name="_______PRE1" localSheetId="30">#REF!</definedName>
    <definedName name="_______PRE1" localSheetId="34">#REF!</definedName>
    <definedName name="_______PRE1" localSheetId="43">#REF!</definedName>
    <definedName name="_______PRE1" localSheetId="10">#REF!</definedName>
    <definedName name="_______PRE1" localSheetId="15">#REF!</definedName>
    <definedName name="_______PRE1" localSheetId="16">#REF!</definedName>
    <definedName name="_______PRE1" localSheetId="19">#REF!</definedName>
    <definedName name="_______PRE1" localSheetId="22">#REF!</definedName>
    <definedName name="_______PRE1" localSheetId="26">#REF!</definedName>
    <definedName name="_______PRE1" localSheetId="27">#REF!</definedName>
    <definedName name="_______PRE1" localSheetId="29">#REF!</definedName>
    <definedName name="_______PRE1" localSheetId="35">#REF!</definedName>
    <definedName name="_______PRE1" localSheetId="4">#REF!</definedName>
    <definedName name="_______PRE1" localSheetId="25">#REF!</definedName>
    <definedName name="_______PRE1">#REF!</definedName>
    <definedName name="_______PRG1" localSheetId="9">#REF!</definedName>
    <definedName name="_______PRG1" localSheetId="0">#REF!</definedName>
    <definedName name="_______PRG1" localSheetId="28">#REF!</definedName>
    <definedName name="_______PRG1" localSheetId="30">#REF!</definedName>
    <definedName name="_______PRG1" localSheetId="34">#REF!</definedName>
    <definedName name="_______PRG1" localSheetId="43">#REF!</definedName>
    <definedName name="_______PRG1" localSheetId="10">#REF!</definedName>
    <definedName name="_______PRG1" localSheetId="15">#REF!</definedName>
    <definedName name="_______PRG1" localSheetId="16">#REF!</definedName>
    <definedName name="_______PRG1" localSheetId="19">#REF!</definedName>
    <definedName name="_______PRG1" localSheetId="22">#REF!</definedName>
    <definedName name="_______PRG1" localSheetId="26">#REF!</definedName>
    <definedName name="_______PRG1" localSheetId="27">#REF!</definedName>
    <definedName name="_______PRG1" localSheetId="29">#REF!</definedName>
    <definedName name="_______PRG1" localSheetId="35">#REF!</definedName>
    <definedName name="_______PRG1" localSheetId="4">#REF!</definedName>
    <definedName name="_______PRG1" localSheetId="25">#REF!</definedName>
    <definedName name="_______PRG1">#REF!</definedName>
    <definedName name="_______PU1" localSheetId="9">#REF!</definedName>
    <definedName name="_______PU1" localSheetId="0">#REF!</definedName>
    <definedName name="_______PU1" localSheetId="28">#REF!</definedName>
    <definedName name="_______PU1" localSheetId="30">#REF!</definedName>
    <definedName name="_______PU1" localSheetId="34">#REF!</definedName>
    <definedName name="_______PU1" localSheetId="43">#REF!</definedName>
    <definedName name="_______PU1" localSheetId="10">#REF!</definedName>
    <definedName name="_______PU1" localSheetId="15">#REF!</definedName>
    <definedName name="_______PU1" localSheetId="16">#REF!</definedName>
    <definedName name="_______PU1" localSheetId="19">#REF!</definedName>
    <definedName name="_______PU1" localSheetId="22">#REF!</definedName>
    <definedName name="_______PU1" localSheetId="26">#REF!</definedName>
    <definedName name="_______PU1" localSheetId="27">#REF!</definedName>
    <definedName name="_______PU1" localSheetId="29">#REF!</definedName>
    <definedName name="_______PU1" localSheetId="35">#REF!</definedName>
    <definedName name="_______PU1" localSheetId="4">#REF!</definedName>
    <definedName name="_______PU1" localSheetId="25">#REF!</definedName>
    <definedName name="_______PU1">#REF!</definedName>
    <definedName name="_______PU2" localSheetId="9">#REF!</definedName>
    <definedName name="_______PU2" localSheetId="0">#REF!</definedName>
    <definedName name="_______PU2" localSheetId="28">#REF!</definedName>
    <definedName name="_______PU2" localSheetId="30">#REF!</definedName>
    <definedName name="_______PU2" localSheetId="34">#REF!</definedName>
    <definedName name="_______PU2" localSheetId="43">#REF!</definedName>
    <definedName name="_______PU2" localSheetId="10">#REF!</definedName>
    <definedName name="_______PU2" localSheetId="15">#REF!</definedName>
    <definedName name="_______PU2" localSheetId="16">#REF!</definedName>
    <definedName name="_______PU2" localSheetId="19">#REF!</definedName>
    <definedName name="_______PU2" localSheetId="22">#REF!</definedName>
    <definedName name="_______PU2" localSheetId="26">#REF!</definedName>
    <definedName name="_______PU2" localSheetId="27">#REF!</definedName>
    <definedName name="_______PU2" localSheetId="29">#REF!</definedName>
    <definedName name="_______PU2" localSheetId="35">#REF!</definedName>
    <definedName name="_______PU2" localSheetId="4">#REF!</definedName>
    <definedName name="_______PU2" localSheetId="25">#REF!</definedName>
    <definedName name="_______PU2">#REF!</definedName>
    <definedName name="_______TIT2" localSheetId="41">'[97]Forma 3'!$A$1:$IV$8</definedName>
    <definedName name="_______TIT2" localSheetId="42">'[97]Forma 3'!$A$1:$IV$8</definedName>
    <definedName name="_______TIT2">'[5]Forma 3'!$A$1:$IV$8</definedName>
    <definedName name="_______tot1" localSheetId="9">#REF!</definedName>
    <definedName name="_______tot1" localSheetId="0">#REF!</definedName>
    <definedName name="_______tot1" localSheetId="28">#REF!</definedName>
    <definedName name="_______tot1" localSheetId="30">#REF!</definedName>
    <definedName name="_______tot1" localSheetId="34">#REF!</definedName>
    <definedName name="_______tot1" localSheetId="43">#REF!</definedName>
    <definedName name="_______tot1" localSheetId="10">#REF!</definedName>
    <definedName name="_______tot1" localSheetId="15">#REF!</definedName>
    <definedName name="_______tot1" localSheetId="16">#REF!</definedName>
    <definedName name="_______tot1" localSheetId="19">#REF!</definedName>
    <definedName name="_______tot1" localSheetId="22">#REF!</definedName>
    <definedName name="_______tot1" localSheetId="26">#REF!</definedName>
    <definedName name="_______tot1" localSheetId="27">#REF!</definedName>
    <definedName name="_______tot1" localSheetId="29">#REF!</definedName>
    <definedName name="_______tot1" localSheetId="35">#REF!</definedName>
    <definedName name="_______tot1" localSheetId="4">#REF!</definedName>
    <definedName name="_______tot1" localSheetId="25">#REF!</definedName>
    <definedName name="_______tot1">#REF!</definedName>
    <definedName name="_______VOL1" localSheetId="9">#REF!</definedName>
    <definedName name="_______VOL1" localSheetId="0">#REF!</definedName>
    <definedName name="_______VOL1" localSheetId="28">#REF!</definedName>
    <definedName name="_______VOL1" localSheetId="30">#REF!</definedName>
    <definedName name="_______VOL1" localSheetId="34">#REF!</definedName>
    <definedName name="_______VOL1" localSheetId="43">#REF!</definedName>
    <definedName name="_______VOL1" localSheetId="10">#REF!</definedName>
    <definedName name="_______VOL1" localSheetId="13">#REF!</definedName>
    <definedName name="_______VOL1" localSheetId="15">#REF!</definedName>
    <definedName name="_______VOL1" localSheetId="16">#REF!</definedName>
    <definedName name="_______VOL1" localSheetId="19">#REF!</definedName>
    <definedName name="_______VOL1" localSheetId="22">#REF!</definedName>
    <definedName name="_______VOL1" localSheetId="26">#REF!</definedName>
    <definedName name="_______VOL1" localSheetId="27">#REF!</definedName>
    <definedName name="_______VOL1" localSheetId="29">#REF!</definedName>
    <definedName name="_______VOL1" localSheetId="35">#REF!</definedName>
    <definedName name="_______VOL1" localSheetId="4">#REF!</definedName>
    <definedName name="_______VOL1" localSheetId="25">#REF!</definedName>
    <definedName name="_______VOL1">#REF!</definedName>
    <definedName name="_______VOL10" localSheetId="9">#REF!</definedName>
    <definedName name="_______VOL10" localSheetId="0">#REF!</definedName>
    <definedName name="_______VOL10" localSheetId="28">#REF!</definedName>
    <definedName name="_______VOL10" localSheetId="30">#REF!</definedName>
    <definedName name="_______VOL10" localSheetId="34">#REF!</definedName>
    <definedName name="_______VOL10" localSheetId="43">#REF!</definedName>
    <definedName name="_______VOL10" localSheetId="10">#REF!</definedName>
    <definedName name="_______VOL10" localSheetId="13">#REF!</definedName>
    <definedName name="_______VOL10" localSheetId="15">#REF!</definedName>
    <definedName name="_______VOL10" localSheetId="16">#REF!</definedName>
    <definedName name="_______VOL10" localSheetId="19">#REF!</definedName>
    <definedName name="_______VOL10" localSheetId="22">#REF!</definedName>
    <definedName name="_______VOL10" localSheetId="26">#REF!</definedName>
    <definedName name="_______VOL10" localSheetId="27">#REF!</definedName>
    <definedName name="_______VOL10" localSheetId="29">#REF!</definedName>
    <definedName name="_______VOL10" localSheetId="35">#REF!</definedName>
    <definedName name="_______VOL10" localSheetId="4">#REF!</definedName>
    <definedName name="_______VOL10" localSheetId="25">#REF!</definedName>
    <definedName name="_______VOL10">#REF!</definedName>
    <definedName name="_______VOL11" localSheetId="9">#REF!</definedName>
    <definedName name="_______VOL11" localSheetId="0">#REF!</definedName>
    <definedName name="_______VOL11" localSheetId="28">#REF!</definedName>
    <definedName name="_______VOL11" localSheetId="30">#REF!</definedName>
    <definedName name="_______VOL11" localSheetId="34">#REF!</definedName>
    <definedName name="_______VOL11" localSheetId="43">#REF!</definedName>
    <definedName name="_______VOL11" localSheetId="10">#REF!</definedName>
    <definedName name="_______VOL11" localSheetId="13">#REF!</definedName>
    <definedName name="_______VOL11" localSheetId="15">#REF!</definedName>
    <definedName name="_______VOL11" localSheetId="16">#REF!</definedName>
    <definedName name="_______VOL11" localSheetId="19">#REF!</definedName>
    <definedName name="_______VOL11" localSheetId="22">#REF!</definedName>
    <definedName name="_______VOL11" localSheetId="26">#REF!</definedName>
    <definedName name="_______VOL11" localSheetId="27">#REF!</definedName>
    <definedName name="_______VOL11" localSheetId="29">#REF!</definedName>
    <definedName name="_______VOL11" localSheetId="35">#REF!</definedName>
    <definedName name="_______VOL11" localSheetId="4">#REF!</definedName>
    <definedName name="_______VOL11" localSheetId="25">#REF!</definedName>
    <definedName name="_______VOL11">#REF!</definedName>
    <definedName name="_______VOL12" localSheetId="9">#REF!</definedName>
    <definedName name="_______VOL12" localSheetId="0">#REF!</definedName>
    <definedName name="_______VOL12" localSheetId="28">#REF!</definedName>
    <definedName name="_______VOL12" localSheetId="30">#REF!</definedName>
    <definedName name="_______VOL12" localSheetId="34">#REF!</definedName>
    <definedName name="_______VOL12" localSheetId="43">#REF!</definedName>
    <definedName name="_______VOL12" localSheetId="10">#REF!</definedName>
    <definedName name="_______VOL12" localSheetId="13">#REF!</definedName>
    <definedName name="_______VOL12" localSheetId="15">#REF!</definedName>
    <definedName name="_______VOL12" localSheetId="16">#REF!</definedName>
    <definedName name="_______VOL12" localSheetId="19">#REF!</definedName>
    <definedName name="_______VOL12" localSheetId="22">#REF!</definedName>
    <definedName name="_______VOL12" localSheetId="26">#REF!</definedName>
    <definedName name="_______VOL12" localSheetId="27">#REF!</definedName>
    <definedName name="_______VOL12" localSheetId="29">#REF!</definedName>
    <definedName name="_______VOL12" localSheetId="35">#REF!</definedName>
    <definedName name="_______VOL12" localSheetId="4">#REF!</definedName>
    <definedName name="_______VOL12" localSheetId="25">#REF!</definedName>
    <definedName name="_______VOL12">#REF!</definedName>
    <definedName name="_______VOL13" localSheetId="9">#REF!</definedName>
    <definedName name="_______VOL13" localSheetId="0">#REF!</definedName>
    <definedName name="_______VOL13" localSheetId="28">#REF!</definedName>
    <definedName name="_______VOL13" localSheetId="30">#REF!</definedName>
    <definedName name="_______VOL13" localSheetId="34">#REF!</definedName>
    <definedName name="_______VOL13" localSheetId="43">#REF!</definedName>
    <definedName name="_______VOL13" localSheetId="10">#REF!</definedName>
    <definedName name="_______VOL13" localSheetId="13">#REF!</definedName>
    <definedName name="_______VOL13" localSheetId="15">#REF!</definedName>
    <definedName name="_______VOL13" localSheetId="16">#REF!</definedName>
    <definedName name="_______VOL13" localSheetId="19">#REF!</definedName>
    <definedName name="_______VOL13" localSheetId="22">#REF!</definedName>
    <definedName name="_______VOL13" localSheetId="26">#REF!</definedName>
    <definedName name="_______VOL13" localSheetId="27">#REF!</definedName>
    <definedName name="_______VOL13" localSheetId="29">#REF!</definedName>
    <definedName name="_______VOL13" localSheetId="35">#REF!</definedName>
    <definedName name="_______VOL13" localSheetId="4">#REF!</definedName>
    <definedName name="_______VOL13" localSheetId="25">#REF!</definedName>
    <definedName name="_______VOL13">#REF!</definedName>
    <definedName name="_______VOL14" localSheetId="9">#REF!</definedName>
    <definedName name="_______VOL14" localSheetId="0">#REF!</definedName>
    <definedName name="_______VOL14" localSheetId="28">#REF!</definedName>
    <definedName name="_______VOL14" localSheetId="30">#REF!</definedName>
    <definedName name="_______VOL14" localSheetId="34">#REF!</definedName>
    <definedName name="_______VOL14" localSheetId="43">#REF!</definedName>
    <definedName name="_______VOL14" localSheetId="10">#REF!</definedName>
    <definedName name="_______VOL14" localSheetId="13">#REF!</definedName>
    <definedName name="_______VOL14" localSheetId="15">#REF!</definedName>
    <definedName name="_______VOL14" localSheetId="16">#REF!</definedName>
    <definedName name="_______VOL14" localSheetId="19">#REF!</definedName>
    <definedName name="_______VOL14" localSheetId="22">#REF!</definedName>
    <definedName name="_______VOL14" localSheetId="26">#REF!</definedName>
    <definedName name="_______VOL14" localSheetId="27">#REF!</definedName>
    <definedName name="_______VOL14" localSheetId="29">#REF!</definedName>
    <definedName name="_______VOL14" localSheetId="35">#REF!</definedName>
    <definedName name="_______VOL14" localSheetId="4">#REF!</definedName>
    <definedName name="_______VOL14" localSheetId="25">#REF!</definedName>
    <definedName name="_______VOL14">#REF!</definedName>
    <definedName name="_______VOL2" localSheetId="9">#REF!</definedName>
    <definedName name="_______VOL2" localSheetId="0">#REF!</definedName>
    <definedName name="_______VOL2" localSheetId="28">#REF!</definedName>
    <definedName name="_______VOL2" localSheetId="30">#REF!</definedName>
    <definedName name="_______VOL2" localSheetId="34">#REF!</definedName>
    <definedName name="_______VOL2" localSheetId="43">#REF!</definedName>
    <definedName name="_______VOL2" localSheetId="10">#REF!</definedName>
    <definedName name="_______VOL2" localSheetId="13">#REF!</definedName>
    <definedName name="_______VOL2" localSheetId="15">#REF!</definedName>
    <definedName name="_______VOL2" localSheetId="16">#REF!</definedName>
    <definedName name="_______VOL2" localSheetId="19">#REF!</definedName>
    <definedName name="_______VOL2" localSheetId="22">#REF!</definedName>
    <definedName name="_______VOL2" localSheetId="26">#REF!</definedName>
    <definedName name="_______VOL2" localSheetId="27">#REF!</definedName>
    <definedName name="_______VOL2" localSheetId="29">#REF!</definedName>
    <definedName name="_______VOL2" localSheetId="35">#REF!</definedName>
    <definedName name="_______VOL2" localSheetId="4">#REF!</definedName>
    <definedName name="_______VOL2" localSheetId="25">#REF!</definedName>
    <definedName name="_______VOL2">#REF!</definedName>
    <definedName name="_______VOL3" localSheetId="9">#REF!</definedName>
    <definedName name="_______VOL3" localSheetId="0">#REF!</definedName>
    <definedName name="_______VOL3" localSheetId="28">#REF!</definedName>
    <definedName name="_______VOL3" localSheetId="30">#REF!</definedName>
    <definedName name="_______VOL3" localSheetId="34">#REF!</definedName>
    <definedName name="_______VOL3" localSheetId="43">#REF!</definedName>
    <definedName name="_______VOL3" localSheetId="10">#REF!</definedName>
    <definedName name="_______VOL3" localSheetId="13">#REF!</definedName>
    <definedName name="_______VOL3" localSheetId="15">#REF!</definedName>
    <definedName name="_______VOL3" localSheetId="16">#REF!</definedName>
    <definedName name="_______VOL3" localSheetId="19">#REF!</definedName>
    <definedName name="_______VOL3" localSheetId="22">#REF!</definedName>
    <definedName name="_______VOL3" localSheetId="26">#REF!</definedName>
    <definedName name="_______VOL3" localSheetId="27">#REF!</definedName>
    <definedName name="_______VOL3" localSheetId="29">#REF!</definedName>
    <definedName name="_______VOL3" localSheetId="35">#REF!</definedName>
    <definedName name="_______VOL3" localSheetId="4">#REF!</definedName>
    <definedName name="_______VOL3" localSheetId="25">#REF!</definedName>
    <definedName name="_______VOL3">#REF!</definedName>
    <definedName name="_______VOL4" localSheetId="9">#REF!</definedName>
    <definedName name="_______VOL4" localSheetId="0">#REF!</definedName>
    <definedName name="_______VOL4" localSheetId="28">#REF!</definedName>
    <definedName name="_______VOL4" localSheetId="30">#REF!</definedName>
    <definedName name="_______VOL4" localSheetId="34">#REF!</definedName>
    <definedName name="_______VOL4" localSheetId="43">#REF!</definedName>
    <definedName name="_______VOL4" localSheetId="10">#REF!</definedName>
    <definedName name="_______VOL4" localSheetId="13">#REF!</definedName>
    <definedName name="_______VOL4" localSheetId="15">#REF!</definedName>
    <definedName name="_______VOL4" localSheetId="16">#REF!</definedName>
    <definedName name="_______VOL4" localSheetId="19">#REF!</definedName>
    <definedName name="_______VOL4" localSheetId="22">#REF!</definedName>
    <definedName name="_______VOL4" localSheetId="26">#REF!</definedName>
    <definedName name="_______VOL4" localSheetId="27">#REF!</definedName>
    <definedName name="_______VOL4" localSheetId="29">#REF!</definedName>
    <definedName name="_______VOL4" localSheetId="35">#REF!</definedName>
    <definedName name="_______VOL4" localSheetId="4">#REF!</definedName>
    <definedName name="_______VOL4" localSheetId="25">#REF!</definedName>
    <definedName name="_______VOL4">#REF!</definedName>
    <definedName name="_______VOL5" localSheetId="9">#REF!</definedName>
    <definedName name="_______VOL5" localSheetId="0">#REF!</definedName>
    <definedName name="_______VOL5" localSheetId="28">#REF!</definedName>
    <definedName name="_______VOL5" localSheetId="30">#REF!</definedName>
    <definedName name="_______VOL5" localSheetId="34">#REF!</definedName>
    <definedName name="_______VOL5" localSheetId="43">#REF!</definedName>
    <definedName name="_______VOL5" localSheetId="10">#REF!</definedName>
    <definedName name="_______VOL5" localSheetId="13">#REF!</definedName>
    <definedName name="_______VOL5" localSheetId="15">#REF!</definedName>
    <definedName name="_______VOL5" localSheetId="16">#REF!</definedName>
    <definedName name="_______VOL5" localSheetId="19">#REF!</definedName>
    <definedName name="_______VOL5" localSheetId="22">#REF!</definedName>
    <definedName name="_______VOL5" localSheetId="26">#REF!</definedName>
    <definedName name="_______VOL5" localSheetId="27">#REF!</definedName>
    <definedName name="_______VOL5" localSheetId="29">#REF!</definedName>
    <definedName name="_______VOL5" localSheetId="35">#REF!</definedName>
    <definedName name="_______VOL5" localSheetId="4">#REF!</definedName>
    <definedName name="_______VOL5" localSheetId="25">#REF!</definedName>
    <definedName name="_______VOL5">#REF!</definedName>
    <definedName name="_______VOL6" localSheetId="9">#REF!</definedName>
    <definedName name="_______VOL6" localSheetId="0">#REF!</definedName>
    <definedName name="_______VOL6" localSheetId="28">#REF!</definedName>
    <definedName name="_______VOL6" localSheetId="30">#REF!</definedName>
    <definedName name="_______VOL6" localSheetId="34">#REF!</definedName>
    <definedName name="_______VOL6" localSheetId="43">#REF!</definedName>
    <definedName name="_______VOL6" localSheetId="10">#REF!</definedName>
    <definedName name="_______VOL6" localSheetId="13">#REF!</definedName>
    <definedName name="_______VOL6" localSheetId="15">#REF!</definedName>
    <definedName name="_______VOL6" localSheetId="16">#REF!</definedName>
    <definedName name="_______VOL6" localSheetId="19">#REF!</definedName>
    <definedName name="_______VOL6" localSheetId="22">#REF!</definedName>
    <definedName name="_______VOL6" localSheetId="26">#REF!</definedName>
    <definedName name="_______VOL6" localSheetId="27">#REF!</definedName>
    <definedName name="_______VOL6" localSheetId="29">#REF!</definedName>
    <definedName name="_______VOL6" localSheetId="35">#REF!</definedName>
    <definedName name="_______VOL6" localSheetId="4">#REF!</definedName>
    <definedName name="_______VOL6" localSheetId="25">#REF!</definedName>
    <definedName name="_______VOL6">#REF!</definedName>
    <definedName name="_______VOL7" localSheetId="9">#REF!</definedName>
    <definedName name="_______VOL7" localSheetId="0">#REF!</definedName>
    <definedName name="_______VOL7" localSheetId="28">#REF!</definedName>
    <definedName name="_______VOL7" localSheetId="30">#REF!</definedName>
    <definedName name="_______VOL7" localSheetId="34">#REF!</definedName>
    <definedName name="_______VOL7" localSheetId="43">#REF!</definedName>
    <definedName name="_______VOL7" localSheetId="10">#REF!</definedName>
    <definedName name="_______VOL7" localSheetId="13">#REF!</definedName>
    <definedName name="_______VOL7" localSheetId="15">#REF!</definedName>
    <definedName name="_______VOL7" localSheetId="16">#REF!</definedName>
    <definedName name="_______VOL7" localSheetId="19">#REF!</definedName>
    <definedName name="_______VOL7" localSheetId="22">#REF!</definedName>
    <definedName name="_______VOL7" localSheetId="26">#REF!</definedName>
    <definedName name="_______VOL7" localSheetId="27">#REF!</definedName>
    <definedName name="_______VOL7" localSheetId="29">#REF!</definedName>
    <definedName name="_______VOL7" localSheetId="35">#REF!</definedName>
    <definedName name="_______VOL7" localSheetId="4">#REF!</definedName>
    <definedName name="_______VOL7" localSheetId="25">#REF!</definedName>
    <definedName name="_______VOL7">#REF!</definedName>
    <definedName name="_______VOL8" localSheetId="9">#REF!</definedName>
    <definedName name="_______VOL8" localSheetId="0">#REF!</definedName>
    <definedName name="_______VOL8" localSheetId="28">#REF!</definedName>
    <definedName name="_______VOL8" localSheetId="30">#REF!</definedName>
    <definedName name="_______VOL8" localSheetId="34">#REF!</definedName>
    <definedName name="_______VOL8" localSheetId="43">#REF!</definedName>
    <definedName name="_______VOL8" localSheetId="10">#REF!</definedName>
    <definedName name="_______VOL8" localSheetId="13">#REF!</definedName>
    <definedName name="_______VOL8" localSheetId="15">#REF!</definedName>
    <definedName name="_______VOL8" localSheetId="16">#REF!</definedName>
    <definedName name="_______VOL8" localSheetId="19">#REF!</definedName>
    <definedName name="_______VOL8" localSheetId="22">#REF!</definedName>
    <definedName name="_______VOL8" localSheetId="26">#REF!</definedName>
    <definedName name="_______VOL8" localSheetId="27">#REF!</definedName>
    <definedName name="_______VOL8" localSheetId="29">#REF!</definedName>
    <definedName name="_______VOL8" localSheetId="35">#REF!</definedName>
    <definedName name="_______VOL8" localSheetId="4">#REF!</definedName>
    <definedName name="_______VOL8" localSheetId="25">#REF!</definedName>
    <definedName name="_______VOL8">#REF!</definedName>
    <definedName name="_______VOL9" localSheetId="9">#REF!</definedName>
    <definedName name="_______VOL9" localSheetId="0">#REF!</definedName>
    <definedName name="_______VOL9" localSheetId="28">#REF!</definedName>
    <definedName name="_______VOL9" localSheetId="30">#REF!</definedName>
    <definedName name="_______VOL9" localSheetId="34">#REF!</definedName>
    <definedName name="_______VOL9" localSheetId="43">#REF!</definedName>
    <definedName name="_______VOL9" localSheetId="10">#REF!</definedName>
    <definedName name="_______VOL9" localSheetId="13">#REF!</definedName>
    <definedName name="_______VOL9" localSheetId="15">#REF!</definedName>
    <definedName name="_______VOL9" localSheetId="16">#REF!</definedName>
    <definedName name="_______VOL9" localSheetId="19">#REF!</definedName>
    <definedName name="_______VOL9" localSheetId="22">#REF!</definedName>
    <definedName name="_______VOL9" localSheetId="26">#REF!</definedName>
    <definedName name="_______VOL9" localSheetId="27">#REF!</definedName>
    <definedName name="_______VOL9" localSheetId="29">#REF!</definedName>
    <definedName name="_______VOL9" localSheetId="35">#REF!</definedName>
    <definedName name="_______VOL9" localSheetId="4">#REF!</definedName>
    <definedName name="_______VOL9" localSheetId="25">#REF!</definedName>
    <definedName name="_______VOL9">#REF!</definedName>
    <definedName name="______ALE2" localSheetId="9">#REF!</definedName>
    <definedName name="______ALE2" localSheetId="0">#REF!</definedName>
    <definedName name="______ALE2" localSheetId="28">#REF!</definedName>
    <definedName name="______ALE2" localSheetId="30">#REF!</definedName>
    <definedName name="______ALE2" localSheetId="34">#REF!</definedName>
    <definedName name="______ALE2" localSheetId="43">#REF!</definedName>
    <definedName name="______ALE2" localSheetId="10">#REF!</definedName>
    <definedName name="______ALE2" localSheetId="15">#REF!</definedName>
    <definedName name="______ALE2" localSheetId="16">#REF!</definedName>
    <definedName name="______ALE2" localSheetId="19">#REF!</definedName>
    <definedName name="______ALE2" localSheetId="22">#REF!</definedName>
    <definedName name="______ALE2" localSheetId="26">#REF!</definedName>
    <definedName name="______ALE2" localSheetId="27">#REF!</definedName>
    <definedName name="______ALE2" localSheetId="29">#REF!</definedName>
    <definedName name="______ALE2" localSheetId="35">#REF!</definedName>
    <definedName name="______ALE2" localSheetId="4">#REF!</definedName>
    <definedName name="______ALE2" localSheetId="25">#REF!</definedName>
    <definedName name="______ALE2">#REF!</definedName>
    <definedName name="______ALE3" localSheetId="9">#REF!</definedName>
    <definedName name="______ALE3" localSheetId="0">#REF!</definedName>
    <definedName name="______ALE3" localSheetId="28">#REF!</definedName>
    <definedName name="______ALE3" localSheetId="30">#REF!</definedName>
    <definedName name="______ALE3" localSheetId="34">#REF!</definedName>
    <definedName name="______ALE3" localSheetId="43">#REF!</definedName>
    <definedName name="______ALE3" localSheetId="10">#REF!</definedName>
    <definedName name="______ALE3" localSheetId="15">#REF!</definedName>
    <definedName name="______ALE3" localSheetId="16">#REF!</definedName>
    <definedName name="______ALE3" localSheetId="19">#REF!</definedName>
    <definedName name="______ALE3" localSheetId="22">#REF!</definedName>
    <definedName name="______ALE3" localSheetId="26">#REF!</definedName>
    <definedName name="______ALE3" localSheetId="27">#REF!</definedName>
    <definedName name="______ALE3" localSheetId="29">#REF!</definedName>
    <definedName name="______ALE3" localSheetId="35">#REF!</definedName>
    <definedName name="______ALE3" localSheetId="4">#REF!</definedName>
    <definedName name="______ALE3" localSheetId="25">#REF!</definedName>
    <definedName name="______ALE3">#REF!</definedName>
    <definedName name="______f">[6]CMPRESOR!$C$50</definedName>
    <definedName name="______KEY1" localSheetId="9" hidden="1">'[1]Forma E-7'!#REF!</definedName>
    <definedName name="______KEY1" localSheetId="4" hidden="1">'[1]Forma E-7'!#REF!</definedName>
    <definedName name="______KEY2" localSheetId="9" hidden="1">'[2]Forma E-17'!#REF!</definedName>
    <definedName name="______KEY2" localSheetId="4" hidden="1">'[2]Forma E-17'!#REF!</definedName>
    <definedName name="______MAT1" localSheetId="9">#REF!</definedName>
    <definedName name="______MAT1" localSheetId="0">#REF!</definedName>
    <definedName name="______MAT1" localSheetId="28">#REF!</definedName>
    <definedName name="______MAT1" localSheetId="30">#REF!</definedName>
    <definedName name="______MAT1" localSheetId="34">#REF!</definedName>
    <definedName name="______MAT1" localSheetId="43">#REF!</definedName>
    <definedName name="______MAT1" localSheetId="10">#REF!</definedName>
    <definedName name="______MAT1" localSheetId="13">#REF!</definedName>
    <definedName name="______MAT1" localSheetId="15">#REF!</definedName>
    <definedName name="______MAT1" localSheetId="16">#REF!</definedName>
    <definedName name="______MAT1" localSheetId="19">#REF!</definedName>
    <definedName name="______MAT1" localSheetId="22">#REF!</definedName>
    <definedName name="______MAT1" localSheetId="26">#REF!</definedName>
    <definedName name="______MAT1" localSheetId="27">#REF!</definedName>
    <definedName name="______MAT1" localSheetId="29">#REF!</definedName>
    <definedName name="______MAT1" localSheetId="35">#REF!</definedName>
    <definedName name="______MAT1" localSheetId="4">#REF!</definedName>
    <definedName name="______MAT1" localSheetId="25">#REF!</definedName>
    <definedName name="______MAT1">#REF!</definedName>
    <definedName name="______MAT2" localSheetId="9">#REF!</definedName>
    <definedName name="______MAT2" localSheetId="0">#REF!</definedName>
    <definedName name="______MAT2" localSheetId="28">#REF!</definedName>
    <definedName name="______MAT2" localSheetId="30">#REF!</definedName>
    <definedName name="______MAT2" localSheetId="34">#REF!</definedName>
    <definedName name="______MAT2" localSheetId="43">#REF!</definedName>
    <definedName name="______MAT2" localSheetId="10">#REF!</definedName>
    <definedName name="______MAT2" localSheetId="13">#REF!</definedName>
    <definedName name="______MAT2" localSheetId="15">#REF!</definedName>
    <definedName name="______MAT2" localSheetId="16">#REF!</definedName>
    <definedName name="______MAT2" localSheetId="19">#REF!</definedName>
    <definedName name="______MAT2" localSheetId="22">#REF!</definedName>
    <definedName name="______MAT2" localSheetId="26">#REF!</definedName>
    <definedName name="______MAT2" localSheetId="27">#REF!</definedName>
    <definedName name="______MAT2" localSheetId="29">#REF!</definedName>
    <definedName name="______MAT2" localSheetId="35">#REF!</definedName>
    <definedName name="______MAT2" localSheetId="4">#REF!</definedName>
    <definedName name="______MAT2" localSheetId="25">#REF!</definedName>
    <definedName name="______MAT2">#REF!</definedName>
    <definedName name="______PH640" localSheetId="9">#REF!</definedName>
    <definedName name="______PH640" localSheetId="0">#REF!</definedName>
    <definedName name="______PH640" localSheetId="28">#REF!</definedName>
    <definedName name="______PH640" localSheetId="30">#REF!</definedName>
    <definedName name="______PH640" localSheetId="34">#REF!</definedName>
    <definedName name="______PH640" localSheetId="43">#REF!</definedName>
    <definedName name="______PH640" localSheetId="10">#REF!</definedName>
    <definedName name="______PH640" localSheetId="13">#REF!</definedName>
    <definedName name="______PH640" localSheetId="15">#REF!</definedName>
    <definedName name="______PH640" localSheetId="16">#REF!</definedName>
    <definedName name="______PH640" localSheetId="19">#REF!</definedName>
    <definedName name="______PH640" localSheetId="22">#REF!</definedName>
    <definedName name="______PH640" localSheetId="26">#REF!</definedName>
    <definedName name="______PH640" localSheetId="27">#REF!</definedName>
    <definedName name="______PH640" localSheetId="29">#REF!</definedName>
    <definedName name="______PH640" localSheetId="35">#REF!</definedName>
    <definedName name="______PH640" localSheetId="4">#REF!</definedName>
    <definedName name="______PH640" localSheetId="25">#REF!</definedName>
    <definedName name="______PH640">#REF!</definedName>
    <definedName name="______PIP25" localSheetId="9">#REF!</definedName>
    <definedName name="______PIP25" localSheetId="0">#REF!</definedName>
    <definedName name="______PIP25" localSheetId="28">#REF!</definedName>
    <definedName name="______PIP25" localSheetId="30">#REF!</definedName>
    <definedName name="______PIP25" localSheetId="34">#REF!</definedName>
    <definedName name="______PIP25" localSheetId="43">#REF!</definedName>
    <definedName name="______PIP25" localSheetId="10">#REF!</definedName>
    <definedName name="______PIP25" localSheetId="13">#REF!</definedName>
    <definedName name="______PIP25" localSheetId="15">#REF!</definedName>
    <definedName name="______PIP25" localSheetId="16">#REF!</definedName>
    <definedName name="______PIP25" localSheetId="19">#REF!</definedName>
    <definedName name="______PIP25" localSheetId="22">#REF!</definedName>
    <definedName name="______PIP25" localSheetId="26">#REF!</definedName>
    <definedName name="______PIP25" localSheetId="27">#REF!</definedName>
    <definedName name="______PIP25" localSheetId="29">#REF!</definedName>
    <definedName name="______PIP25" localSheetId="35">#REF!</definedName>
    <definedName name="______PIP25" localSheetId="4">#REF!</definedName>
    <definedName name="______PIP25" localSheetId="25">#REF!</definedName>
    <definedName name="______PIP25">#REF!</definedName>
    <definedName name="______PRE1" localSheetId="9">#REF!</definedName>
    <definedName name="______PRE1" localSheetId="0">#REF!</definedName>
    <definedName name="______PRE1" localSheetId="28">#REF!</definedName>
    <definedName name="______PRE1" localSheetId="30">#REF!</definedName>
    <definedName name="______PRE1" localSheetId="34">#REF!</definedName>
    <definedName name="______PRE1" localSheetId="43">#REF!</definedName>
    <definedName name="______PRE1" localSheetId="10">#REF!</definedName>
    <definedName name="______PRE1" localSheetId="15">#REF!</definedName>
    <definedName name="______PRE1" localSheetId="16">#REF!</definedName>
    <definedName name="______PRE1" localSheetId="19">#REF!</definedName>
    <definedName name="______PRE1" localSheetId="22">#REF!</definedName>
    <definedName name="______PRE1" localSheetId="26">#REF!</definedName>
    <definedName name="______PRE1" localSheetId="27">#REF!</definedName>
    <definedName name="______PRE1" localSheetId="29">#REF!</definedName>
    <definedName name="______PRE1" localSheetId="35">#REF!</definedName>
    <definedName name="______PRE1" localSheetId="4">#REF!</definedName>
    <definedName name="______PRE1" localSheetId="25">#REF!</definedName>
    <definedName name="______PRE1">#REF!</definedName>
    <definedName name="______PRG1" localSheetId="9">#REF!</definedName>
    <definedName name="______PRG1" localSheetId="0">#REF!</definedName>
    <definedName name="______PRG1" localSheetId="28">#REF!</definedName>
    <definedName name="______PRG1" localSheetId="30">#REF!</definedName>
    <definedName name="______PRG1" localSheetId="34">#REF!</definedName>
    <definedName name="______PRG1" localSheetId="43">#REF!</definedName>
    <definedName name="______PRG1" localSheetId="10">#REF!</definedName>
    <definedName name="______PRG1" localSheetId="15">#REF!</definedName>
    <definedName name="______PRG1" localSheetId="16">#REF!</definedName>
    <definedName name="______PRG1" localSheetId="19">#REF!</definedName>
    <definedName name="______PRG1" localSheetId="22">#REF!</definedName>
    <definedName name="______PRG1" localSheetId="26">#REF!</definedName>
    <definedName name="______PRG1" localSheetId="27">#REF!</definedName>
    <definedName name="______PRG1" localSheetId="29">#REF!</definedName>
    <definedName name="______PRG1" localSheetId="35">#REF!</definedName>
    <definedName name="______PRG1" localSheetId="4">#REF!</definedName>
    <definedName name="______PRG1" localSheetId="25">#REF!</definedName>
    <definedName name="______PRG1">#REF!</definedName>
    <definedName name="______PU1" localSheetId="9">#REF!</definedName>
    <definedName name="______PU1" localSheetId="0">#REF!</definedName>
    <definedName name="______PU1" localSheetId="28">#REF!</definedName>
    <definedName name="______PU1" localSheetId="30">#REF!</definedName>
    <definedName name="______PU1" localSheetId="34">#REF!</definedName>
    <definedName name="______PU1" localSheetId="43">#REF!</definedName>
    <definedName name="______PU1" localSheetId="10">#REF!</definedName>
    <definedName name="______PU1" localSheetId="15">#REF!</definedName>
    <definedName name="______PU1" localSheetId="16">#REF!</definedName>
    <definedName name="______PU1" localSheetId="19">#REF!</definedName>
    <definedName name="______PU1" localSheetId="22">#REF!</definedName>
    <definedName name="______PU1" localSheetId="26">#REF!</definedName>
    <definedName name="______PU1" localSheetId="27">#REF!</definedName>
    <definedName name="______PU1" localSheetId="29">#REF!</definedName>
    <definedName name="______PU1" localSheetId="35">#REF!</definedName>
    <definedName name="______PU1" localSheetId="4">#REF!</definedName>
    <definedName name="______PU1" localSheetId="25">#REF!</definedName>
    <definedName name="______PU1">#REF!</definedName>
    <definedName name="______PU2" localSheetId="9">#REF!</definedName>
    <definedName name="______PU2" localSheetId="0">#REF!</definedName>
    <definedName name="______PU2" localSheetId="28">#REF!</definedName>
    <definedName name="______PU2" localSheetId="30">#REF!</definedName>
    <definedName name="______PU2" localSheetId="34">#REF!</definedName>
    <definedName name="______PU2" localSheetId="43">#REF!</definedName>
    <definedName name="______PU2" localSheetId="10">#REF!</definedName>
    <definedName name="______PU2" localSheetId="15">#REF!</definedName>
    <definedName name="______PU2" localSheetId="16">#REF!</definedName>
    <definedName name="______PU2" localSheetId="19">#REF!</definedName>
    <definedName name="______PU2" localSheetId="22">#REF!</definedName>
    <definedName name="______PU2" localSheetId="26">#REF!</definedName>
    <definedName name="______PU2" localSheetId="27">#REF!</definedName>
    <definedName name="______PU2" localSheetId="29">#REF!</definedName>
    <definedName name="______PU2" localSheetId="35">#REF!</definedName>
    <definedName name="______PU2" localSheetId="4">#REF!</definedName>
    <definedName name="______PU2" localSheetId="25">#REF!</definedName>
    <definedName name="______PU2">#REF!</definedName>
    <definedName name="______TIT2" localSheetId="41">'[97]Forma 3'!$A$1:$IV$8</definedName>
    <definedName name="______TIT2" localSheetId="42">'[97]Forma 3'!$A$1:$IV$8</definedName>
    <definedName name="______TIT2">'[5]Forma 3'!$A$1:$IV$8</definedName>
    <definedName name="______tot1" localSheetId="9">#REF!</definedName>
    <definedName name="______tot1" localSheetId="0">#REF!</definedName>
    <definedName name="______tot1" localSheetId="28">#REF!</definedName>
    <definedName name="______tot1" localSheetId="30">#REF!</definedName>
    <definedName name="______tot1" localSheetId="34">#REF!</definedName>
    <definedName name="______tot1" localSheetId="43">#REF!</definedName>
    <definedName name="______tot1" localSheetId="10">#REF!</definedName>
    <definedName name="______tot1" localSheetId="15">#REF!</definedName>
    <definedName name="______tot1" localSheetId="16">#REF!</definedName>
    <definedName name="______tot1" localSheetId="19">#REF!</definedName>
    <definedName name="______tot1" localSheetId="22">#REF!</definedName>
    <definedName name="______tot1" localSheetId="26">#REF!</definedName>
    <definedName name="______tot1" localSheetId="27">#REF!</definedName>
    <definedName name="______tot1" localSheetId="29">#REF!</definedName>
    <definedName name="______tot1" localSheetId="35">#REF!</definedName>
    <definedName name="______tot1" localSheetId="4">#REF!</definedName>
    <definedName name="______tot1" localSheetId="25">#REF!</definedName>
    <definedName name="______tot1">#REF!</definedName>
    <definedName name="______VOL1" localSheetId="9">#REF!</definedName>
    <definedName name="______VOL1" localSheetId="0">#REF!</definedName>
    <definedName name="______VOL1" localSheetId="28">#REF!</definedName>
    <definedName name="______VOL1" localSheetId="30">#REF!</definedName>
    <definedName name="______VOL1" localSheetId="34">#REF!</definedName>
    <definedName name="______VOL1" localSheetId="43">#REF!</definedName>
    <definedName name="______VOL1" localSheetId="10">#REF!</definedName>
    <definedName name="______VOL1" localSheetId="13">#REF!</definedName>
    <definedName name="______VOL1" localSheetId="15">#REF!</definedName>
    <definedName name="______VOL1" localSheetId="16">#REF!</definedName>
    <definedName name="______VOL1" localSheetId="19">#REF!</definedName>
    <definedName name="______VOL1" localSheetId="22">#REF!</definedName>
    <definedName name="______VOL1" localSheetId="26">#REF!</definedName>
    <definedName name="______VOL1" localSheetId="27">#REF!</definedName>
    <definedName name="______VOL1" localSheetId="29">#REF!</definedName>
    <definedName name="______VOL1" localSheetId="35">#REF!</definedName>
    <definedName name="______VOL1" localSheetId="4">#REF!</definedName>
    <definedName name="______VOL1" localSheetId="25">#REF!</definedName>
    <definedName name="______VOL1">#REF!</definedName>
    <definedName name="______VOL10" localSheetId="9">#REF!</definedName>
    <definedName name="______VOL10" localSheetId="0">#REF!</definedName>
    <definedName name="______VOL10" localSheetId="28">#REF!</definedName>
    <definedName name="______VOL10" localSheetId="30">#REF!</definedName>
    <definedName name="______VOL10" localSheetId="34">#REF!</definedName>
    <definedName name="______VOL10" localSheetId="43">#REF!</definedName>
    <definedName name="______VOL10" localSheetId="10">#REF!</definedName>
    <definedName name="______VOL10" localSheetId="13">#REF!</definedName>
    <definedName name="______VOL10" localSheetId="15">#REF!</definedName>
    <definedName name="______VOL10" localSheetId="16">#REF!</definedName>
    <definedName name="______VOL10" localSheetId="19">#REF!</definedName>
    <definedName name="______VOL10" localSheetId="22">#REF!</definedName>
    <definedName name="______VOL10" localSheetId="26">#REF!</definedName>
    <definedName name="______VOL10" localSheetId="27">#REF!</definedName>
    <definedName name="______VOL10" localSheetId="29">#REF!</definedName>
    <definedName name="______VOL10" localSheetId="35">#REF!</definedName>
    <definedName name="______VOL10" localSheetId="4">#REF!</definedName>
    <definedName name="______VOL10" localSheetId="25">#REF!</definedName>
    <definedName name="______VOL10">#REF!</definedName>
    <definedName name="______VOL11" localSheetId="9">#REF!</definedName>
    <definedName name="______VOL11" localSheetId="0">#REF!</definedName>
    <definedName name="______VOL11" localSheetId="28">#REF!</definedName>
    <definedName name="______VOL11" localSheetId="30">#REF!</definedName>
    <definedName name="______VOL11" localSheetId="34">#REF!</definedName>
    <definedName name="______VOL11" localSheetId="43">#REF!</definedName>
    <definedName name="______VOL11" localSheetId="10">#REF!</definedName>
    <definedName name="______VOL11" localSheetId="13">#REF!</definedName>
    <definedName name="______VOL11" localSheetId="15">#REF!</definedName>
    <definedName name="______VOL11" localSheetId="16">#REF!</definedName>
    <definedName name="______VOL11" localSheetId="19">#REF!</definedName>
    <definedName name="______VOL11" localSheetId="22">#REF!</definedName>
    <definedName name="______VOL11" localSheetId="26">#REF!</definedName>
    <definedName name="______VOL11" localSheetId="27">#REF!</definedName>
    <definedName name="______VOL11" localSheetId="29">#REF!</definedName>
    <definedName name="______VOL11" localSheetId="35">#REF!</definedName>
    <definedName name="______VOL11" localSheetId="4">#REF!</definedName>
    <definedName name="______VOL11" localSheetId="25">#REF!</definedName>
    <definedName name="______VOL11">#REF!</definedName>
    <definedName name="______VOL12" localSheetId="9">#REF!</definedName>
    <definedName name="______VOL12" localSheetId="0">#REF!</definedName>
    <definedName name="______VOL12" localSheetId="28">#REF!</definedName>
    <definedName name="______VOL12" localSheetId="30">#REF!</definedName>
    <definedName name="______VOL12" localSheetId="34">#REF!</definedName>
    <definedName name="______VOL12" localSheetId="43">#REF!</definedName>
    <definedName name="______VOL12" localSheetId="10">#REF!</definedName>
    <definedName name="______VOL12" localSheetId="13">#REF!</definedName>
    <definedName name="______VOL12" localSheetId="15">#REF!</definedName>
    <definedName name="______VOL12" localSheetId="16">#REF!</definedName>
    <definedName name="______VOL12" localSheetId="19">#REF!</definedName>
    <definedName name="______VOL12" localSheetId="22">#REF!</definedName>
    <definedName name="______VOL12" localSheetId="26">#REF!</definedName>
    <definedName name="______VOL12" localSheetId="27">#REF!</definedName>
    <definedName name="______VOL12" localSheetId="29">#REF!</definedName>
    <definedName name="______VOL12" localSheetId="35">#REF!</definedName>
    <definedName name="______VOL12" localSheetId="4">#REF!</definedName>
    <definedName name="______VOL12" localSheetId="25">#REF!</definedName>
    <definedName name="______VOL12">#REF!</definedName>
    <definedName name="______VOL13" localSheetId="9">#REF!</definedName>
    <definedName name="______VOL13" localSheetId="0">#REF!</definedName>
    <definedName name="______VOL13" localSheetId="28">#REF!</definedName>
    <definedName name="______VOL13" localSheetId="30">#REF!</definedName>
    <definedName name="______VOL13" localSheetId="34">#REF!</definedName>
    <definedName name="______VOL13" localSheetId="43">#REF!</definedName>
    <definedName name="______VOL13" localSheetId="10">#REF!</definedName>
    <definedName name="______VOL13" localSheetId="13">#REF!</definedName>
    <definedName name="______VOL13" localSheetId="15">#REF!</definedName>
    <definedName name="______VOL13" localSheetId="16">#REF!</definedName>
    <definedName name="______VOL13" localSheetId="19">#REF!</definedName>
    <definedName name="______VOL13" localSheetId="22">#REF!</definedName>
    <definedName name="______VOL13" localSheetId="26">#REF!</definedName>
    <definedName name="______VOL13" localSheetId="27">#REF!</definedName>
    <definedName name="______VOL13" localSheetId="29">#REF!</definedName>
    <definedName name="______VOL13" localSheetId="35">#REF!</definedName>
    <definedName name="______VOL13" localSheetId="4">#REF!</definedName>
    <definedName name="______VOL13" localSheetId="25">#REF!</definedName>
    <definedName name="______VOL13">#REF!</definedName>
    <definedName name="______VOL14" localSheetId="9">#REF!</definedName>
    <definedName name="______VOL14" localSheetId="0">#REF!</definedName>
    <definedName name="______VOL14" localSheetId="28">#REF!</definedName>
    <definedName name="______VOL14" localSheetId="30">#REF!</definedName>
    <definedName name="______VOL14" localSheetId="34">#REF!</definedName>
    <definedName name="______VOL14" localSheetId="43">#REF!</definedName>
    <definedName name="______VOL14" localSheetId="10">#REF!</definedName>
    <definedName name="______VOL14" localSheetId="13">#REF!</definedName>
    <definedName name="______VOL14" localSheetId="15">#REF!</definedName>
    <definedName name="______VOL14" localSheetId="16">#REF!</definedName>
    <definedName name="______VOL14" localSheetId="19">#REF!</definedName>
    <definedName name="______VOL14" localSheetId="22">#REF!</definedName>
    <definedName name="______VOL14" localSheetId="26">#REF!</definedName>
    <definedName name="______VOL14" localSheetId="27">#REF!</definedName>
    <definedName name="______VOL14" localSheetId="29">#REF!</definedName>
    <definedName name="______VOL14" localSheetId="35">#REF!</definedName>
    <definedName name="______VOL14" localSheetId="4">#REF!</definedName>
    <definedName name="______VOL14" localSheetId="25">#REF!</definedName>
    <definedName name="______VOL14">#REF!</definedName>
    <definedName name="______VOL2" localSheetId="9">#REF!</definedName>
    <definedName name="______VOL2" localSheetId="0">#REF!</definedName>
    <definedName name="______VOL2" localSheetId="28">#REF!</definedName>
    <definedName name="______VOL2" localSheetId="30">#REF!</definedName>
    <definedName name="______VOL2" localSheetId="34">#REF!</definedName>
    <definedName name="______VOL2" localSheetId="43">#REF!</definedName>
    <definedName name="______VOL2" localSheetId="10">#REF!</definedName>
    <definedName name="______VOL2" localSheetId="13">#REF!</definedName>
    <definedName name="______VOL2" localSheetId="15">#REF!</definedName>
    <definedName name="______VOL2" localSheetId="16">#REF!</definedName>
    <definedName name="______VOL2" localSheetId="19">#REF!</definedName>
    <definedName name="______VOL2" localSheetId="22">#REF!</definedName>
    <definedName name="______VOL2" localSheetId="26">#REF!</definedName>
    <definedName name="______VOL2" localSheetId="27">#REF!</definedName>
    <definedName name="______VOL2" localSheetId="29">#REF!</definedName>
    <definedName name="______VOL2" localSheetId="35">#REF!</definedName>
    <definedName name="______VOL2" localSheetId="4">#REF!</definedName>
    <definedName name="______VOL2" localSheetId="25">#REF!</definedName>
    <definedName name="______VOL2">#REF!</definedName>
    <definedName name="______VOL3" localSheetId="9">#REF!</definedName>
    <definedName name="______VOL3" localSheetId="0">#REF!</definedName>
    <definedName name="______VOL3" localSheetId="28">#REF!</definedName>
    <definedName name="______VOL3" localSheetId="30">#REF!</definedName>
    <definedName name="______VOL3" localSheetId="34">#REF!</definedName>
    <definedName name="______VOL3" localSheetId="43">#REF!</definedName>
    <definedName name="______VOL3" localSheetId="10">#REF!</definedName>
    <definedName name="______VOL3" localSheetId="13">#REF!</definedName>
    <definedName name="______VOL3" localSheetId="15">#REF!</definedName>
    <definedName name="______VOL3" localSheetId="16">#REF!</definedName>
    <definedName name="______VOL3" localSheetId="19">#REF!</definedName>
    <definedName name="______VOL3" localSheetId="22">#REF!</definedName>
    <definedName name="______VOL3" localSheetId="26">#REF!</definedName>
    <definedName name="______VOL3" localSheetId="27">#REF!</definedName>
    <definedName name="______VOL3" localSheetId="29">#REF!</definedName>
    <definedName name="______VOL3" localSheetId="35">#REF!</definedName>
    <definedName name="______VOL3" localSheetId="4">#REF!</definedName>
    <definedName name="______VOL3" localSheetId="25">#REF!</definedName>
    <definedName name="______VOL3">#REF!</definedName>
    <definedName name="______VOL4" localSheetId="9">#REF!</definedName>
    <definedName name="______VOL4" localSheetId="0">#REF!</definedName>
    <definedName name="______VOL4" localSheetId="28">#REF!</definedName>
    <definedName name="______VOL4" localSheetId="30">#REF!</definedName>
    <definedName name="______VOL4" localSheetId="34">#REF!</definedName>
    <definedName name="______VOL4" localSheetId="43">#REF!</definedName>
    <definedName name="______VOL4" localSheetId="10">#REF!</definedName>
    <definedName name="______VOL4" localSheetId="13">#REF!</definedName>
    <definedName name="______VOL4" localSheetId="15">#REF!</definedName>
    <definedName name="______VOL4" localSheetId="16">#REF!</definedName>
    <definedName name="______VOL4" localSheetId="19">#REF!</definedName>
    <definedName name="______VOL4" localSheetId="22">#REF!</definedName>
    <definedName name="______VOL4" localSheetId="26">#REF!</definedName>
    <definedName name="______VOL4" localSheetId="27">#REF!</definedName>
    <definedName name="______VOL4" localSheetId="29">#REF!</definedName>
    <definedName name="______VOL4" localSheetId="35">#REF!</definedName>
    <definedName name="______VOL4" localSheetId="4">#REF!</definedName>
    <definedName name="______VOL4" localSheetId="25">#REF!</definedName>
    <definedName name="______VOL4">#REF!</definedName>
    <definedName name="______VOL5" localSheetId="9">#REF!</definedName>
    <definedName name="______VOL5" localSheetId="0">#REF!</definedName>
    <definedName name="______VOL5" localSheetId="28">#REF!</definedName>
    <definedName name="______VOL5" localSheetId="30">#REF!</definedName>
    <definedName name="______VOL5" localSheetId="34">#REF!</definedName>
    <definedName name="______VOL5" localSheetId="43">#REF!</definedName>
    <definedName name="______VOL5" localSheetId="10">#REF!</definedName>
    <definedName name="______VOL5" localSheetId="13">#REF!</definedName>
    <definedName name="______VOL5" localSheetId="15">#REF!</definedName>
    <definedName name="______VOL5" localSheetId="16">#REF!</definedName>
    <definedName name="______VOL5" localSheetId="19">#REF!</definedName>
    <definedName name="______VOL5" localSheetId="22">#REF!</definedName>
    <definedName name="______VOL5" localSheetId="26">#REF!</definedName>
    <definedName name="______VOL5" localSheetId="27">#REF!</definedName>
    <definedName name="______VOL5" localSheetId="29">#REF!</definedName>
    <definedName name="______VOL5" localSheetId="35">#REF!</definedName>
    <definedName name="______VOL5" localSheetId="4">#REF!</definedName>
    <definedName name="______VOL5" localSheetId="25">#REF!</definedName>
    <definedName name="______VOL5">#REF!</definedName>
    <definedName name="______VOL6" localSheetId="9">#REF!</definedName>
    <definedName name="______VOL6" localSheetId="0">#REF!</definedName>
    <definedName name="______VOL6" localSheetId="28">#REF!</definedName>
    <definedName name="______VOL6" localSheetId="30">#REF!</definedName>
    <definedName name="______VOL6" localSheetId="34">#REF!</definedName>
    <definedName name="______VOL6" localSheetId="43">#REF!</definedName>
    <definedName name="______VOL6" localSheetId="10">#REF!</definedName>
    <definedName name="______VOL6" localSheetId="13">#REF!</definedName>
    <definedName name="______VOL6" localSheetId="15">#REF!</definedName>
    <definedName name="______VOL6" localSheetId="16">#REF!</definedName>
    <definedName name="______VOL6" localSheetId="19">#REF!</definedName>
    <definedName name="______VOL6" localSheetId="22">#REF!</definedName>
    <definedName name="______VOL6" localSheetId="26">#REF!</definedName>
    <definedName name="______VOL6" localSheetId="27">#REF!</definedName>
    <definedName name="______VOL6" localSheetId="29">#REF!</definedName>
    <definedName name="______VOL6" localSheetId="35">#REF!</definedName>
    <definedName name="______VOL6" localSheetId="4">#REF!</definedName>
    <definedName name="______VOL6" localSheetId="25">#REF!</definedName>
    <definedName name="______VOL6">#REF!</definedName>
    <definedName name="______VOL7" localSheetId="9">#REF!</definedName>
    <definedName name="______VOL7" localSheetId="0">#REF!</definedName>
    <definedName name="______VOL7" localSheetId="28">#REF!</definedName>
    <definedName name="______VOL7" localSheetId="30">#REF!</definedName>
    <definedName name="______VOL7" localSheetId="34">#REF!</definedName>
    <definedName name="______VOL7" localSheetId="43">#REF!</definedName>
    <definedName name="______VOL7" localSheetId="10">#REF!</definedName>
    <definedName name="______VOL7" localSheetId="13">#REF!</definedName>
    <definedName name="______VOL7" localSheetId="15">#REF!</definedName>
    <definedName name="______VOL7" localSheetId="16">#REF!</definedName>
    <definedName name="______VOL7" localSheetId="19">#REF!</definedName>
    <definedName name="______VOL7" localSheetId="22">#REF!</definedName>
    <definedName name="______VOL7" localSheetId="26">#REF!</definedName>
    <definedName name="______VOL7" localSheetId="27">#REF!</definedName>
    <definedName name="______VOL7" localSheetId="29">#REF!</definedName>
    <definedName name="______VOL7" localSheetId="35">#REF!</definedName>
    <definedName name="______VOL7" localSheetId="4">#REF!</definedName>
    <definedName name="______VOL7" localSheetId="25">#REF!</definedName>
    <definedName name="______VOL7">#REF!</definedName>
    <definedName name="______VOL8" localSheetId="9">#REF!</definedName>
    <definedName name="______VOL8" localSheetId="0">#REF!</definedName>
    <definedName name="______VOL8" localSheetId="28">#REF!</definedName>
    <definedName name="______VOL8" localSheetId="30">#REF!</definedName>
    <definedName name="______VOL8" localSheetId="34">#REF!</definedName>
    <definedName name="______VOL8" localSheetId="43">#REF!</definedName>
    <definedName name="______VOL8" localSheetId="10">#REF!</definedName>
    <definedName name="______VOL8" localSheetId="13">#REF!</definedName>
    <definedName name="______VOL8" localSheetId="15">#REF!</definedName>
    <definedName name="______VOL8" localSheetId="16">#REF!</definedName>
    <definedName name="______VOL8" localSheetId="19">#REF!</definedName>
    <definedName name="______VOL8" localSheetId="22">#REF!</definedName>
    <definedName name="______VOL8" localSheetId="26">#REF!</definedName>
    <definedName name="______VOL8" localSheetId="27">#REF!</definedName>
    <definedName name="______VOL8" localSheetId="29">#REF!</definedName>
    <definedName name="______VOL8" localSheetId="35">#REF!</definedName>
    <definedName name="______VOL8" localSheetId="4">#REF!</definedName>
    <definedName name="______VOL8" localSheetId="25">#REF!</definedName>
    <definedName name="______VOL8">#REF!</definedName>
    <definedName name="______VOL9" localSheetId="9">#REF!</definedName>
    <definedName name="______VOL9" localSheetId="0">#REF!</definedName>
    <definedName name="______VOL9" localSheetId="28">#REF!</definedName>
    <definedName name="______VOL9" localSheetId="30">#REF!</definedName>
    <definedName name="______VOL9" localSheetId="34">#REF!</definedName>
    <definedName name="______VOL9" localSheetId="43">#REF!</definedName>
    <definedName name="______VOL9" localSheetId="10">#REF!</definedName>
    <definedName name="______VOL9" localSheetId="13">#REF!</definedName>
    <definedName name="______VOL9" localSheetId="15">#REF!</definedName>
    <definedName name="______VOL9" localSheetId="16">#REF!</definedName>
    <definedName name="______VOL9" localSheetId="19">#REF!</definedName>
    <definedName name="______VOL9" localSheetId="22">#REF!</definedName>
    <definedName name="______VOL9" localSheetId="26">#REF!</definedName>
    <definedName name="______VOL9" localSheetId="27">#REF!</definedName>
    <definedName name="______VOL9" localSheetId="29">#REF!</definedName>
    <definedName name="______VOL9" localSheetId="35">#REF!</definedName>
    <definedName name="______VOL9" localSheetId="4">#REF!</definedName>
    <definedName name="______VOL9" localSheetId="25">#REF!</definedName>
    <definedName name="______VOL9">#REF!</definedName>
    <definedName name="_____ALE2" localSheetId="9">#REF!</definedName>
    <definedName name="_____ALE2" localSheetId="0">#REF!</definedName>
    <definedName name="_____ALE2" localSheetId="28">#REF!</definedName>
    <definedName name="_____ALE2" localSheetId="30">#REF!</definedName>
    <definedName name="_____ALE2" localSheetId="34">#REF!</definedName>
    <definedName name="_____ALE2" localSheetId="43">#REF!</definedName>
    <definedName name="_____ALE2" localSheetId="10">#REF!</definedName>
    <definedName name="_____ALE2" localSheetId="15">#REF!</definedName>
    <definedName name="_____ALE2" localSheetId="16">#REF!</definedName>
    <definedName name="_____ALE2" localSheetId="19">#REF!</definedName>
    <definedName name="_____ALE2" localSheetId="22">#REF!</definedName>
    <definedName name="_____ALE2" localSheetId="26">#REF!</definedName>
    <definedName name="_____ALE2" localSheetId="27">#REF!</definedName>
    <definedName name="_____ALE2" localSheetId="29">#REF!</definedName>
    <definedName name="_____ALE2" localSheetId="35">#REF!</definedName>
    <definedName name="_____ALE2" localSheetId="4">#REF!</definedName>
    <definedName name="_____ALE2" localSheetId="25">#REF!</definedName>
    <definedName name="_____ALE2">#REF!</definedName>
    <definedName name="_____ALE3" localSheetId="9">#REF!</definedName>
    <definedName name="_____ALE3" localSheetId="0">#REF!</definedName>
    <definedName name="_____ALE3" localSheetId="28">#REF!</definedName>
    <definedName name="_____ALE3" localSheetId="30">#REF!</definedName>
    <definedName name="_____ALE3" localSheetId="34">#REF!</definedName>
    <definedName name="_____ALE3" localSheetId="43">#REF!</definedName>
    <definedName name="_____ALE3" localSheetId="10">#REF!</definedName>
    <definedName name="_____ALE3" localSheetId="15">#REF!</definedName>
    <definedName name="_____ALE3" localSheetId="16">#REF!</definedName>
    <definedName name="_____ALE3" localSheetId="19">#REF!</definedName>
    <definedName name="_____ALE3" localSheetId="22">#REF!</definedName>
    <definedName name="_____ALE3" localSheetId="26">#REF!</definedName>
    <definedName name="_____ALE3" localSheetId="27">#REF!</definedName>
    <definedName name="_____ALE3" localSheetId="29">#REF!</definedName>
    <definedName name="_____ALE3" localSheetId="35">#REF!</definedName>
    <definedName name="_____ALE3" localSheetId="4">#REF!</definedName>
    <definedName name="_____ALE3" localSheetId="25">#REF!</definedName>
    <definedName name="_____ALE3">#REF!</definedName>
    <definedName name="_____f">[6]CMPRESOR!$C$50</definedName>
    <definedName name="_____KEY1" localSheetId="9" hidden="1">'[3]Forma E-7'!#REF!</definedName>
    <definedName name="_____KEY1" localSheetId="0" hidden="1">'[3]Forma E-7'!#REF!</definedName>
    <definedName name="_____KEY1" localSheetId="28" hidden="1">'[3]Forma E-7'!#REF!</definedName>
    <definedName name="_____KEY1" localSheetId="30" hidden="1">'[3]Forma E-7'!#REF!</definedName>
    <definedName name="_____KEY1" localSheetId="34" hidden="1">'[3]Forma E-7'!#REF!</definedName>
    <definedName name="_____KEY1" localSheetId="43" hidden="1">'[3]Forma E-7'!#REF!</definedName>
    <definedName name="_____KEY1" localSheetId="10" hidden="1">'[3]Forma E-7'!#REF!</definedName>
    <definedName name="_____KEY1" localSheetId="13" hidden="1">'[47]Forma E-7'!#REF!</definedName>
    <definedName name="_____KEY1" localSheetId="15" hidden="1">'[3]Forma E-7'!#REF!</definedName>
    <definedName name="_____KEY1" localSheetId="16" hidden="1">'[3]Forma E-7'!#REF!</definedName>
    <definedName name="_____KEY1" localSheetId="19" hidden="1">'[3]Forma E-7'!#REF!</definedName>
    <definedName name="_____KEY1" localSheetId="22" hidden="1">'[3]Forma E-7'!#REF!</definedName>
    <definedName name="_____KEY1" localSheetId="23" hidden="1">'[3]Forma E-7'!#REF!</definedName>
    <definedName name="_____KEY1" localSheetId="26" hidden="1">'[68]Forma E-7'!#REF!</definedName>
    <definedName name="_____KEY1" localSheetId="27" hidden="1">'[68]Forma E-7'!#REF!</definedName>
    <definedName name="_____KEY1" localSheetId="29" hidden="1">'[3]Forma E-7'!#REF!</definedName>
    <definedName name="_____KEY1" localSheetId="35" hidden="1">'[3]Forma E-7'!#REF!</definedName>
    <definedName name="_____KEY1" localSheetId="4" hidden="1">'[3]Forma E-7'!#REF!</definedName>
    <definedName name="_____KEY1" localSheetId="25" hidden="1">'[3]Forma E-7'!#REF!</definedName>
    <definedName name="_____KEY1" hidden="1">'[3]Forma E-7'!#REF!</definedName>
    <definedName name="_____KEY2" localSheetId="9" hidden="1">'[4]Forma E-17'!#REF!</definedName>
    <definedName name="_____KEY2" localSheetId="0" hidden="1">'[4]Forma E-17'!#REF!</definedName>
    <definedName name="_____KEY2" localSheetId="28" hidden="1">'[4]Forma E-17'!#REF!</definedName>
    <definedName name="_____KEY2" localSheetId="30" hidden="1">'[4]Forma E-17'!#REF!</definedName>
    <definedName name="_____KEY2" localSheetId="34" hidden="1">'[4]Forma E-17'!#REF!</definedName>
    <definedName name="_____KEY2" localSheetId="43" hidden="1">'[4]Forma E-17'!#REF!</definedName>
    <definedName name="_____KEY2" localSheetId="10" hidden="1">'[4]Forma E-17'!#REF!</definedName>
    <definedName name="_____KEY2" localSheetId="13" hidden="1">'[48]Forma E-17'!#REF!</definedName>
    <definedName name="_____KEY2" localSheetId="15" hidden="1">'[4]Forma E-17'!#REF!</definedName>
    <definedName name="_____KEY2" localSheetId="16" hidden="1">'[4]Forma E-17'!#REF!</definedName>
    <definedName name="_____KEY2" localSheetId="19" hidden="1">'[4]Forma E-17'!#REF!</definedName>
    <definedName name="_____KEY2" localSheetId="22" hidden="1">'[4]Forma E-17'!#REF!</definedName>
    <definedName name="_____KEY2" localSheetId="23" hidden="1">'[4]Forma E-17'!#REF!</definedName>
    <definedName name="_____KEY2" localSheetId="26" hidden="1">'[69]Forma E-17'!#REF!</definedName>
    <definedName name="_____KEY2" localSheetId="27" hidden="1">'[69]Forma E-17'!#REF!</definedName>
    <definedName name="_____KEY2" localSheetId="29" hidden="1">'[4]Forma E-17'!#REF!</definedName>
    <definedName name="_____KEY2" localSheetId="35" hidden="1">'[4]Forma E-17'!#REF!</definedName>
    <definedName name="_____KEY2" localSheetId="4" hidden="1">'[4]Forma E-17'!#REF!</definedName>
    <definedName name="_____KEY2" localSheetId="25" hidden="1">'[4]Forma E-17'!#REF!</definedName>
    <definedName name="_____KEY2" hidden="1">'[4]Forma E-17'!#REF!</definedName>
    <definedName name="_____MAT1" localSheetId="9">#REF!</definedName>
    <definedName name="_____MAT1" localSheetId="0">#REF!</definedName>
    <definedName name="_____MAT1" localSheetId="28">#REF!</definedName>
    <definedName name="_____MAT1" localSheetId="30">#REF!</definedName>
    <definedName name="_____MAT1" localSheetId="34">#REF!</definedName>
    <definedName name="_____MAT1" localSheetId="43">#REF!</definedName>
    <definedName name="_____MAT1" localSheetId="10">#REF!</definedName>
    <definedName name="_____MAT1" localSheetId="13">#REF!</definedName>
    <definedName name="_____MAT1" localSheetId="15">#REF!</definedName>
    <definedName name="_____MAT1" localSheetId="16">#REF!</definedName>
    <definedName name="_____MAT1" localSheetId="19">#REF!</definedName>
    <definedName name="_____MAT1" localSheetId="22">#REF!</definedName>
    <definedName name="_____MAT1" localSheetId="26">#REF!</definedName>
    <definedName name="_____MAT1" localSheetId="27">#REF!</definedName>
    <definedName name="_____MAT1" localSheetId="29">#REF!</definedName>
    <definedName name="_____MAT1" localSheetId="35">#REF!</definedName>
    <definedName name="_____MAT1" localSheetId="4">#REF!</definedName>
    <definedName name="_____MAT1" localSheetId="25">#REF!</definedName>
    <definedName name="_____MAT1">#REF!</definedName>
    <definedName name="_____MAT2" localSheetId="9">#REF!</definedName>
    <definedName name="_____MAT2" localSheetId="0">#REF!</definedName>
    <definedName name="_____MAT2" localSheetId="28">#REF!</definedName>
    <definedName name="_____MAT2" localSheetId="30">#REF!</definedName>
    <definedName name="_____MAT2" localSheetId="34">#REF!</definedName>
    <definedName name="_____MAT2" localSheetId="43">#REF!</definedName>
    <definedName name="_____MAT2" localSheetId="10">#REF!</definedName>
    <definedName name="_____MAT2" localSheetId="13">#REF!</definedName>
    <definedName name="_____MAT2" localSheetId="15">#REF!</definedName>
    <definedName name="_____MAT2" localSheetId="16">#REF!</definedName>
    <definedName name="_____MAT2" localSheetId="19">#REF!</definedName>
    <definedName name="_____MAT2" localSheetId="22">#REF!</definedName>
    <definedName name="_____MAT2" localSheetId="26">#REF!</definedName>
    <definedName name="_____MAT2" localSheetId="27">#REF!</definedName>
    <definedName name="_____MAT2" localSheetId="29">#REF!</definedName>
    <definedName name="_____MAT2" localSheetId="35">#REF!</definedName>
    <definedName name="_____MAT2" localSheetId="4">#REF!</definedName>
    <definedName name="_____MAT2" localSheetId="25">#REF!</definedName>
    <definedName name="_____MAT2">#REF!</definedName>
    <definedName name="_____PH640" localSheetId="9">#REF!</definedName>
    <definedName name="_____PH640" localSheetId="0">#REF!</definedName>
    <definedName name="_____PH640" localSheetId="28">#REF!</definedName>
    <definedName name="_____PH640" localSheetId="30">#REF!</definedName>
    <definedName name="_____PH640" localSheetId="34">#REF!</definedName>
    <definedName name="_____PH640" localSheetId="43">#REF!</definedName>
    <definedName name="_____PH640" localSheetId="10">#REF!</definedName>
    <definedName name="_____PH640" localSheetId="13">#REF!</definedName>
    <definedName name="_____PH640" localSheetId="15">#REF!</definedName>
    <definedName name="_____PH640" localSheetId="16">#REF!</definedName>
    <definedName name="_____PH640" localSheetId="19">#REF!</definedName>
    <definedName name="_____PH640" localSheetId="22">#REF!</definedName>
    <definedName name="_____PH640" localSheetId="26">#REF!</definedName>
    <definedName name="_____PH640" localSheetId="27">#REF!</definedName>
    <definedName name="_____PH640" localSheetId="29">#REF!</definedName>
    <definedName name="_____PH640" localSheetId="35">#REF!</definedName>
    <definedName name="_____PH640" localSheetId="4">#REF!</definedName>
    <definedName name="_____PH640" localSheetId="25">#REF!</definedName>
    <definedName name="_____PH640">#REF!</definedName>
    <definedName name="_____PIP25" localSheetId="9">#REF!</definedName>
    <definedName name="_____PIP25" localSheetId="0">#REF!</definedName>
    <definedName name="_____PIP25" localSheetId="28">#REF!</definedName>
    <definedName name="_____PIP25" localSheetId="30">#REF!</definedName>
    <definedName name="_____PIP25" localSheetId="34">#REF!</definedName>
    <definedName name="_____PIP25" localSheetId="43">#REF!</definedName>
    <definedName name="_____PIP25" localSheetId="10">#REF!</definedName>
    <definedName name="_____PIP25" localSheetId="13">#REF!</definedName>
    <definedName name="_____PIP25" localSheetId="15">#REF!</definedName>
    <definedName name="_____PIP25" localSheetId="16">#REF!</definedName>
    <definedName name="_____PIP25" localSheetId="19">#REF!</definedName>
    <definedName name="_____PIP25" localSheetId="22">#REF!</definedName>
    <definedName name="_____PIP25" localSheetId="26">#REF!</definedName>
    <definedName name="_____PIP25" localSheetId="27">#REF!</definedName>
    <definedName name="_____PIP25" localSheetId="29">#REF!</definedName>
    <definedName name="_____PIP25" localSheetId="35">#REF!</definedName>
    <definedName name="_____PIP25" localSheetId="4">#REF!</definedName>
    <definedName name="_____PIP25" localSheetId="25">#REF!</definedName>
    <definedName name="_____PIP25">#REF!</definedName>
    <definedName name="_____PU1" localSheetId="9">#REF!</definedName>
    <definedName name="_____PU1" localSheetId="0">#REF!</definedName>
    <definedName name="_____PU1" localSheetId="28">#REF!</definedName>
    <definedName name="_____PU1" localSheetId="30">#REF!</definedName>
    <definedName name="_____PU1" localSheetId="34">#REF!</definedName>
    <definedName name="_____PU1" localSheetId="43">#REF!</definedName>
    <definedName name="_____PU1" localSheetId="10">#REF!</definedName>
    <definedName name="_____PU1" localSheetId="15">#REF!</definedName>
    <definedName name="_____PU1" localSheetId="16">#REF!</definedName>
    <definedName name="_____PU1" localSheetId="19">#REF!</definedName>
    <definedName name="_____PU1" localSheetId="22">#REF!</definedName>
    <definedName name="_____PU1" localSheetId="26">#REF!</definedName>
    <definedName name="_____PU1" localSheetId="27">#REF!</definedName>
    <definedName name="_____PU1" localSheetId="29">#REF!</definedName>
    <definedName name="_____PU1" localSheetId="35">#REF!</definedName>
    <definedName name="_____PU1" localSheetId="4">#REF!</definedName>
    <definedName name="_____PU1" localSheetId="25">#REF!</definedName>
    <definedName name="_____PU1">#REF!</definedName>
    <definedName name="_____VOL1" localSheetId="9">#REF!</definedName>
    <definedName name="_____VOL1" localSheetId="0">#REF!</definedName>
    <definedName name="_____VOL1" localSheetId="28">#REF!</definedName>
    <definedName name="_____VOL1" localSheetId="30">#REF!</definedName>
    <definedName name="_____VOL1" localSheetId="34">#REF!</definedName>
    <definedName name="_____VOL1" localSheetId="43">#REF!</definedName>
    <definedName name="_____VOL1" localSheetId="10">#REF!</definedName>
    <definedName name="_____VOL1" localSheetId="13">#REF!</definedName>
    <definedName name="_____VOL1" localSheetId="15">#REF!</definedName>
    <definedName name="_____VOL1" localSheetId="16">#REF!</definedName>
    <definedName name="_____VOL1" localSheetId="19">#REF!</definedName>
    <definedName name="_____VOL1" localSheetId="22">#REF!</definedName>
    <definedName name="_____VOL1" localSheetId="26">#REF!</definedName>
    <definedName name="_____VOL1" localSheetId="27">#REF!</definedName>
    <definedName name="_____VOL1" localSheetId="29">#REF!</definedName>
    <definedName name="_____VOL1" localSheetId="35">#REF!</definedName>
    <definedName name="_____VOL1" localSheetId="4">#REF!</definedName>
    <definedName name="_____VOL1" localSheetId="25">#REF!</definedName>
    <definedName name="_____VOL1">#REF!</definedName>
    <definedName name="_____VOL10" localSheetId="9">#REF!</definedName>
    <definedName name="_____VOL10" localSheetId="0">#REF!</definedName>
    <definedName name="_____VOL10" localSheetId="28">#REF!</definedName>
    <definedName name="_____VOL10" localSheetId="30">#REF!</definedName>
    <definedName name="_____VOL10" localSheetId="34">#REF!</definedName>
    <definedName name="_____VOL10" localSheetId="43">#REF!</definedName>
    <definedName name="_____VOL10" localSheetId="10">#REF!</definedName>
    <definedName name="_____VOL10" localSheetId="13">#REF!</definedName>
    <definedName name="_____VOL10" localSheetId="15">#REF!</definedName>
    <definedName name="_____VOL10" localSheetId="16">#REF!</definedName>
    <definedName name="_____VOL10" localSheetId="19">#REF!</definedName>
    <definedName name="_____VOL10" localSheetId="22">#REF!</definedName>
    <definedName name="_____VOL10" localSheetId="26">#REF!</definedName>
    <definedName name="_____VOL10" localSheetId="27">#REF!</definedName>
    <definedName name="_____VOL10" localSheetId="29">#REF!</definedName>
    <definedName name="_____VOL10" localSheetId="35">#REF!</definedName>
    <definedName name="_____VOL10" localSheetId="4">#REF!</definedName>
    <definedName name="_____VOL10" localSheetId="25">#REF!</definedName>
    <definedName name="_____VOL10">#REF!</definedName>
    <definedName name="_____VOL11" localSheetId="9">#REF!</definedName>
    <definedName name="_____VOL11" localSheetId="0">#REF!</definedName>
    <definedName name="_____VOL11" localSheetId="28">#REF!</definedName>
    <definedName name="_____VOL11" localSheetId="30">#REF!</definedName>
    <definedName name="_____VOL11" localSheetId="34">#REF!</definedName>
    <definedName name="_____VOL11" localSheetId="43">#REF!</definedName>
    <definedName name="_____VOL11" localSheetId="10">#REF!</definedName>
    <definedName name="_____VOL11" localSheetId="13">#REF!</definedName>
    <definedName name="_____VOL11" localSheetId="15">#REF!</definedName>
    <definedName name="_____VOL11" localSheetId="16">#REF!</definedName>
    <definedName name="_____VOL11" localSheetId="19">#REF!</definedName>
    <definedName name="_____VOL11" localSheetId="22">#REF!</definedName>
    <definedName name="_____VOL11" localSheetId="26">#REF!</definedName>
    <definedName name="_____VOL11" localSheetId="27">#REF!</definedName>
    <definedName name="_____VOL11" localSheetId="29">#REF!</definedName>
    <definedName name="_____VOL11" localSheetId="35">#REF!</definedName>
    <definedName name="_____VOL11" localSheetId="4">#REF!</definedName>
    <definedName name="_____VOL11" localSheetId="25">#REF!</definedName>
    <definedName name="_____VOL11">#REF!</definedName>
    <definedName name="_____VOL12" localSheetId="9">#REF!</definedName>
    <definedName name="_____VOL12" localSheetId="0">#REF!</definedName>
    <definedName name="_____VOL12" localSheetId="28">#REF!</definedName>
    <definedName name="_____VOL12" localSheetId="30">#REF!</definedName>
    <definedName name="_____VOL12" localSheetId="34">#REF!</definedName>
    <definedName name="_____VOL12" localSheetId="43">#REF!</definedName>
    <definedName name="_____VOL12" localSheetId="10">#REF!</definedName>
    <definedName name="_____VOL12" localSheetId="13">#REF!</definedName>
    <definedName name="_____VOL12" localSheetId="15">#REF!</definedName>
    <definedName name="_____VOL12" localSheetId="16">#REF!</definedName>
    <definedName name="_____VOL12" localSheetId="19">#REF!</definedName>
    <definedName name="_____VOL12" localSheetId="22">#REF!</definedName>
    <definedName name="_____VOL12" localSheetId="26">#REF!</definedName>
    <definedName name="_____VOL12" localSheetId="27">#REF!</definedName>
    <definedName name="_____VOL12" localSheetId="29">#REF!</definedName>
    <definedName name="_____VOL12" localSheetId="35">#REF!</definedName>
    <definedName name="_____VOL12" localSheetId="4">#REF!</definedName>
    <definedName name="_____VOL12" localSheetId="25">#REF!</definedName>
    <definedName name="_____VOL12">#REF!</definedName>
    <definedName name="_____VOL13" localSheetId="9">#REF!</definedName>
    <definedName name="_____VOL13" localSheetId="0">#REF!</definedName>
    <definedName name="_____VOL13" localSheetId="28">#REF!</definedName>
    <definedName name="_____VOL13" localSheetId="30">#REF!</definedName>
    <definedName name="_____VOL13" localSheetId="34">#REF!</definedName>
    <definedName name="_____VOL13" localSheetId="43">#REF!</definedName>
    <definedName name="_____VOL13" localSheetId="10">#REF!</definedName>
    <definedName name="_____VOL13" localSheetId="13">#REF!</definedName>
    <definedName name="_____VOL13" localSheetId="15">#REF!</definedName>
    <definedName name="_____VOL13" localSheetId="16">#REF!</definedName>
    <definedName name="_____VOL13" localSheetId="19">#REF!</definedName>
    <definedName name="_____VOL13" localSheetId="22">#REF!</definedName>
    <definedName name="_____VOL13" localSheetId="26">#REF!</definedName>
    <definedName name="_____VOL13" localSheetId="27">#REF!</definedName>
    <definedName name="_____VOL13" localSheetId="29">#REF!</definedName>
    <definedName name="_____VOL13" localSheetId="35">#REF!</definedName>
    <definedName name="_____VOL13" localSheetId="4">#REF!</definedName>
    <definedName name="_____VOL13" localSheetId="25">#REF!</definedName>
    <definedName name="_____VOL13">#REF!</definedName>
    <definedName name="_____VOL14" localSheetId="9">#REF!</definedName>
    <definedName name="_____VOL14" localSheetId="0">#REF!</definedName>
    <definedName name="_____VOL14" localSheetId="28">#REF!</definedName>
    <definedName name="_____VOL14" localSheetId="30">#REF!</definedName>
    <definedName name="_____VOL14" localSheetId="34">#REF!</definedName>
    <definedName name="_____VOL14" localSheetId="43">#REF!</definedName>
    <definedName name="_____VOL14" localSheetId="10">#REF!</definedName>
    <definedName name="_____VOL14" localSheetId="13">#REF!</definedName>
    <definedName name="_____VOL14" localSheetId="15">#REF!</definedName>
    <definedName name="_____VOL14" localSheetId="16">#REF!</definedName>
    <definedName name="_____VOL14" localSheetId="19">#REF!</definedName>
    <definedName name="_____VOL14" localSheetId="22">#REF!</definedName>
    <definedName name="_____VOL14" localSheetId="26">#REF!</definedName>
    <definedName name="_____VOL14" localSheetId="27">#REF!</definedName>
    <definedName name="_____VOL14" localSheetId="29">#REF!</definedName>
    <definedName name="_____VOL14" localSheetId="35">#REF!</definedName>
    <definedName name="_____VOL14" localSheetId="4">#REF!</definedName>
    <definedName name="_____VOL14" localSheetId="25">#REF!</definedName>
    <definedName name="_____VOL14">#REF!</definedName>
    <definedName name="_____VOL2" localSheetId="9">#REF!</definedName>
    <definedName name="_____VOL2" localSheetId="0">#REF!</definedName>
    <definedName name="_____VOL2" localSheetId="28">#REF!</definedName>
    <definedName name="_____VOL2" localSheetId="30">#REF!</definedName>
    <definedName name="_____VOL2" localSheetId="34">#REF!</definedName>
    <definedName name="_____VOL2" localSheetId="43">#REF!</definedName>
    <definedName name="_____VOL2" localSheetId="10">#REF!</definedName>
    <definedName name="_____VOL2" localSheetId="13">#REF!</definedName>
    <definedName name="_____VOL2" localSheetId="15">#REF!</definedName>
    <definedName name="_____VOL2" localSheetId="16">#REF!</definedName>
    <definedName name="_____VOL2" localSheetId="19">#REF!</definedName>
    <definedName name="_____VOL2" localSheetId="22">#REF!</definedName>
    <definedName name="_____VOL2" localSheetId="26">#REF!</definedName>
    <definedName name="_____VOL2" localSheetId="27">#REF!</definedName>
    <definedName name="_____VOL2" localSheetId="29">#REF!</definedName>
    <definedName name="_____VOL2" localSheetId="35">#REF!</definedName>
    <definedName name="_____VOL2" localSheetId="4">#REF!</definedName>
    <definedName name="_____VOL2" localSheetId="25">#REF!</definedName>
    <definedName name="_____VOL2">#REF!</definedName>
    <definedName name="_____VOL3" localSheetId="9">#REF!</definedName>
    <definedName name="_____VOL3" localSheetId="0">#REF!</definedName>
    <definedName name="_____VOL3" localSheetId="28">#REF!</definedName>
    <definedName name="_____VOL3" localSheetId="30">#REF!</definedName>
    <definedName name="_____VOL3" localSheetId="34">#REF!</definedName>
    <definedName name="_____VOL3" localSheetId="43">#REF!</definedName>
    <definedName name="_____VOL3" localSheetId="10">#REF!</definedName>
    <definedName name="_____VOL3" localSheetId="13">#REF!</definedName>
    <definedName name="_____VOL3" localSheetId="15">#REF!</definedName>
    <definedName name="_____VOL3" localSheetId="16">#REF!</definedName>
    <definedName name="_____VOL3" localSheetId="19">#REF!</definedName>
    <definedName name="_____VOL3" localSheetId="22">#REF!</definedName>
    <definedName name="_____VOL3" localSheetId="26">#REF!</definedName>
    <definedName name="_____VOL3" localSheetId="27">#REF!</definedName>
    <definedName name="_____VOL3" localSheetId="29">#REF!</definedName>
    <definedName name="_____VOL3" localSheetId="35">#REF!</definedName>
    <definedName name="_____VOL3" localSheetId="4">#REF!</definedName>
    <definedName name="_____VOL3" localSheetId="25">#REF!</definedName>
    <definedName name="_____VOL3">#REF!</definedName>
    <definedName name="_____VOL4" localSheetId="9">#REF!</definedName>
    <definedName name="_____VOL4" localSheetId="0">#REF!</definedName>
    <definedName name="_____VOL4" localSheetId="28">#REF!</definedName>
    <definedName name="_____VOL4" localSheetId="30">#REF!</definedName>
    <definedName name="_____VOL4" localSheetId="34">#REF!</definedName>
    <definedName name="_____VOL4" localSheetId="43">#REF!</definedName>
    <definedName name="_____VOL4" localSheetId="10">#REF!</definedName>
    <definedName name="_____VOL4" localSheetId="13">#REF!</definedName>
    <definedName name="_____VOL4" localSheetId="15">#REF!</definedName>
    <definedName name="_____VOL4" localSheetId="16">#REF!</definedName>
    <definedName name="_____VOL4" localSheetId="19">#REF!</definedName>
    <definedName name="_____VOL4" localSheetId="22">#REF!</definedName>
    <definedName name="_____VOL4" localSheetId="26">#REF!</definedName>
    <definedName name="_____VOL4" localSheetId="27">#REF!</definedName>
    <definedName name="_____VOL4" localSheetId="29">#REF!</definedName>
    <definedName name="_____VOL4" localSheetId="35">#REF!</definedName>
    <definedName name="_____VOL4" localSheetId="4">#REF!</definedName>
    <definedName name="_____VOL4" localSheetId="25">#REF!</definedName>
    <definedName name="_____VOL4">#REF!</definedName>
    <definedName name="_____VOL5" localSheetId="9">#REF!</definedName>
    <definedName name="_____VOL5" localSheetId="0">#REF!</definedName>
    <definedName name="_____VOL5" localSheetId="28">#REF!</definedName>
    <definedName name="_____VOL5" localSheetId="30">#REF!</definedName>
    <definedName name="_____VOL5" localSheetId="34">#REF!</definedName>
    <definedName name="_____VOL5" localSheetId="43">#REF!</definedName>
    <definedName name="_____VOL5" localSheetId="10">#REF!</definedName>
    <definedName name="_____VOL5" localSheetId="13">#REF!</definedName>
    <definedName name="_____VOL5" localSheetId="15">#REF!</definedName>
    <definedName name="_____VOL5" localSheetId="16">#REF!</definedName>
    <definedName name="_____VOL5" localSheetId="19">#REF!</definedName>
    <definedName name="_____VOL5" localSheetId="22">#REF!</definedName>
    <definedName name="_____VOL5" localSheetId="26">#REF!</definedName>
    <definedName name="_____VOL5" localSheetId="27">#REF!</definedName>
    <definedName name="_____VOL5" localSheetId="29">#REF!</definedName>
    <definedName name="_____VOL5" localSheetId="35">#REF!</definedName>
    <definedName name="_____VOL5" localSheetId="4">#REF!</definedName>
    <definedName name="_____VOL5" localSheetId="25">#REF!</definedName>
    <definedName name="_____VOL5">#REF!</definedName>
    <definedName name="_____VOL6" localSheetId="9">#REF!</definedName>
    <definedName name="_____VOL6" localSheetId="0">#REF!</definedName>
    <definedName name="_____VOL6" localSheetId="28">#REF!</definedName>
    <definedName name="_____VOL6" localSheetId="30">#REF!</definedName>
    <definedName name="_____VOL6" localSheetId="34">#REF!</definedName>
    <definedName name="_____VOL6" localSheetId="43">#REF!</definedName>
    <definedName name="_____VOL6" localSheetId="10">#REF!</definedName>
    <definedName name="_____VOL6" localSheetId="13">#REF!</definedName>
    <definedName name="_____VOL6" localSheetId="15">#REF!</definedName>
    <definedName name="_____VOL6" localSheetId="16">#REF!</definedName>
    <definedName name="_____VOL6" localSheetId="19">#REF!</definedName>
    <definedName name="_____VOL6" localSheetId="22">#REF!</definedName>
    <definedName name="_____VOL6" localSheetId="26">#REF!</definedName>
    <definedName name="_____VOL6" localSheetId="27">#REF!</definedName>
    <definedName name="_____VOL6" localSheetId="29">#REF!</definedName>
    <definedName name="_____VOL6" localSheetId="35">#REF!</definedName>
    <definedName name="_____VOL6" localSheetId="4">#REF!</definedName>
    <definedName name="_____VOL6" localSheetId="25">#REF!</definedName>
    <definedName name="_____VOL6">#REF!</definedName>
    <definedName name="_____VOL7" localSheetId="9">#REF!</definedName>
    <definedName name="_____VOL7" localSheetId="0">#REF!</definedName>
    <definedName name="_____VOL7" localSheetId="28">#REF!</definedName>
    <definedName name="_____VOL7" localSheetId="30">#REF!</definedName>
    <definedName name="_____VOL7" localSheetId="34">#REF!</definedName>
    <definedName name="_____VOL7" localSheetId="43">#REF!</definedName>
    <definedName name="_____VOL7" localSheetId="10">#REF!</definedName>
    <definedName name="_____VOL7" localSheetId="13">#REF!</definedName>
    <definedName name="_____VOL7" localSheetId="15">#REF!</definedName>
    <definedName name="_____VOL7" localSheetId="16">#REF!</definedName>
    <definedName name="_____VOL7" localSheetId="19">#REF!</definedName>
    <definedName name="_____VOL7" localSheetId="22">#REF!</definedName>
    <definedName name="_____VOL7" localSheetId="26">#REF!</definedName>
    <definedName name="_____VOL7" localSheetId="27">#REF!</definedName>
    <definedName name="_____VOL7" localSheetId="29">#REF!</definedName>
    <definedName name="_____VOL7" localSheetId="35">#REF!</definedName>
    <definedName name="_____VOL7" localSheetId="4">#REF!</definedName>
    <definedName name="_____VOL7" localSheetId="25">#REF!</definedName>
    <definedName name="_____VOL7">#REF!</definedName>
    <definedName name="_____VOL8" localSheetId="9">#REF!</definedName>
    <definedName name="_____VOL8" localSheetId="0">#REF!</definedName>
    <definedName name="_____VOL8" localSheetId="28">#REF!</definedName>
    <definedName name="_____VOL8" localSheetId="30">#REF!</definedName>
    <definedName name="_____VOL8" localSheetId="34">#REF!</definedName>
    <definedName name="_____VOL8" localSheetId="43">#REF!</definedName>
    <definedName name="_____VOL8" localSheetId="10">#REF!</definedName>
    <definedName name="_____VOL8" localSheetId="13">#REF!</definedName>
    <definedName name="_____VOL8" localSheetId="15">#REF!</definedName>
    <definedName name="_____VOL8" localSheetId="16">#REF!</definedName>
    <definedName name="_____VOL8" localSheetId="19">#REF!</definedName>
    <definedName name="_____VOL8" localSheetId="22">#REF!</definedName>
    <definedName name="_____VOL8" localSheetId="26">#REF!</definedName>
    <definedName name="_____VOL8" localSheetId="27">#REF!</definedName>
    <definedName name="_____VOL8" localSheetId="29">#REF!</definedName>
    <definedName name="_____VOL8" localSheetId="35">#REF!</definedName>
    <definedName name="_____VOL8" localSheetId="4">#REF!</definedName>
    <definedName name="_____VOL8" localSheetId="25">#REF!</definedName>
    <definedName name="_____VOL8">#REF!</definedName>
    <definedName name="_____VOL9" localSheetId="9">#REF!</definedName>
    <definedName name="_____VOL9" localSheetId="0">#REF!</definedName>
    <definedName name="_____VOL9" localSheetId="28">#REF!</definedName>
    <definedName name="_____VOL9" localSheetId="30">#REF!</definedName>
    <definedName name="_____VOL9" localSheetId="34">#REF!</definedName>
    <definedName name="_____VOL9" localSheetId="43">#REF!</definedName>
    <definedName name="_____VOL9" localSheetId="10">#REF!</definedName>
    <definedName name="_____VOL9" localSheetId="13">#REF!</definedName>
    <definedName name="_____VOL9" localSheetId="15">#REF!</definedName>
    <definedName name="_____VOL9" localSheetId="16">#REF!</definedName>
    <definedName name="_____VOL9" localSheetId="19">#REF!</definedName>
    <definedName name="_____VOL9" localSheetId="22">#REF!</definedName>
    <definedName name="_____VOL9" localSheetId="26">#REF!</definedName>
    <definedName name="_____VOL9" localSheetId="27">#REF!</definedName>
    <definedName name="_____VOL9" localSheetId="29">#REF!</definedName>
    <definedName name="_____VOL9" localSheetId="35">#REF!</definedName>
    <definedName name="_____VOL9" localSheetId="4">#REF!</definedName>
    <definedName name="_____VOL9" localSheetId="25">#REF!</definedName>
    <definedName name="_____VOL9">#REF!</definedName>
    <definedName name="____ALE2" localSheetId="9">#REF!</definedName>
    <definedName name="____ALE2" localSheetId="0">#REF!</definedName>
    <definedName name="____ALE2" localSheetId="28">#REF!</definedName>
    <definedName name="____ALE2" localSheetId="30">#REF!</definedName>
    <definedName name="____ALE2" localSheetId="34">#REF!</definedName>
    <definedName name="____ALE2" localSheetId="43">#REF!</definedName>
    <definedName name="____ALE2" localSheetId="10">#REF!</definedName>
    <definedName name="____ALE2" localSheetId="15">#REF!</definedName>
    <definedName name="____ALE2" localSheetId="16">#REF!</definedName>
    <definedName name="____ALE2" localSheetId="19">#REF!</definedName>
    <definedName name="____ALE2" localSheetId="22">#REF!</definedName>
    <definedName name="____ALE2" localSheetId="26">#REF!</definedName>
    <definedName name="____ALE2" localSheetId="27">#REF!</definedName>
    <definedName name="____ALE2" localSheetId="29">#REF!</definedName>
    <definedName name="____ALE2" localSheetId="35">#REF!</definedName>
    <definedName name="____ALE2" localSheetId="4">#REF!</definedName>
    <definedName name="____ALE2" localSheetId="25">#REF!</definedName>
    <definedName name="____ALE2">#REF!</definedName>
    <definedName name="____ALE3" localSheetId="9">#REF!</definedName>
    <definedName name="____ALE3" localSheetId="0">#REF!</definedName>
    <definedName name="____ALE3" localSheetId="28">#REF!</definedName>
    <definedName name="____ALE3" localSheetId="30">#REF!</definedName>
    <definedName name="____ALE3" localSheetId="34">#REF!</definedName>
    <definedName name="____ALE3" localSheetId="43">#REF!</definedName>
    <definedName name="____ALE3" localSheetId="10">#REF!</definedName>
    <definedName name="____ALE3" localSheetId="15">#REF!</definedName>
    <definedName name="____ALE3" localSheetId="16">#REF!</definedName>
    <definedName name="____ALE3" localSheetId="19">#REF!</definedName>
    <definedName name="____ALE3" localSheetId="22">#REF!</definedName>
    <definedName name="____ALE3" localSheetId="26">#REF!</definedName>
    <definedName name="____ALE3" localSheetId="27">#REF!</definedName>
    <definedName name="____ALE3" localSheetId="29">#REF!</definedName>
    <definedName name="____ALE3" localSheetId="35">#REF!</definedName>
    <definedName name="____ALE3" localSheetId="4">#REF!</definedName>
    <definedName name="____ALE3" localSheetId="25">#REF!</definedName>
    <definedName name="____ALE3">#REF!</definedName>
    <definedName name="____f">[6]CMPRESOR!$C$50</definedName>
    <definedName name="____KEY1" localSheetId="9" hidden="1">'[3]Forma E-7'!#REF!</definedName>
    <definedName name="____KEY1" localSheetId="0" hidden="1">'[3]Forma E-7'!#REF!</definedName>
    <definedName name="____KEY1" localSheetId="28" hidden="1">'[3]Forma E-7'!#REF!</definedName>
    <definedName name="____KEY1" localSheetId="30" hidden="1">'[3]Forma E-7'!#REF!</definedName>
    <definedName name="____KEY1" localSheetId="34" hidden="1">'[3]Forma E-7'!#REF!</definedName>
    <definedName name="____KEY1" localSheetId="43" hidden="1">'[3]Forma E-7'!#REF!</definedName>
    <definedName name="____KEY1" localSheetId="10" hidden="1">'[3]Forma E-7'!#REF!</definedName>
    <definedName name="____KEY1" localSheetId="15" hidden="1">'[3]Forma E-7'!#REF!</definedName>
    <definedName name="____KEY1" localSheetId="16" hidden="1">'[3]Forma E-7'!#REF!</definedName>
    <definedName name="____KEY1" localSheetId="19" hidden="1">'[3]Forma E-7'!#REF!</definedName>
    <definedName name="____KEY1" localSheetId="22" hidden="1">'[3]Forma E-7'!#REF!</definedName>
    <definedName name="____KEY1" localSheetId="23" hidden="1">'[3]Forma E-7'!#REF!</definedName>
    <definedName name="____KEY1" localSheetId="26" hidden="1">'[3]Forma E-7'!#REF!</definedName>
    <definedName name="____KEY1" localSheetId="27" hidden="1">'[3]Forma E-7'!#REF!</definedName>
    <definedName name="____KEY1" localSheetId="29" hidden="1">'[3]Forma E-7'!#REF!</definedName>
    <definedName name="____KEY1" localSheetId="35" hidden="1">'[3]Forma E-7'!#REF!</definedName>
    <definedName name="____KEY1" localSheetId="4" hidden="1">'[3]Forma E-7'!#REF!</definedName>
    <definedName name="____KEY1" localSheetId="25" hidden="1">'[3]Forma E-7'!#REF!</definedName>
    <definedName name="____KEY1" hidden="1">'[3]Forma E-7'!#REF!</definedName>
    <definedName name="____KEY2" localSheetId="9" hidden="1">'[4]Forma E-17'!#REF!</definedName>
    <definedName name="____KEY2" localSheetId="0" hidden="1">'[4]Forma E-17'!#REF!</definedName>
    <definedName name="____KEY2" localSheetId="28" hidden="1">'[4]Forma E-17'!#REF!</definedName>
    <definedName name="____KEY2" localSheetId="30" hidden="1">'[4]Forma E-17'!#REF!</definedName>
    <definedName name="____KEY2" localSheetId="34" hidden="1">'[4]Forma E-17'!#REF!</definedName>
    <definedName name="____KEY2" localSheetId="43" hidden="1">'[4]Forma E-17'!#REF!</definedName>
    <definedName name="____KEY2" localSheetId="10" hidden="1">'[4]Forma E-17'!#REF!</definedName>
    <definedName name="____KEY2" localSheetId="15" hidden="1">'[4]Forma E-17'!#REF!</definedName>
    <definedName name="____KEY2" localSheetId="16" hidden="1">'[4]Forma E-17'!#REF!</definedName>
    <definedName name="____KEY2" localSheetId="19" hidden="1">'[4]Forma E-17'!#REF!</definedName>
    <definedName name="____KEY2" localSheetId="22" hidden="1">'[4]Forma E-17'!#REF!</definedName>
    <definedName name="____KEY2" localSheetId="23" hidden="1">'[4]Forma E-17'!#REF!</definedName>
    <definedName name="____KEY2" localSheetId="26" hidden="1">'[4]Forma E-17'!#REF!</definedName>
    <definedName name="____KEY2" localSheetId="27" hidden="1">'[4]Forma E-17'!#REF!</definedName>
    <definedName name="____KEY2" localSheetId="29" hidden="1">'[4]Forma E-17'!#REF!</definedName>
    <definedName name="____KEY2" localSheetId="35" hidden="1">'[4]Forma E-17'!#REF!</definedName>
    <definedName name="____KEY2" localSheetId="4" hidden="1">'[4]Forma E-17'!#REF!</definedName>
    <definedName name="____KEY2" localSheetId="25" hidden="1">'[4]Forma E-17'!#REF!</definedName>
    <definedName name="____KEY2" hidden="1">'[4]Forma E-17'!#REF!</definedName>
    <definedName name="____MAT1" localSheetId="9">#REF!</definedName>
    <definedName name="____MAT1" localSheetId="0">#REF!</definedName>
    <definedName name="____MAT1" localSheetId="28">#REF!</definedName>
    <definedName name="____MAT1" localSheetId="30">#REF!</definedName>
    <definedName name="____MAT1" localSheetId="34">#REF!</definedName>
    <definedName name="____MAT1" localSheetId="43">#REF!</definedName>
    <definedName name="____MAT1" localSheetId="10">#REF!</definedName>
    <definedName name="____MAT1" localSheetId="13">#REF!</definedName>
    <definedName name="____MAT1" localSheetId="15">#REF!</definedName>
    <definedName name="____MAT1" localSheetId="16">#REF!</definedName>
    <definedName name="____MAT1" localSheetId="19">#REF!</definedName>
    <definedName name="____MAT1" localSheetId="22">#REF!</definedName>
    <definedName name="____MAT1" localSheetId="26">#REF!</definedName>
    <definedName name="____MAT1" localSheetId="27">#REF!</definedName>
    <definedName name="____MAT1" localSheetId="29">#REF!</definedName>
    <definedName name="____MAT1" localSheetId="35">#REF!</definedName>
    <definedName name="____MAT1" localSheetId="4">#REF!</definedName>
    <definedName name="____MAT1" localSheetId="25">#REF!</definedName>
    <definedName name="____MAT1">#REF!</definedName>
    <definedName name="____MAT2" localSheetId="9">#REF!</definedName>
    <definedName name="____MAT2" localSheetId="0">#REF!</definedName>
    <definedName name="____MAT2" localSheetId="28">#REF!</definedName>
    <definedName name="____MAT2" localSheetId="30">#REF!</definedName>
    <definedName name="____MAT2" localSheetId="34">#REF!</definedName>
    <definedName name="____MAT2" localSheetId="43">#REF!</definedName>
    <definedName name="____MAT2" localSheetId="10">#REF!</definedName>
    <definedName name="____MAT2" localSheetId="13">#REF!</definedName>
    <definedName name="____MAT2" localSheetId="15">#REF!</definedName>
    <definedName name="____MAT2" localSheetId="16">#REF!</definedName>
    <definedName name="____MAT2" localSheetId="19">#REF!</definedName>
    <definedName name="____MAT2" localSheetId="22">#REF!</definedName>
    <definedName name="____MAT2" localSheetId="26">#REF!</definedName>
    <definedName name="____MAT2" localSheetId="27">#REF!</definedName>
    <definedName name="____MAT2" localSheetId="29">#REF!</definedName>
    <definedName name="____MAT2" localSheetId="35">#REF!</definedName>
    <definedName name="____MAT2" localSheetId="4">#REF!</definedName>
    <definedName name="____MAT2" localSheetId="25">#REF!</definedName>
    <definedName name="____MAT2">#REF!</definedName>
    <definedName name="____PH640" localSheetId="9">#REF!</definedName>
    <definedName name="____PH640" localSheetId="0">#REF!</definedName>
    <definedName name="____PH640" localSheetId="28">#REF!</definedName>
    <definedName name="____PH640" localSheetId="30">#REF!</definedName>
    <definedName name="____PH640" localSheetId="34">#REF!</definedName>
    <definedName name="____PH640" localSheetId="43">#REF!</definedName>
    <definedName name="____PH640" localSheetId="10">#REF!</definedName>
    <definedName name="____PH640" localSheetId="13">#REF!</definedName>
    <definedName name="____PH640" localSheetId="15">#REF!</definedName>
    <definedName name="____PH640" localSheetId="16">#REF!</definedName>
    <definedName name="____PH640" localSheetId="19">#REF!</definedName>
    <definedName name="____PH640" localSheetId="22">#REF!</definedName>
    <definedName name="____PH640" localSheetId="26">#REF!</definedName>
    <definedName name="____PH640" localSheetId="27">#REF!</definedName>
    <definedName name="____PH640" localSheetId="29">#REF!</definedName>
    <definedName name="____PH640" localSheetId="35">#REF!</definedName>
    <definedName name="____PH640" localSheetId="4">#REF!</definedName>
    <definedName name="____PH640" localSheetId="25">#REF!</definedName>
    <definedName name="____PH640">#REF!</definedName>
    <definedName name="____PIP25" localSheetId="9">#REF!</definedName>
    <definedName name="____PIP25" localSheetId="0">#REF!</definedName>
    <definedName name="____PIP25" localSheetId="28">#REF!</definedName>
    <definedName name="____PIP25" localSheetId="30">#REF!</definedName>
    <definedName name="____PIP25" localSheetId="34">#REF!</definedName>
    <definedName name="____PIP25" localSheetId="43">#REF!</definedName>
    <definedName name="____PIP25" localSheetId="10">#REF!</definedName>
    <definedName name="____PIP25" localSheetId="13">#REF!</definedName>
    <definedName name="____PIP25" localSheetId="15">#REF!</definedName>
    <definedName name="____PIP25" localSheetId="16">#REF!</definedName>
    <definedName name="____PIP25" localSheetId="19">#REF!</definedName>
    <definedName name="____PIP25" localSheetId="22">#REF!</definedName>
    <definedName name="____PIP25" localSheetId="26">#REF!</definedName>
    <definedName name="____PIP25" localSheetId="27">#REF!</definedName>
    <definedName name="____PIP25" localSheetId="29">#REF!</definedName>
    <definedName name="____PIP25" localSheetId="35">#REF!</definedName>
    <definedName name="____PIP25" localSheetId="4">#REF!</definedName>
    <definedName name="____PIP25" localSheetId="25">#REF!</definedName>
    <definedName name="____PIP25">#REF!</definedName>
    <definedName name="____PRE1" localSheetId="9">#REF!</definedName>
    <definedName name="____PRE1" localSheetId="0">#REF!</definedName>
    <definedName name="____PRE1" localSheetId="28">#REF!</definedName>
    <definedName name="____PRE1" localSheetId="30">#REF!</definedName>
    <definedName name="____PRE1" localSheetId="34">#REF!</definedName>
    <definedName name="____PRE1" localSheetId="43">#REF!</definedName>
    <definedName name="____PRE1" localSheetId="10">#REF!</definedName>
    <definedName name="____PRE1" localSheetId="15">#REF!</definedName>
    <definedName name="____PRE1" localSheetId="16">#REF!</definedName>
    <definedName name="____PRE1" localSheetId="19">#REF!</definedName>
    <definedName name="____PRE1" localSheetId="22">#REF!</definedName>
    <definedName name="____PRE1" localSheetId="26">#REF!</definedName>
    <definedName name="____PRE1" localSheetId="27">#REF!</definedName>
    <definedName name="____PRE1" localSheetId="29">#REF!</definedName>
    <definedName name="____PRE1" localSheetId="35">#REF!</definedName>
    <definedName name="____PRE1" localSheetId="4">#REF!</definedName>
    <definedName name="____PRE1" localSheetId="25">#REF!</definedName>
    <definedName name="____PRE1">#REF!</definedName>
    <definedName name="____PRG1" localSheetId="9">#REF!</definedName>
    <definedName name="____PRG1" localSheetId="0">#REF!</definedName>
    <definedName name="____PRG1" localSheetId="28">#REF!</definedName>
    <definedName name="____PRG1" localSheetId="30">#REF!</definedName>
    <definedName name="____PRG1" localSheetId="34">#REF!</definedName>
    <definedName name="____PRG1" localSheetId="43">#REF!</definedName>
    <definedName name="____PRG1" localSheetId="10">#REF!</definedName>
    <definedName name="____PRG1" localSheetId="15">#REF!</definedName>
    <definedName name="____PRG1" localSheetId="16">#REF!</definedName>
    <definedName name="____PRG1" localSheetId="19">#REF!</definedName>
    <definedName name="____PRG1" localSheetId="22">#REF!</definedName>
    <definedName name="____PRG1" localSheetId="26">#REF!</definedName>
    <definedName name="____PRG1" localSheetId="27">#REF!</definedName>
    <definedName name="____PRG1" localSheetId="29">#REF!</definedName>
    <definedName name="____PRG1" localSheetId="35">#REF!</definedName>
    <definedName name="____PRG1" localSheetId="4">#REF!</definedName>
    <definedName name="____PRG1" localSheetId="25">#REF!</definedName>
    <definedName name="____PRG1">#REF!</definedName>
    <definedName name="____PU1" localSheetId="9">#REF!</definedName>
    <definedName name="____PU1" localSheetId="0">#REF!</definedName>
    <definedName name="____PU1" localSheetId="28">#REF!</definedName>
    <definedName name="____PU1" localSheetId="30">#REF!</definedName>
    <definedName name="____PU1" localSheetId="34">#REF!</definedName>
    <definedName name="____PU1" localSheetId="43">#REF!</definedName>
    <definedName name="____PU1" localSheetId="10">#REF!</definedName>
    <definedName name="____PU1" localSheetId="15">#REF!</definedName>
    <definedName name="____PU1" localSheetId="16">#REF!</definedName>
    <definedName name="____PU1" localSheetId="19">#REF!</definedName>
    <definedName name="____PU1" localSheetId="22">#REF!</definedName>
    <definedName name="____PU1" localSheetId="26">#REF!</definedName>
    <definedName name="____PU1" localSheetId="27">#REF!</definedName>
    <definedName name="____PU1" localSheetId="29">#REF!</definedName>
    <definedName name="____PU1" localSheetId="35">#REF!</definedName>
    <definedName name="____PU1" localSheetId="4">#REF!</definedName>
    <definedName name="____PU1" localSheetId="25">#REF!</definedName>
    <definedName name="____PU1">#REF!</definedName>
    <definedName name="____PU2" localSheetId="9">#REF!</definedName>
    <definedName name="____PU2" localSheetId="0">#REF!</definedName>
    <definedName name="____PU2" localSheetId="28">#REF!</definedName>
    <definedName name="____PU2" localSheetId="30">#REF!</definedName>
    <definedName name="____PU2" localSheetId="34">#REF!</definedName>
    <definedName name="____PU2" localSheetId="43">#REF!</definedName>
    <definedName name="____PU2" localSheetId="10">#REF!</definedName>
    <definedName name="____PU2" localSheetId="15">#REF!</definedName>
    <definedName name="____PU2" localSheetId="16">#REF!</definedName>
    <definedName name="____PU2" localSheetId="19">#REF!</definedName>
    <definedName name="____PU2" localSheetId="22">#REF!</definedName>
    <definedName name="____PU2" localSheetId="26">#REF!</definedName>
    <definedName name="____PU2" localSheetId="27">#REF!</definedName>
    <definedName name="____PU2" localSheetId="29">#REF!</definedName>
    <definedName name="____PU2" localSheetId="35">#REF!</definedName>
    <definedName name="____PU2" localSheetId="4">#REF!</definedName>
    <definedName name="____PU2" localSheetId="25">#REF!</definedName>
    <definedName name="____PU2">#REF!</definedName>
    <definedName name="____TIT2" localSheetId="41">'[97]Forma 3'!$A$1:$IV$8</definedName>
    <definedName name="____TIT2" localSheetId="42">'[97]Forma 3'!$A$1:$IV$8</definedName>
    <definedName name="____TIT2">'[5]Forma 3'!$A$1:$IV$8</definedName>
    <definedName name="____tot1" localSheetId="9">#REF!</definedName>
    <definedName name="____tot1" localSheetId="0">#REF!</definedName>
    <definedName name="____tot1" localSheetId="28">#REF!</definedName>
    <definedName name="____tot1" localSheetId="30">#REF!</definedName>
    <definedName name="____tot1" localSheetId="34">#REF!</definedName>
    <definedName name="____tot1" localSheetId="43">#REF!</definedName>
    <definedName name="____tot1" localSheetId="10">#REF!</definedName>
    <definedName name="____tot1" localSheetId="15">#REF!</definedName>
    <definedName name="____tot1" localSheetId="16">#REF!</definedName>
    <definedName name="____tot1" localSheetId="19">#REF!</definedName>
    <definedName name="____tot1" localSheetId="22">#REF!</definedName>
    <definedName name="____tot1" localSheetId="26">#REF!</definedName>
    <definedName name="____tot1" localSheetId="27">#REF!</definedName>
    <definedName name="____tot1" localSheetId="29">#REF!</definedName>
    <definedName name="____tot1" localSheetId="35">#REF!</definedName>
    <definedName name="____tot1" localSheetId="4">#REF!</definedName>
    <definedName name="____tot1" localSheetId="25">#REF!</definedName>
    <definedName name="____tot1">#REF!</definedName>
    <definedName name="____VOL1" localSheetId="9">#REF!</definedName>
    <definedName name="____VOL1" localSheetId="0">#REF!</definedName>
    <definedName name="____VOL1" localSheetId="28">#REF!</definedName>
    <definedName name="____VOL1" localSheetId="30">#REF!</definedName>
    <definedName name="____VOL1" localSheetId="34">#REF!</definedName>
    <definedName name="____VOL1" localSheetId="43">#REF!</definedName>
    <definedName name="____VOL1" localSheetId="10">#REF!</definedName>
    <definedName name="____VOL1" localSheetId="13">#REF!</definedName>
    <definedName name="____VOL1" localSheetId="15">#REF!</definedName>
    <definedName name="____VOL1" localSheetId="16">#REF!</definedName>
    <definedName name="____VOL1" localSheetId="19">#REF!</definedName>
    <definedName name="____VOL1" localSheetId="22">#REF!</definedName>
    <definedName name="____VOL1" localSheetId="26">#REF!</definedName>
    <definedName name="____VOL1" localSheetId="27">#REF!</definedName>
    <definedName name="____VOL1" localSheetId="29">#REF!</definedName>
    <definedName name="____VOL1" localSheetId="35">#REF!</definedName>
    <definedName name="____VOL1" localSheetId="4">#REF!</definedName>
    <definedName name="____VOL1" localSheetId="25">#REF!</definedName>
    <definedName name="____VOL1">#REF!</definedName>
    <definedName name="____VOL10" localSheetId="9">#REF!</definedName>
    <definedName name="____VOL10" localSheetId="0">#REF!</definedName>
    <definedName name="____VOL10" localSheetId="28">#REF!</definedName>
    <definedName name="____VOL10" localSheetId="30">#REF!</definedName>
    <definedName name="____VOL10" localSheetId="34">#REF!</definedName>
    <definedName name="____VOL10" localSheetId="43">#REF!</definedName>
    <definedName name="____VOL10" localSheetId="10">#REF!</definedName>
    <definedName name="____VOL10" localSheetId="13">#REF!</definedName>
    <definedName name="____VOL10" localSheetId="15">#REF!</definedName>
    <definedName name="____VOL10" localSheetId="16">#REF!</definedName>
    <definedName name="____VOL10" localSheetId="19">#REF!</definedName>
    <definedName name="____VOL10" localSheetId="22">#REF!</definedName>
    <definedName name="____VOL10" localSheetId="26">#REF!</definedName>
    <definedName name="____VOL10" localSheetId="27">#REF!</definedName>
    <definedName name="____VOL10" localSheetId="29">#REF!</definedName>
    <definedName name="____VOL10" localSheetId="35">#REF!</definedName>
    <definedName name="____VOL10" localSheetId="4">#REF!</definedName>
    <definedName name="____VOL10" localSheetId="25">#REF!</definedName>
    <definedName name="____VOL10">#REF!</definedName>
    <definedName name="____VOL11" localSheetId="9">#REF!</definedName>
    <definedName name="____VOL11" localSheetId="0">#REF!</definedName>
    <definedName name="____VOL11" localSheetId="28">#REF!</definedName>
    <definedName name="____VOL11" localSheetId="30">#REF!</definedName>
    <definedName name="____VOL11" localSheetId="34">#REF!</definedName>
    <definedName name="____VOL11" localSheetId="43">#REF!</definedName>
    <definedName name="____VOL11" localSheetId="10">#REF!</definedName>
    <definedName name="____VOL11" localSheetId="13">#REF!</definedName>
    <definedName name="____VOL11" localSheetId="15">#REF!</definedName>
    <definedName name="____VOL11" localSheetId="16">#REF!</definedName>
    <definedName name="____VOL11" localSheetId="19">#REF!</definedName>
    <definedName name="____VOL11" localSheetId="22">#REF!</definedName>
    <definedName name="____VOL11" localSheetId="26">#REF!</definedName>
    <definedName name="____VOL11" localSheetId="27">#REF!</definedName>
    <definedName name="____VOL11" localSheetId="29">#REF!</definedName>
    <definedName name="____VOL11" localSheetId="35">#REF!</definedName>
    <definedName name="____VOL11" localSheetId="4">#REF!</definedName>
    <definedName name="____VOL11" localSheetId="25">#REF!</definedName>
    <definedName name="____VOL11">#REF!</definedName>
    <definedName name="____VOL12" localSheetId="9">#REF!</definedName>
    <definedName name="____VOL12" localSheetId="0">#REF!</definedName>
    <definedName name="____VOL12" localSheetId="28">#REF!</definedName>
    <definedName name="____VOL12" localSheetId="30">#REF!</definedName>
    <definedName name="____VOL12" localSheetId="34">#REF!</definedName>
    <definedName name="____VOL12" localSheetId="43">#REF!</definedName>
    <definedName name="____VOL12" localSheetId="10">#REF!</definedName>
    <definedName name="____VOL12" localSheetId="13">#REF!</definedName>
    <definedName name="____VOL12" localSheetId="15">#REF!</definedName>
    <definedName name="____VOL12" localSheetId="16">#REF!</definedName>
    <definedName name="____VOL12" localSheetId="19">#REF!</definedName>
    <definedName name="____VOL12" localSheetId="22">#REF!</definedName>
    <definedName name="____VOL12" localSheetId="26">#REF!</definedName>
    <definedName name="____VOL12" localSheetId="27">#REF!</definedName>
    <definedName name="____VOL12" localSheetId="29">#REF!</definedName>
    <definedName name="____VOL12" localSheetId="35">#REF!</definedName>
    <definedName name="____VOL12" localSheetId="4">#REF!</definedName>
    <definedName name="____VOL12" localSheetId="25">#REF!</definedName>
    <definedName name="____VOL12">#REF!</definedName>
    <definedName name="____VOL13" localSheetId="9">#REF!</definedName>
    <definedName name="____VOL13" localSheetId="0">#REF!</definedName>
    <definedName name="____VOL13" localSheetId="28">#REF!</definedName>
    <definedName name="____VOL13" localSheetId="30">#REF!</definedName>
    <definedName name="____VOL13" localSheetId="34">#REF!</definedName>
    <definedName name="____VOL13" localSheetId="43">#REF!</definedName>
    <definedName name="____VOL13" localSheetId="10">#REF!</definedName>
    <definedName name="____VOL13" localSheetId="13">#REF!</definedName>
    <definedName name="____VOL13" localSheetId="15">#REF!</definedName>
    <definedName name="____VOL13" localSheetId="16">#REF!</definedName>
    <definedName name="____VOL13" localSheetId="19">#REF!</definedName>
    <definedName name="____VOL13" localSheetId="22">#REF!</definedName>
    <definedName name="____VOL13" localSheetId="26">#REF!</definedName>
    <definedName name="____VOL13" localSheetId="27">#REF!</definedName>
    <definedName name="____VOL13" localSheetId="29">#REF!</definedName>
    <definedName name="____VOL13" localSheetId="35">#REF!</definedName>
    <definedName name="____VOL13" localSheetId="4">#REF!</definedName>
    <definedName name="____VOL13" localSheetId="25">#REF!</definedName>
    <definedName name="____VOL13">#REF!</definedName>
    <definedName name="____VOL14" localSheetId="9">#REF!</definedName>
    <definedName name="____VOL14" localSheetId="0">#REF!</definedName>
    <definedName name="____VOL14" localSheetId="28">#REF!</definedName>
    <definedName name="____VOL14" localSheetId="30">#REF!</definedName>
    <definedName name="____VOL14" localSheetId="34">#REF!</definedName>
    <definedName name="____VOL14" localSheetId="43">#REF!</definedName>
    <definedName name="____VOL14" localSheetId="10">#REF!</definedName>
    <definedName name="____VOL14" localSheetId="13">#REF!</definedName>
    <definedName name="____VOL14" localSheetId="15">#REF!</definedName>
    <definedName name="____VOL14" localSheetId="16">#REF!</definedName>
    <definedName name="____VOL14" localSheetId="19">#REF!</definedName>
    <definedName name="____VOL14" localSheetId="22">#REF!</definedName>
    <definedName name="____VOL14" localSheetId="26">#REF!</definedName>
    <definedName name="____VOL14" localSheetId="27">#REF!</definedName>
    <definedName name="____VOL14" localSheetId="29">#REF!</definedName>
    <definedName name="____VOL14" localSheetId="35">#REF!</definedName>
    <definedName name="____VOL14" localSheetId="4">#REF!</definedName>
    <definedName name="____VOL14" localSheetId="25">#REF!</definedName>
    <definedName name="____VOL14">#REF!</definedName>
    <definedName name="____VOL2" localSheetId="9">#REF!</definedName>
    <definedName name="____VOL2" localSheetId="0">#REF!</definedName>
    <definedName name="____VOL2" localSheetId="28">#REF!</definedName>
    <definedName name="____VOL2" localSheetId="30">#REF!</definedName>
    <definedName name="____VOL2" localSheetId="34">#REF!</definedName>
    <definedName name="____VOL2" localSheetId="43">#REF!</definedName>
    <definedName name="____VOL2" localSheetId="10">#REF!</definedName>
    <definedName name="____VOL2" localSheetId="13">#REF!</definedName>
    <definedName name="____VOL2" localSheetId="15">#REF!</definedName>
    <definedName name="____VOL2" localSheetId="16">#REF!</definedName>
    <definedName name="____VOL2" localSheetId="19">#REF!</definedName>
    <definedName name="____VOL2" localSheetId="22">#REF!</definedName>
    <definedName name="____VOL2" localSheetId="26">#REF!</definedName>
    <definedName name="____VOL2" localSheetId="27">#REF!</definedName>
    <definedName name="____VOL2" localSheetId="29">#REF!</definedName>
    <definedName name="____VOL2" localSheetId="35">#REF!</definedName>
    <definedName name="____VOL2" localSheetId="4">#REF!</definedName>
    <definedName name="____VOL2" localSheetId="25">#REF!</definedName>
    <definedName name="____VOL2">#REF!</definedName>
    <definedName name="____VOL3" localSheetId="9">#REF!</definedName>
    <definedName name="____VOL3" localSheetId="0">#REF!</definedName>
    <definedName name="____VOL3" localSheetId="28">#REF!</definedName>
    <definedName name="____VOL3" localSheetId="30">#REF!</definedName>
    <definedName name="____VOL3" localSheetId="34">#REF!</definedName>
    <definedName name="____VOL3" localSheetId="43">#REF!</definedName>
    <definedName name="____VOL3" localSheetId="10">#REF!</definedName>
    <definedName name="____VOL3" localSheetId="13">#REF!</definedName>
    <definedName name="____VOL3" localSheetId="15">#REF!</definedName>
    <definedName name="____VOL3" localSheetId="16">#REF!</definedName>
    <definedName name="____VOL3" localSheetId="19">#REF!</definedName>
    <definedName name="____VOL3" localSheetId="22">#REF!</definedName>
    <definedName name="____VOL3" localSheetId="26">#REF!</definedName>
    <definedName name="____VOL3" localSheetId="27">#REF!</definedName>
    <definedName name="____VOL3" localSheetId="29">#REF!</definedName>
    <definedName name="____VOL3" localSheetId="35">#REF!</definedName>
    <definedName name="____VOL3" localSheetId="4">#REF!</definedName>
    <definedName name="____VOL3" localSheetId="25">#REF!</definedName>
    <definedName name="____VOL3">#REF!</definedName>
    <definedName name="____VOL4" localSheetId="9">#REF!</definedName>
    <definedName name="____VOL4" localSheetId="0">#REF!</definedName>
    <definedName name="____VOL4" localSheetId="28">#REF!</definedName>
    <definedName name="____VOL4" localSheetId="30">#REF!</definedName>
    <definedName name="____VOL4" localSheetId="34">#REF!</definedName>
    <definedName name="____VOL4" localSheetId="43">#REF!</definedName>
    <definedName name="____VOL4" localSheetId="10">#REF!</definedName>
    <definedName name="____VOL4" localSheetId="13">#REF!</definedName>
    <definedName name="____VOL4" localSheetId="15">#REF!</definedName>
    <definedName name="____VOL4" localSheetId="16">#REF!</definedName>
    <definedName name="____VOL4" localSheetId="19">#REF!</definedName>
    <definedName name="____VOL4" localSheetId="22">#REF!</definedName>
    <definedName name="____VOL4" localSheetId="26">#REF!</definedName>
    <definedName name="____VOL4" localSheetId="27">#REF!</definedName>
    <definedName name="____VOL4" localSheetId="29">#REF!</definedName>
    <definedName name="____VOL4" localSheetId="35">#REF!</definedName>
    <definedName name="____VOL4" localSheetId="4">#REF!</definedName>
    <definedName name="____VOL4" localSheetId="25">#REF!</definedName>
    <definedName name="____VOL4">#REF!</definedName>
    <definedName name="____VOL5" localSheetId="9">#REF!</definedName>
    <definedName name="____VOL5" localSheetId="0">#REF!</definedName>
    <definedName name="____VOL5" localSheetId="28">#REF!</definedName>
    <definedName name="____VOL5" localSheetId="30">#REF!</definedName>
    <definedName name="____VOL5" localSheetId="34">#REF!</definedName>
    <definedName name="____VOL5" localSheetId="43">#REF!</definedName>
    <definedName name="____VOL5" localSheetId="10">#REF!</definedName>
    <definedName name="____VOL5" localSheetId="13">#REF!</definedName>
    <definedName name="____VOL5" localSheetId="15">#REF!</definedName>
    <definedName name="____VOL5" localSheetId="16">#REF!</definedName>
    <definedName name="____VOL5" localSheetId="19">#REF!</definedName>
    <definedName name="____VOL5" localSheetId="22">#REF!</definedName>
    <definedName name="____VOL5" localSheetId="26">#REF!</definedName>
    <definedName name="____VOL5" localSheetId="27">#REF!</definedName>
    <definedName name="____VOL5" localSheetId="29">#REF!</definedName>
    <definedName name="____VOL5" localSheetId="35">#REF!</definedName>
    <definedName name="____VOL5" localSheetId="4">#REF!</definedName>
    <definedName name="____VOL5" localSheetId="25">#REF!</definedName>
    <definedName name="____VOL5">#REF!</definedName>
    <definedName name="____VOL6" localSheetId="9">#REF!</definedName>
    <definedName name="____VOL6" localSheetId="0">#REF!</definedName>
    <definedName name="____VOL6" localSheetId="28">#REF!</definedName>
    <definedName name="____VOL6" localSheetId="30">#REF!</definedName>
    <definedName name="____VOL6" localSheetId="34">#REF!</definedName>
    <definedName name="____VOL6" localSheetId="43">#REF!</definedName>
    <definedName name="____VOL6" localSheetId="10">#REF!</definedName>
    <definedName name="____VOL6" localSheetId="13">#REF!</definedName>
    <definedName name="____VOL6" localSheetId="15">#REF!</definedName>
    <definedName name="____VOL6" localSheetId="16">#REF!</definedName>
    <definedName name="____VOL6" localSheetId="19">#REF!</definedName>
    <definedName name="____VOL6" localSheetId="22">#REF!</definedName>
    <definedName name="____VOL6" localSheetId="26">#REF!</definedName>
    <definedName name="____VOL6" localSheetId="27">#REF!</definedName>
    <definedName name="____VOL6" localSheetId="29">#REF!</definedName>
    <definedName name="____VOL6" localSheetId="35">#REF!</definedName>
    <definedName name="____VOL6" localSheetId="4">#REF!</definedName>
    <definedName name="____VOL6" localSheetId="25">#REF!</definedName>
    <definedName name="____VOL6">#REF!</definedName>
    <definedName name="____VOL7" localSheetId="9">#REF!</definedName>
    <definedName name="____VOL7" localSheetId="0">#REF!</definedName>
    <definedName name="____VOL7" localSheetId="28">#REF!</definedName>
    <definedName name="____VOL7" localSheetId="30">#REF!</definedName>
    <definedName name="____VOL7" localSheetId="34">#REF!</definedName>
    <definedName name="____VOL7" localSheetId="43">#REF!</definedName>
    <definedName name="____VOL7" localSheetId="10">#REF!</definedName>
    <definedName name="____VOL7" localSheetId="13">#REF!</definedName>
    <definedName name="____VOL7" localSheetId="15">#REF!</definedName>
    <definedName name="____VOL7" localSheetId="16">#REF!</definedName>
    <definedName name="____VOL7" localSheetId="19">#REF!</definedName>
    <definedName name="____VOL7" localSheetId="22">#REF!</definedName>
    <definedName name="____VOL7" localSheetId="26">#REF!</definedName>
    <definedName name="____VOL7" localSheetId="27">#REF!</definedName>
    <definedName name="____VOL7" localSheetId="29">#REF!</definedName>
    <definedName name="____VOL7" localSheetId="35">#REF!</definedName>
    <definedName name="____VOL7" localSheetId="4">#REF!</definedName>
    <definedName name="____VOL7" localSheetId="25">#REF!</definedName>
    <definedName name="____VOL7">#REF!</definedName>
    <definedName name="____VOL8" localSheetId="9">#REF!</definedName>
    <definedName name="____VOL8" localSheetId="0">#REF!</definedName>
    <definedName name="____VOL8" localSheetId="28">#REF!</definedName>
    <definedName name="____VOL8" localSheetId="30">#REF!</definedName>
    <definedName name="____VOL8" localSheetId="34">#REF!</definedName>
    <definedName name="____VOL8" localSheetId="43">#REF!</definedName>
    <definedName name="____VOL8" localSheetId="10">#REF!</definedName>
    <definedName name="____VOL8" localSheetId="13">#REF!</definedName>
    <definedName name="____VOL8" localSheetId="15">#REF!</definedName>
    <definedName name="____VOL8" localSheetId="16">#REF!</definedName>
    <definedName name="____VOL8" localSheetId="19">#REF!</definedName>
    <definedName name="____VOL8" localSheetId="22">#REF!</definedName>
    <definedName name="____VOL8" localSheetId="26">#REF!</definedName>
    <definedName name="____VOL8" localSheetId="27">#REF!</definedName>
    <definedName name="____VOL8" localSheetId="29">#REF!</definedName>
    <definedName name="____VOL8" localSheetId="35">#REF!</definedName>
    <definedName name="____VOL8" localSheetId="4">#REF!</definedName>
    <definedName name="____VOL8" localSheetId="25">#REF!</definedName>
    <definedName name="____VOL8">#REF!</definedName>
    <definedName name="____VOL9" localSheetId="9">#REF!</definedName>
    <definedName name="____VOL9" localSheetId="0">#REF!</definedName>
    <definedName name="____VOL9" localSheetId="28">#REF!</definedName>
    <definedName name="____VOL9" localSheetId="30">#REF!</definedName>
    <definedName name="____VOL9" localSheetId="34">#REF!</definedName>
    <definedName name="____VOL9" localSheetId="43">#REF!</definedName>
    <definedName name="____VOL9" localSheetId="10">#REF!</definedName>
    <definedName name="____VOL9" localSheetId="13">#REF!</definedName>
    <definedName name="____VOL9" localSheetId="15">#REF!</definedName>
    <definedName name="____VOL9" localSheetId="16">#REF!</definedName>
    <definedName name="____VOL9" localSheetId="19">#REF!</definedName>
    <definedName name="____VOL9" localSheetId="22">#REF!</definedName>
    <definedName name="____VOL9" localSheetId="26">#REF!</definedName>
    <definedName name="____VOL9" localSheetId="27">#REF!</definedName>
    <definedName name="____VOL9" localSheetId="29">#REF!</definedName>
    <definedName name="____VOL9" localSheetId="35">#REF!</definedName>
    <definedName name="____VOL9" localSheetId="4">#REF!</definedName>
    <definedName name="____VOL9" localSheetId="25">#REF!</definedName>
    <definedName name="____VOL9">#REF!</definedName>
    <definedName name="___ALE2" localSheetId="9">#REF!</definedName>
    <definedName name="___ALE2" localSheetId="0">#REF!</definedName>
    <definedName name="___ALE2" localSheetId="28">#REF!</definedName>
    <definedName name="___ALE2" localSheetId="30">#REF!</definedName>
    <definedName name="___ALE2" localSheetId="34">#REF!</definedName>
    <definedName name="___ALE2" localSheetId="43">#REF!</definedName>
    <definedName name="___ALE2" localSheetId="10">#REF!</definedName>
    <definedName name="___ALE2" localSheetId="15">#REF!</definedName>
    <definedName name="___ALE2" localSheetId="16">#REF!</definedName>
    <definedName name="___ALE2" localSheetId="19">#REF!</definedName>
    <definedName name="___ALE2" localSheetId="22">#REF!</definedName>
    <definedName name="___ALE2" localSheetId="26">#REF!</definedName>
    <definedName name="___ALE2" localSheetId="27">#REF!</definedName>
    <definedName name="___ALE2" localSheetId="29">#REF!</definedName>
    <definedName name="___ALE2" localSheetId="35">#REF!</definedName>
    <definedName name="___ALE2" localSheetId="4">#REF!</definedName>
    <definedName name="___ALE2" localSheetId="25">#REF!</definedName>
    <definedName name="___ALE2">#REF!</definedName>
    <definedName name="___ALE3" localSheetId="9">#REF!</definedName>
    <definedName name="___ALE3" localSheetId="0">#REF!</definedName>
    <definedName name="___ALE3" localSheetId="28">#REF!</definedName>
    <definedName name="___ALE3" localSheetId="30">#REF!</definedName>
    <definedName name="___ALE3" localSheetId="34">#REF!</definedName>
    <definedName name="___ALE3" localSheetId="43">#REF!</definedName>
    <definedName name="___ALE3" localSheetId="10">#REF!</definedName>
    <definedName name="___ALE3" localSheetId="15">#REF!</definedName>
    <definedName name="___ALE3" localSheetId="16">#REF!</definedName>
    <definedName name="___ALE3" localSheetId="19">#REF!</definedName>
    <definedName name="___ALE3" localSheetId="22">#REF!</definedName>
    <definedName name="___ALE3" localSheetId="26">#REF!</definedName>
    <definedName name="___ALE3" localSheetId="27">#REF!</definedName>
    <definedName name="___ALE3" localSheetId="29">#REF!</definedName>
    <definedName name="___ALE3" localSheetId="35">#REF!</definedName>
    <definedName name="___ALE3" localSheetId="4">#REF!</definedName>
    <definedName name="___ALE3" localSheetId="25">#REF!</definedName>
    <definedName name="___ALE3">#REF!</definedName>
    <definedName name="___f">[6]CMPRESOR!$C$50</definedName>
    <definedName name="___KEY1" localSheetId="9" hidden="1">'[3]Forma E-7'!#REF!</definedName>
    <definedName name="___KEY1" localSheetId="0" hidden="1">'[3]Forma E-7'!#REF!</definedName>
    <definedName name="___KEY1" localSheetId="28" hidden="1">'[3]Forma E-7'!#REF!</definedName>
    <definedName name="___KEY1" localSheetId="30" hidden="1">'[3]Forma E-7'!#REF!</definedName>
    <definedName name="___KEY1" localSheetId="34" hidden="1">'[3]Forma E-7'!#REF!</definedName>
    <definedName name="___KEY1" localSheetId="43" hidden="1">'[3]Forma E-7'!#REF!</definedName>
    <definedName name="___KEY1" localSheetId="10" hidden="1">'[3]Forma E-7'!#REF!</definedName>
    <definedName name="___KEY1" localSheetId="13" hidden="1">'[47]Forma E-7'!#REF!</definedName>
    <definedName name="___KEY1" localSheetId="15" hidden="1">'[3]Forma E-7'!#REF!</definedName>
    <definedName name="___KEY1" localSheetId="16" hidden="1">'[3]Forma E-7'!#REF!</definedName>
    <definedName name="___KEY1" localSheetId="19" hidden="1">'[3]Forma E-7'!#REF!</definedName>
    <definedName name="___KEY1" localSheetId="22" hidden="1">'[3]Forma E-7'!#REF!</definedName>
    <definedName name="___KEY1" localSheetId="23" hidden="1">'[3]Forma E-7'!#REF!</definedName>
    <definedName name="___KEY1" localSheetId="26" hidden="1">'[68]Forma E-7'!#REF!</definedName>
    <definedName name="___KEY1" localSheetId="27" hidden="1">'[68]Forma E-7'!#REF!</definedName>
    <definedName name="___KEY1" localSheetId="29" hidden="1">'[3]Forma E-7'!#REF!</definedName>
    <definedName name="___KEY1" localSheetId="35" hidden="1">'[3]Forma E-7'!#REF!</definedName>
    <definedName name="___KEY1" localSheetId="4" hidden="1">'[3]Forma E-7'!#REF!</definedName>
    <definedName name="___KEY1" localSheetId="25" hidden="1">'[3]Forma E-7'!#REF!</definedName>
    <definedName name="___KEY1" hidden="1">'[3]Forma E-7'!#REF!</definedName>
    <definedName name="___KEY2" localSheetId="9" hidden="1">'[4]Forma E-17'!#REF!</definedName>
    <definedName name="___KEY2" localSheetId="0" hidden="1">'[4]Forma E-17'!#REF!</definedName>
    <definedName name="___KEY2" localSheetId="28" hidden="1">'[4]Forma E-17'!#REF!</definedName>
    <definedName name="___KEY2" localSheetId="30" hidden="1">'[4]Forma E-17'!#REF!</definedName>
    <definedName name="___KEY2" localSheetId="34" hidden="1">'[4]Forma E-17'!#REF!</definedName>
    <definedName name="___KEY2" localSheetId="43" hidden="1">'[4]Forma E-17'!#REF!</definedName>
    <definedName name="___KEY2" localSheetId="10" hidden="1">'[4]Forma E-17'!#REF!</definedName>
    <definedName name="___KEY2" localSheetId="13" hidden="1">'[48]Forma E-17'!#REF!</definedName>
    <definedName name="___KEY2" localSheetId="15" hidden="1">'[4]Forma E-17'!#REF!</definedName>
    <definedName name="___KEY2" localSheetId="16" hidden="1">'[4]Forma E-17'!#REF!</definedName>
    <definedName name="___KEY2" localSheetId="19" hidden="1">'[4]Forma E-17'!#REF!</definedName>
    <definedName name="___KEY2" localSheetId="22" hidden="1">'[4]Forma E-17'!#REF!</definedName>
    <definedName name="___KEY2" localSheetId="23" hidden="1">'[4]Forma E-17'!#REF!</definedName>
    <definedName name="___KEY2" localSheetId="26" hidden="1">'[69]Forma E-17'!#REF!</definedName>
    <definedName name="___KEY2" localSheetId="27" hidden="1">'[69]Forma E-17'!#REF!</definedName>
    <definedName name="___KEY2" localSheetId="29" hidden="1">'[4]Forma E-17'!#REF!</definedName>
    <definedName name="___KEY2" localSheetId="35" hidden="1">'[4]Forma E-17'!#REF!</definedName>
    <definedName name="___KEY2" localSheetId="4" hidden="1">'[4]Forma E-17'!#REF!</definedName>
    <definedName name="___KEY2" localSheetId="25" hidden="1">'[4]Forma E-17'!#REF!</definedName>
    <definedName name="___KEY2" hidden="1">'[4]Forma E-17'!#REF!</definedName>
    <definedName name="___MAT1" localSheetId="9">#REF!</definedName>
    <definedName name="___MAT1" localSheetId="0">#REF!</definedName>
    <definedName name="___MAT1" localSheetId="28">#REF!</definedName>
    <definedName name="___MAT1" localSheetId="30">#REF!</definedName>
    <definedName name="___MAT1" localSheetId="34">#REF!</definedName>
    <definedName name="___MAT1" localSheetId="43">#REF!</definedName>
    <definedName name="___MAT1" localSheetId="10">#REF!</definedName>
    <definedName name="___MAT1" localSheetId="13">#REF!</definedName>
    <definedName name="___MAT1" localSheetId="15">#REF!</definedName>
    <definedName name="___MAT1" localSheetId="16">#REF!</definedName>
    <definedName name="___MAT1" localSheetId="19">#REF!</definedName>
    <definedName name="___MAT1" localSheetId="22">#REF!</definedName>
    <definedName name="___MAT1" localSheetId="26">#REF!</definedName>
    <definedName name="___MAT1" localSheetId="27">#REF!</definedName>
    <definedName name="___MAT1" localSheetId="29">#REF!</definedName>
    <definedName name="___MAT1" localSheetId="35">#REF!</definedName>
    <definedName name="___MAT1" localSheetId="4">#REF!</definedName>
    <definedName name="___MAT1" localSheetId="25">#REF!</definedName>
    <definedName name="___MAT1">#REF!</definedName>
    <definedName name="___MAT2" localSheetId="9">#REF!</definedName>
    <definedName name="___MAT2" localSheetId="0">#REF!</definedName>
    <definedName name="___MAT2" localSheetId="28">#REF!</definedName>
    <definedName name="___MAT2" localSheetId="30">#REF!</definedName>
    <definedName name="___MAT2" localSheetId="34">#REF!</definedName>
    <definedName name="___MAT2" localSheetId="43">#REF!</definedName>
    <definedName name="___MAT2" localSheetId="10">#REF!</definedName>
    <definedName name="___MAT2" localSheetId="13">#REF!</definedName>
    <definedName name="___MAT2" localSheetId="15">#REF!</definedName>
    <definedName name="___MAT2" localSheetId="16">#REF!</definedName>
    <definedName name="___MAT2" localSheetId="19">#REF!</definedName>
    <definedName name="___MAT2" localSheetId="22">#REF!</definedName>
    <definedName name="___MAT2" localSheetId="26">#REF!</definedName>
    <definedName name="___MAT2" localSheetId="27">#REF!</definedName>
    <definedName name="___MAT2" localSheetId="29">#REF!</definedName>
    <definedName name="___MAT2" localSheetId="35">#REF!</definedName>
    <definedName name="___MAT2" localSheetId="4">#REF!</definedName>
    <definedName name="___MAT2" localSheetId="25">#REF!</definedName>
    <definedName name="___MAT2">#REF!</definedName>
    <definedName name="___PH640" localSheetId="9">#REF!</definedName>
    <definedName name="___PH640" localSheetId="0">#REF!</definedName>
    <definedName name="___PH640" localSheetId="28">#REF!</definedName>
    <definedName name="___PH640" localSheetId="30">#REF!</definedName>
    <definedName name="___PH640" localSheetId="34">#REF!</definedName>
    <definedName name="___PH640" localSheetId="43">#REF!</definedName>
    <definedName name="___PH640" localSheetId="10">#REF!</definedName>
    <definedName name="___PH640" localSheetId="13">#REF!</definedName>
    <definedName name="___PH640" localSheetId="15">#REF!</definedName>
    <definedName name="___PH640" localSheetId="16">#REF!</definedName>
    <definedName name="___PH640" localSheetId="19">#REF!</definedName>
    <definedName name="___PH640" localSheetId="22">#REF!</definedName>
    <definedName name="___PH640" localSheetId="26">#REF!</definedName>
    <definedName name="___PH640" localSheetId="27">#REF!</definedName>
    <definedName name="___PH640" localSheetId="29">#REF!</definedName>
    <definedName name="___PH640" localSheetId="35">#REF!</definedName>
    <definedName name="___PH640" localSheetId="4">#REF!</definedName>
    <definedName name="___PH640" localSheetId="25">#REF!</definedName>
    <definedName name="___PH640">#REF!</definedName>
    <definedName name="___PIP25" localSheetId="9">#REF!</definedName>
    <definedName name="___PIP25" localSheetId="0">#REF!</definedName>
    <definedName name="___PIP25" localSheetId="28">#REF!</definedName>
    <definedName name="___PIP25" localSheetId="30">#REF!</definedName>
    <definedName name="___PIP25" localSheetId="34">#REF!</definedName>
    <definedName name="___PIP25" localSheetId="43">#REF!</definedName>
    <definedName name="___PIP25" localSheetId="10">#REF!</definedName>
    <definedName name="___PIP25" localSheetId="13">#REF!</definedName>
    <definedName name="___PIP25" localSheetId="15">#REF!</definedName>
    <definedName name="___PIP25" localSheetId="16">#REF!</definedName>
    <definedName name="___PIP25" localSheetId="19">#REF!</definedName>
    <definedName name="___PIP25" localSheetId="22">#REF!</definedName>
    <definedName name="___PIP25" localSheetId="26">#REF!</definedName>
    <definedName name="___PIP25" localSheetId="27">#REF!</definedName>
    <definedName name="___PIP25" localSheetId="29">#REF!</definedName>
    <definedName name="___PIP25" localSheetId="35">#REF!</definedName>
    <definedName name="___PIP25" localSheetId="4">#REF!</definedName>
    <definedName name="___PIP25" localSheetId="25">#REF!</definedName>
    <definedName name="___PIP25">#REF!</definedName>
    <definedName name="___PRE1" localSheetId="9">#REF!</definedName>
    <definedName name="___PRE1" localSheetId="0">#REF!</definedName>
    <definedName name="___PRE1" localSheetId="28">#REF!</definedName>
    <definedName name="___PRE1" localSheetId="30">#REF!</definedName>
    <definedName name="___PRE1" localSheetId="34">#REF!</definedName>
    <definedName name="___PRE1" localSheetId="43">#REF!</definedName>
    <definedName name="___PRE1" localSheetId="10">#REF!</definedName>
    <definedName name="___PRE1" localSheetId="15">#REF!</definedName>
    <definedName name="___PRE1" localSheetId="16">#REF!</definedName>
    <definedName name="___PRE1" localSheetId="19">#REF!</definedName>
    <definedName name="___PRE1" localSheetId="22">#REF!</definedName>
    <definedName name="___PRE1" localSheetId="26">#REF!</definedName>
    <definedName name="___PRE1" localSheetId="27">#REF!</definedName>
    <definedName name="___PRE1" localSheetId="29">#REF!</definedName>
    <definedName name="___PRE1" localSheetId="35">#REF!</definedName>
    <definedName name="___PRE1" localSheetId="4">#REF!</definedName>
    <definedName name="___PRE1" localSheetId="25">#REF!</definedName>
    <definedName name="___PRE1">#REF!</definedName>
    <definedName name="___PRG1" localSheetId="9">#REF!</definedName>
    <definedName name="___PRG1" localSheetId="0">#REF!</definedName>
    <definedName name="___PRG1" localSheetId="28">#REF!</definedName>
    <definedName name="___PRG1" localSheetId="30">#REF!</definedName>
    <definedName name="___PRG1" localSheetId="34">#REF!</definedName>
    <definedName name="___PRG1" localSheetId="43">#REF!</definedName>
    <definedName name="___PRG1" localSheetId="10">#REF!</definedName>
    <definedName name="___PRG1" localSheetId="15">#REF!</definedName>
    <definedName name="___PRG1" localSheetId="16">#REF!</definedName>
    <definedName name="___PRG1" localSheetId="19">#REF!</definedName>
    <definedName name="___PRG1" localSheetId="22">#REF!</definedName>
    <definedName name="___PRG1" localSheetId="26">#REF!</definedName>
    <definedName name="___PRG1" localSheetId="27">#REF!</definedName>
    <definedName name="___PRG1" localSheetId="29">#REF!</definedName>
    <definedName name="___PRG1" localSheetId="35">#REF!</definedName>
    <definedName name="___PRG1" localSheetId="4">#REF!</definedName>
    <definedName name="___PRG1" localSheetId="25">#REF!</definedName>
    <definedName name="___PRG1">#REF!</definedName>
    <definedName name="___PU1" localSheetId="9">#REF!</definedName>
    <definedName name="___PU1" localSheetId="0">#REF!</definedName>
    <definedName name="___PU1" localSheetId="28">#REF!</definedName>
    <definedName name="___PU1" localSheetId="30">#REF!</definedName>
    <definedName name="___PU1" localSheetId="34">#REF!</definedName>
    <definedName name="___PU1" localSheetId="43">#REF!</definedName>
    <definedName name="___PU1" localSheetId="10">#REF!</definedName>
    <definedName name="___PU1" localSheetId="15">#REF!</definedName>
    <definedName name="___PU1" localSheetId="16">#REF!</definedName>
    <definedName name="___PU1" localSheetId="19">#REF!</definedName>
    <definedName name="___PU1" localSheetId="22">#REF!</definedName>
    <definedName name="___PU1" localSheetId="26">#REF!</definedName>
    <definedName name="___PU1" localSheetId="27">#REF!</definedName>
    <definedName name="___PU1" localSheetId="29">#REF!</definedName>
    <definedName name="___PU1" localSheetId="35">#REF!</definedName>
    <definedName name="___PU1" localSheetId="4">#REF!</definedName>
    <definedName name="___PU1" localSheetId="25">#REF!</definedName>
    <definedName name="___PU1">#REF!</definedName>
    <definedName name="___PU2" localSheetId="9">#REF!</definedName>
    <definedName name="___PU2" localSheetId="0">#REF!</definedName>
    <definedName name="___PU2" localSheetId="28">#REF!</definedName>
    <definedName name="___PU2" localSheetId="30">#REF!</definedName>
    <definedName name="___PU2" localSheetId="34">#REF!</definedName>
    <definedName name="___PU2" localSheetId="43">#REF!</definedName>
    <definedName name="___PU2" localSheetId="10">#REF!</definedName>
    <definedName name="___PU2" localSheetId="15">#REF!</definedName>
    <definedName name="___PU2" localSheetId="16">#REF!</definedName>
    <definedName name="___PU2" localSheetId="19">#REF!</definedName>
    <definedName name="___PU2" localSheetId="22">#REF!</definedName>
    <definedName name="___PU2" localSheetId="26">#REF!</definedName>
    <definedName name="___PU2" localSheetId="27">#REF!</definedName>
    <definedName name="___PU2" localSheetId="29">#REF!</definedName>
    <definedName name="___PU2" localSheetId="35">#REF!</definedName>
    <definedName name="___PU2" localSheetId="4">#REF!</definedName>
    <definedName name="___PU2" localSheetId="25">#REF!</definedName>
    <definedName name="___PU2">#REF!</definedName>
    <definedName name="___TIT2" localSheetId="41">'[97]Forma 3'!$A$1:$IV$8</definedName>
    <definedName name="___TIT2" localSheetId="42">'[97]Forma 3'!$A$1:$IV$8</definedName>
    <definedName name="___TIT2">'[5]Forma 3'!$A$1:$IV$8</definedName>
    <definedName name="___tot1" localSheetId="9">#REF!</definedName>
    <definedName name="___tot1" localSheetId="0">#REF!</definedName>
    <definedName name="___tot1" localSheetId="28">#REF!</definedName>
    <definedName name="___tot1" localSheetId="30">#REF!</definedName>
    <definedName name="___tot1" localSheetId="34">#REF!</definedName>
    <definedName name="___tot1" localSheetId="43">#REF!</definedName>
    <definedName name="___tot1" localSheetId="10">#REF!</definedName>
    <definedName name="___tot1" localSheetId="15">#REF!</definedName>
    <definedName name="___tot1" localSheetId="16">#REF!</definedName>
    <definedName name="___tot1" localSheetId="19">#REF!</definedName>
    <definedName name="___tot1" localSheetId="22">#REF!</definedName>
    <definedName name="___tot1" localSheetId="26">#REF!</definedName>
    <definedName name="___tot1" localSheetId="27">#REF!</definedName>
    <definedName name="___tot1" localSheetId="29">#REF!</definedName>
    <definedName name="___tot1" localSheetId="35">#REF!</definedName>
    <definedName name="___tot1" localSheetId="4">#REF!</definedName>
    <definedName name="___tot1" localSheetId="25">#REF!</definedName>
    <definedName name="___tot1">#REF!</definedName>
    <definedName name="___VOL1" localSheetId="9">#REF!</definedName>
    <definedName name="___VOL1" localSheetId="0">#REF!</definedName>
    <definedName name="___VOL1" localSheetId="28">#REF!</definedName>
    <definedName name="___VOL1" localSheetId="30">#REF!</definedName>
    <definedName name="___VOL1" localSheetId="34">#REF!</definedName>
    <definedName name="___VOL1" localSheetId="43">#REF!</definedName>
    <definedName name="___VOL1" localSheetId="10">#REF!</definedName>
    <definedName name="___VOL1" localSheetId="13">#REF!</definedName>
    <definedName name="___VOL1" localSheetId="15">#REF!</definedName>
    <definedName name="___VOL1" localSheetId="16">#REF!</definedName>
    <definedName name="___VOL1" localSheetId="19">#REF!</definedName>
    <definedName name="___VOL1" localSheetId="22">#REF!</definedName>
    <definedName name="___VOL1" localSheetId="26">#REF!</definedName>
    <definedName name="___VOL1" localSheetId="27">#REF!</definedName>
    <definedName name="___VOL1" localSheetId="29">#REF!</definedName>
    <definedName name="___VOL1" localSheetId="35">#REF!</definedName>
    <definedName name="___VOL1" localSheetId="4">#REF!</definedName>
    <definedName name="___VOL1" localSheetId="25">#REF!</definedName>
    <definedName name="___VOL1">#REF!</definedName>
    <definedName name="___VOL10" localSheetId="9">#REF!</definedName>
    <definedName name="___VOL10" localSheetId="0">#REF!</definedName>
    <definedName name="___VOL10" localSheetId="28">#REF!</definedName>
    <definedName name="___VOL10" localSheetId="30">#REF!</definedName>
    <definedName name="___VOL10" localSheetId="34">#REF!</definedName>
    <definedName name="___VOL10" localSheetId="43">#REF!</definedName>
    <definedName name="___VOL10" localSheetId="10">#REF!</definedName>
    <definedName name="___VOL10" localSheetId="13">#REF!</definedName>
    <definedName name="___VOL10" localSheetId="15">#REF!</definedName>
    <definedName name="___VOL10" localSheetId="16">#REF!</definedName>
    <definedName name="___VOL10" localSheetId="19">#REF!</definedName>
    <definedName name="___VOL10" localSheetId="22">#REF!</definedName>
    <definedName name="___VOL10" localSheetId="26">#REF!</definedName>
    <definedName name="___VOL10" localSheetId="27">#REF!</definedName>
    <definedName name="___VOL10" localSheetId="29">#REF!</definedName>
    <definedName name="___VOL10" localSheetId="35">#REF!</definedName>
    <definedName name="___VOL10" localSheetId="4">#REF!</definedName>
    <definedName name="___VOL10" localSheetId="25">#REF!</definedName>
    <definedName name="___VOL10">#REF!</definedName>
    <definedName name="___VOL11" localSheetId="9">#REF!</definedName>
    <definedName name="___VOL11" localSheetId="0">#REF!</definedName>
    <definedName name="___VOL11" localSheetId="28">#REF!</definedName>
    <definedName name="___VOL11" localSheetId="30">#REF!</definedName>
    <definedName name="___VOL11" localSheetId="34">#REF!</definedName>
    <definedName name="___VOL11" localSheetId="43">#REF!</definedName>
    <definedName name="___VOL11" localSheetId="10">#REF!</definedName>
    <definedName name="___VOL11" localSheetId="13">#REF!</definedName>
    <definedName name="___VOL11" localSheetId="15">#REF!</definedName>
    <definedName name="___VOL11" localSheetId="16">#REF!</definedName>
    <definedName name="___VOL11" localSheetId="19">#REF!</definedName>
    <definedName name="___VOL11" localSheetId="22">#REF!</definedName>
    <definedName name="___VOL11" localSheetId="26">#REF!</definedName>
    <definedName name="___VOL11" localSheetId="27">#REF!</definedName>
    <definedName name="___VOL11" localSheetId="29">#REF!</definedName>
    <definedName name="___VOL11" localSheetId="35">#REF!</definedName>
    <definedName name="___VOL11" localSheetId="4">#REF!</definedName>
    <definedName name="___VOL11" localSheetId="25">#REF!</definedName>
    <definedName name="___VOL11">#REF!</definedName>
    <definedName name="___VOL12" localSheetId="9">#REF!</definedName>
    <definedName name="___VOL12" localSheetId="0">#REF!</definedName>
    <definedName name="___VOL12" localSheetId="28">#REF!</definedName>
    <definedName name="___VOL12" localSheetId="30">#REF!</definedName>
    <definedName name="___VOL12" localSheetId="34">#REF!</definedName>
    <definedName name="___VOL12" localSheetId="43">#REF!</definedName>
    <definedName name="___VOL12" localSheetId="10">#REF!</definedName>
    <definedName name="___VOL12" localSheetId="13">#REF!</definedName>
    <definedName name="___VOL12" localSheetId="15">#REF!</definedName>
    <definedName name="___VOL12" localSheetId="16">#REF!</definedName>
    <definedName name="___VOL12" localSheetId="19">#REF!</definedName>
    <definedName name="___VOL12" localSheetId="22">#REF!</definedName>
    <definedName name="___VOL12" localSheetId="26">#REF!</definedName>
    <definedName name="___VOL12" localSheetId="27">#REF!</definedName>
    <definedName name="___VOL12" localSheetId="29">#REF!</definedName>
    <definedName name="___VOL12" localSheetId="35">#REF!</definedName>
    <definedName name="___VOL12" localSheetId="4">#REF!</definedName>
    <definedName name="___VOL12" localSheetId="25">#REF!</definedName>
    <definedName name="___VOL12">#REF!</definedName>
    <definedName name="___VOL13" localSheetId="9">#REF!</definedName>
    <definedName name="___VOL13" localSheetId="0">#REF!</definedName>
    <definedName name="___VOL13" localSheetId="28">#REF!</definedName>
    <definedName name="___VOL13" localSheetId="30">#REF!</definedName>
    <definedName name="___VOL13" localSheetId="34">#REF!</definedName>
    <definedName name="___VOL13" localSheetId="43">#REF!</definedName>
    <definedName name="___VOL13" localSheetId="10">#REF!</definedName>
    <definedName name="___VOL13" localSheetId="13">#REF!</definedName>
    <definedName name="___VOL13" localSheetId="15">#REF!</definedName>
    <definedName name="___VOL13" localSheetId="16">#REF!</definedName>
    <definedName name="___VOL13" localSheetId="19">#REF!</definedName>
    <definedName name="___VOL13" localSheetId="22">#REF!</definedName>
    <definedName name="___VOL13" localSheetId="26">#REF!</definedName>
    <definedName name="___VOL13" localSheetId="27">#REF!</definedName>
    <definedName name="___VOL13" localSheetId="29">#REF!</definedName>
    <definedName name="___VOL13" localSheetId="35">#REF!</definedName>
    <definedName name="___VOL13" localSheetId="4">#REF!</definedName>
    <definedName name="___VOL13" localSheetId="25">#REF!</definedName>
    <definedName name="___VOL13">#REF!</definedName>
    <definedName name="___VOL14" localSheetId="9">#REF!</definedName>
    <definedName name="___VOL14" localSheetId="0">#REF!</definedName>
    <definedName name="___VOL14" localSheetId="28">#REF!</definedName>
    <definedName name="___VOL14" localSheetId="30">#REF!</definedName>
    <definedName name="___VOL14" localSheetId="34">#REF!</definedName>
    <definedName name="___VOL14" localSheetId="43">#REF!</definedName>
    <definedName name="___VOL14" localSheetId="10">#REF!</definedName>
    <definedName name="___VOL14" localSheetId="13">#REF!</definedName>
    <definedName name="___VOL14" localSheetId="15">#REF!</definedName>
    <definedName name="___VOL14" localSheetId="16">#REF!</definedName>
    <definedName name="___VOL14" localSheetId="19">#REF!</definedName>
    <definedName name="___VOL14" localSheetId="22">#REF!</definedName>
    <definedName name="___VOL14" localSheetId="26">#REF!</definedName>
    <definedName name="___VOL14" localSheetId="27">#REF!</definedName>
    <definedName name="___VOL14" localSheetId="29">#REF!</definedName>
    <definedName name="___VOL14" localSheetId="35">#REF!</definedName>
    <definedName name="___VOL14" localSheetId="4">#REF!</definedName>
    <definedName name="___VOL14" localSheetId="25">#REF!</definedName>
    <definedName name="___VOL14">#REF!</definedName>
    <definedName name="___VOL2" localSheetId="9">#REF!</definedName>
    <definedName name="___VOL2" localSheetId="0">#REF!</definedName>
    <definedName name="___VOL2" localSheetId="28">#REF!</definedName>
    <definedName name="___VOL2" localSheetId="30">#REF!</definedName>
    <definedName name="___VOL2" localSheetId="34">#REF!</definedName>
    <definedName name="___VOL2" localSheetId="43">#REF!</definedName>
    <definedName name="___VOL2" localSheetId="10">#REF!</definedName>
    <definedName name="___VOL2" localSheetId="13">#REF!</definedName>
    <definedName name="___VOL2" localSheetId="15">#REF!</definedName>
    <definedName name="___VOL2" localSheetId="16">#REF!</definedName>
    <definedName name="___VOL2" localSheetId="19">#REF!</definedName>
    <definedName name="___VOL2" localSheetId="22">#REF!</definedName>
    <definedName name="___VOL2" localSheetId="26">#REF!</definedName>
    <definedName name="___VOL2" localSheetId="27">#REF!</definedName>
    <definedName name="___VOL2" localSheetId="29">#REF!</definedName>
    <definedName name="___VOL2" localSheetId="35">#REF!</definedName>
    <definedName name="___VOL2" localSheetId="4">#REF!</definedName>
    <definedName name="___VOL2" localSheetId="25">#REF!</definedName>
    <definedName name="___VOL2">#REF!</definedName>
    <definedName name="___VOL3" localSheetId="9">#REF!</definedName>
    <definedName name="___VOL3" localSheetId="0">#REF!</definedName>
    <definedName name="___VOL3" localSheetId="28">#REF!</definedName>
    <definedName name="___VOL3" localSheetId="30">#REF!</definedName>
    <definedName name="___VOL3" localSheetId="34">#REF!</definedName>
    <definedName name="___VOL3" localSheetId="43">#REF!</definedName>
    <definedName name="___VOL3" localSheetId="10">#REF!</definedName>
    <definedName name="___VOL3" localSheetId="13">#REF!</definedName>
    <definedName name="___VOL3" localSheetId="15">#REF!</definedName>
    <definedName name="___VOL3" localSheetId="16">#REF!</definedName>
    <definedName name="___VOL3" localSheetId="19">#REF!</definedName>
    <definedName name="___VOL3" localSheetId="22">#REF!</definedName>
    <definedName name="___VOL3" localSheetId="26">#REF!</definedName>
    <definedName name="___VOL3" localSheetId="27">#REF!</definedName>
    <definedName name="___VOL3" localSheetId="29">#REF!</definedName>
    <definedName name="___VOL3" localSheetId="35">#REF!</definedName>
    <definedName name="___VOL3" localSheetId="4">#REF!</definedName>
    <definedName name="___VOL3" localSheetId="25">#REF!</definedName>
    <definedName name="___VOL3">#REF!</definedName>
    <definedName name="___VOL4" localSheetId="9">#REF!</definedName>
    <definedName name="___VOL4" localSheetId="0">#REF!</definedName>
    <definedName name="___VOL4" localSheetId="28">#REF!</definedName>
    <definedName name="___VOL4" localSheetId="30">#REF!</definedName>
    <definedName name="___VOL4" localSheetId="34">#REF!</definedName>
    <definedName name="___VOL4" localSheetId="43">#REF!</definedName>
    <definedName name="___VOL4" localSheetId="10">#REF!</definedName>
    <definedName name="___VOL4" localSheetId="13">#REF!</definedName>
    <definedName name="___VOL4" localSheetId="15">#REF!</definedName>
    <definedName name="___VOL4" localSheetId="16">#REF!</definedName>
    <definedName name="___VOL4" localSheetId="19">#REF!</definedName>
    <definedName name="___VOL4" localSheetId="22">#REF!</definedName>
    <definedName name="___VOL4" localSheetId="26">#REF!</definedName>
    <definedName name="___VOL4" localSheetId="27">#REF!</definedName>
    <definedName name="___VOL4" localSheetId="29">#REF!</definedName>
    <definedName name="___VOL4" localSheetId="35">#REF!</definedName>
    <definedName name="___VOL4" localSheetId="4">#REF!</definedName>
    <definedName name="___VOL4" localSheetId="25">#REF!</definedName>
    <definedName name="___VOL4">#REF!</definedName>
    <definedName name="___VOL5" localSheetId="9">#REF!</definedName>
    <definedName name="___VOL5" localSheetId="0">#REF!</definedName>
    <definedName name="___VOL5" localSheetId="28">#REF!</definedName>
    <definedName name="___VOL5" localSheetId="30">#REF!</definedName>
    <definedName name="___VOL5" localSheetId="34">#REF!</definedName>
    <definedName name="___VOL5" localSheetId="43">#REF!</definedName>
    <definedName name="___VOL5" localSheetId="10">#REF!</definedName>
    <definedName name="___VOL5" localSheetId="13">#REF!</definedName>
    <definedName name="___VOL5" localSheetId="15">#REF!</definedName>
    <definedName name="___VOL5" localSheetId="16">#REF!</definedName>
    <definedName name="___VOL5" localSheetId="19">#REF!</definedName>
    <definedName name="___VOL5" localSheetId="22">#REF!</definedName>
    <definedName name="___VOL5" localSheetId="26">#REF!</definedName>
    <definedName name="___VOL5" localSheetId="27">#REF!</definedName>
    <definedName name="___VOL5" localSheetId="29">#REF!</definedName>
    <definedName name="___VOL5" localSheetId="35">#REF!</definedName>
    <definedName name="___VOL5" localSheetId="4">#REF!</definedName>
    <definedName name="___VOL5" localSheetId="25">#REF!</definedName>
    <definedName name="___VOL5">#REF!</definedName>
    <definedName name="___VOL6" localSheetId="9">#REF!</definedName>
    <definedName name="___VOL6" localSheetId="0">#REF!</definedName>
    <definedName name="___VOL6" localSheetId="28">#REF!</definedName>
    <definedName name="___VOL6" localSheetId="30">#REF!</definedName>
    <definedName name="___VOL6" localSheetId="34">#REF!</definedName>
    <definedName name="___VOL6" localSheetId="43">#REF!</definedName>
    <definedName name="___VOL6" localSheetId="10">#REF!</definedName>
    <definedName name="___VOL6" localSheetId="13">#REF!</definedName>
    <definedName name="___VOL6" localSheetId="15">#REF!</definedName>
    <definedName name="___VOL6" localSheetId="16">#REF!</definedName>
    <definedName name="___VOL6" localSheetId="19">#REF!</definedName>
    <definedName name="___VOL6" localSheetId="22">#REF!</definedName>
    <definedName name="___VOL6" localSheetId="26">#REF!</definedName>
    <definedName name="___VOL6" localSheetId="27">#REF!</definedName>
    <definedName name="___VOL6" localSheetId="29">#REF!</definedName>
    <definedName name="___VOL6" localSheetId="35">#REF!</definedName>
    <definedName name="___VOL6" localSheetId="4">#REF!</definedName>
    <definedName name="___VOL6" localSheetId="25">#REF!</definedName>
    <definedName name="___VOL6">#REF!</definedName>
    <definedName name="___VOL7" localSheetId="9">#REF!</definedName>
    <definedName name="___VOL7" localSheetId="0">#REF!</definedName>
    <definedName name="___VOL7" localSheetId="28">#REF!</definedName>
    <definedName name="___VOL7" localSheetId="30">#REF!</definedName>
    <definedName name="___VOL7" localSheetId="34">#REF!</definedName>
    <definedName name="___VOL7" localSheetId="43">#REF!</definedName>
    <definedName name="___VOL7" localSheetId="10">#REF!</definedName>
    <definedName name="___VOL7" localSheetId="13">#REF!</definedName>
    <definedName name="___VOL7" localSheetId="15">#REF!</definedName>
    <definedName name="___VOL7" localSheetId="16">#REF!</definedName>
    <definedName name="___VOL7" localSheetId="19">#REF!</definedName>
    <definedName name="___VOL7" localSheetId="22">#REF!</definedName>
    <definedName name="___VOL7" localSheetId="26">#REF!</definedName>
    <definedName name="___VOL7" localSheetId="27">#REF!</definedName>
    <definedName name="___VOL7" localSheetId="29">#REF!</definedName>
    <definedName name="___VOL7" localSheetId="35">#REF!</definedName>
    <definedName name="___VOL7" localSheetId="4">#REF!</definedName>
    <definedName name="___VOL7" localSheetId="25">#REF!</definedName>
    <definedName name="___VOL7">#REF!</definedName>
    <definedName name="___VOL8" localSheetId="9">#REF!</definedName>
    <definedName name="___VOL8" localSheetId="0">#REF!</definedName>
    <definedName name="___VOL8" localSheetId="28">#REF!</definedName>
    <definedName name="___VOL8" localSheetId="30">#REF!</definedName>
    <definedName name="___VOL8" localSheetId="34">#REF!</definedName>
    <definedName name="___VOL8" localSheetId="43">#REF!</definedName>
    <definedName name="___VOL8" localSheetId="10">#REF!</definedName>
    <definedName name="___VOL8" localSheetId="13">#REF!</definedName>
    <definedName name="___VOL8" localSheetId="15">#REF!</definedName>
    <definedName name="___VOL8" localSheetId="16">#REF!</definedName>
    <definedName name="___VOL8" localSheetId="19">#REF!</definedName>
    <definedName name="___VOL8" localSheetId="22">#REF!</definedName>
    <definedName name="___VOL8" localSheetId="26">#REF!</definedName>
    <definedName name="___VOL8" localSheetId="27">#REF!</definedName>
    <definedName name="___VOL8" localSheetId="29">#REF!</definedName>
    <definedName name="___VOL8" localSheetId="35">#REF!</definedName>
    <definedName name="___VOL8" localSheetId="4">#REF!</definedName>
    <definedName name="___VOL8" localSheetId="25">#REF!</definedName>
    <definedName name="___VOL8">#REF!</definedName>
    <definedName name="___VOL9" localSheetId="9">#REF!</definedName>
    <definedName name="___VOL9" localSheetId="0">#REF!</definedName>
    <definedName name="___VOL9" localSheetId="28">#REF!</definedName>
    <definedName name="___VOL9" localSheetId="30">#REF!</definedName>
    <definedName name="___VOL9" localSheetId="34">#REF!</definedName>
    <definedName name="___VOL9" localSheetId="43">#REF!</definedName>
    <definedName name="___VOL9" localSheetId="10">#REF!</definedName>
    <definedName name="___VOL9" localSheetId="13">#REF!</definedName>
    <definedName name="___VOL9" localSheetId="15">#REF!</definedName>
    <definedName name="___VOL9" localSheetId="16">#REF!</definedName>
    <definedName name="___VOL9" localSheetId="19">#REF!</definedName>
    <definedName name="___VOL9" localSheetId="22">#REF!</definedName>
    <definedName name="___VOL9" localSheetId="26">#REF!</definedName>
    <definedName name="___VOL9" localSheetId="27">#REF!</definedName>
    <definedName name="___VOL9" localSheetId="29">#REF!</definedName>
    <definedName name="___VOL9" localSheetId="35">#REF!</definedName>
    <definedName name="___VOL9" localSheetId="4">#REF!</definedName>
    <definedName name="___VOL9" localSheetId="25">#REF!</definedName>
    <definedName name="___VOL9">#REF!</definedName>
    <definedName name="__123Graph_A" localSheetId="32" hidden="1">'[9]Forma E-7'!$D$10:$D$189</definedName>
    <definedName name="__123Graph_A" localSheetId="43" hidden="1">'[58]Forma E-7 (P)'!$D$14:$D$656</definedName>
    <definedName name="__123Graph_A" localSheetId="13" hidden="1">'[9]Forma E-7'!$D$10:$D$189</definedName>
    <definedName name="__123Graph_A" localSheetId="21" hidden="1">'[58]Forma E-7 (P)'!$D$14:$D$656</definedName>
    <definedName name="__123Graph_A" localSheetId="22" hidden="1">'[58]Forma E-7 (P)'!$D$14:$D$656</definedName>
    <definedName name="__123Graph_A" localSheetId="23" hidden="1">'[58]Forma E-7 (P)'!$D$14:$D$656</definedName>
    <definedName name="__123Graph_A" localSheetId="26" hidden="1">'[9]Forma E-7'!$D$10:$D$189</definedName>
    <definedName name="__123Graph_A" localSheetId="27" hidden="1">'[9]Forma E-7'!$D$10:$D$189</definedName>
    <definedName name="__123Graph_A" hidden="1">'[7]Forma E-7'!$D$10:$D$189</definedName>
    <definedName name="__123Graph_ACURRENT" localSheetId="32" hidden="1">'[9]Forma E-7'!$D$10:$D$189</definedName>
    <definedName name="__123Graph_ACURRENT" localSheetId="43" hidden="1">'[58]Forma E-7 (P)'!$D$14:$D$656</definedName>
    <definedName name="__123Graph_ACURRENT" localSheetId="13" hidden="1">'[9]Forma E-7'!$D$10:$D$189</definedName>
    <definedName name="__123Graph_ACURRENT" localSheetId="21" hidden="1">'[58]Forma E-7 (P)'!$D$14:$D$656</definedName>
    <definedName name="__123Graph_ACURRENT" localSheetId="22" hidden="1">'[58]Forma E-7 (P)'!$D$14:$D$656</definedName>
    <definedName name="__123Graph_ACURRENT" localSheetId="23" hidden="1">'[58]Forma E-7 (P)'!$D$14:$D$656</definedName>
    <definedName name="__123Graph_ACURRENT" localSheetId="26" hidden="1">'[9]Forma E-7'!$D$10:$D$189</definedName>
    <definedName name="__123Graph_ACURRENT" localSheetId="27" hidden="1">'[9]Forma E-7'!$D$10:$D$189</definedName>
    <definedName name="__123Graph_ACURRENT" hidden="1">'[7]Forma E-7'!$D$10:$D$189</definedName>
    <definedName name="__123Graph_B" localSheetId="28" hidden="1">[8]Catalogo!#REF!</definedName>
    <definedName name="__123Graph_B" localSheetId="30" hidden="1">'[7]Forma E-7'!$E$10:$E$189</definedName>
    <definedName name="__123Graph_B" localSheetId="32" hidden="1">'[9]Forma E-7'!$E$10:$E$189</definedName>
    <definedName name="__123Graph_B" localSheetId="34" hidden="1">[8]Catalogo!#REF!</definedName>
    <definedName name="__123Graph_B" localSheetId="41" hidden="1">[8]Catalogo!#REF!</definedName>
    <definedName name="__123Graph_B" localSheetId="42" hidden="1">[8]Catalogo!#REF!</definedName>
    <definedName name="__123Graph_B" localSheetId="40" hidden="1">[8]Catalogo!#REF!</definedName>
    <definedName name="__123Graph_B" localSheetId="43" hidden="1">'[58]Forma E-7 (P)'!$E$14:$E$656</definedName>
    <definedName name="__123Graph_B" localSheetId="44" hidden="1">[8]Catalogo!#REF!</definedName>
    <definedName name="__123Graph_B" localSheetId="13" hidden="1">'[9]Forma E-7'!$E$10:$E$189</definedName>
    <definedName name="__123Graph_B" localSheetId="15" hidden="1">[8]Catalogo!#REF!</definedName>
    <definedName name="__123Graph_B" localSheetId="16" hidden="1">[8]Catalogo!#REF!</definedName>
    <definedName name="__123Graph_B" localSheetId="19" hidden="1">[8]Catalogo!#REF!</definedName>
    <definedName name="__123Graph_B" localSheetId="21" hidden="1">'[58]Forma E-7 (P)'!$E$14:$E$656</definedName>
    <definedName name="__123Graph_B" localSheetId="22" hidden="1">'[58]Forma E-7 (P)'!$E$14:$E$656</definedName>
    <definedName name="__123Graph_B" localSheetId="23" hidden="1">'[58]Forma E-7 (P)'!$E$14:$E$656</definedName>
    <definedName name="__123Graph_B" localSheetId="26" hidden="1">'[9]Forma E-7'!$E$10:$E$189</definedName>
    <definedName name="__123Graph_B" localSheetId="27" hidden="1">'[9]Forma E-7'!$E$10:$E$189</definedName>
    <definedName name="__123Graph_B" localSheetId="29" hidden="1">[8]Catalogo!#REF!</definedName>
    <definedName name="__123Graph_B" localSheetId="24" hidden="1">[8]Catalogo!#REF!</definedName>
    <definedName name="__123Graph_B" localSheetId="25" hidden="1">[8]Catalogo!#REF!</definedName>
    <definedName name="__123Graph_B" hidden="1">[8]Catalogo!#REF!</definedName>
    <definedName name="__123Graph_BCURRENT" localSheetId="32" hidden="1">'[9]Forma E-7'!$E$10:$E$189</definedName>
    <definedName name="__123Graph_BCURRENT" localSheetId="43" hidden="1">'[58]Forma E-7 (P)'!$E$14:$E$656</definedName>
    <definedName name="__123Graph_BCURRENT" localSheetId="13" hidden="1">'[9]Forma E-7'!$E$10:$E$189</definedName>
    <definedName name="__123Graph_BCURRENT" localSheetId="21" hidden="1">'[58]Forma E-7 (P)'!$E$14:$E$656</definedName>
    <definedName name="__123Graph_BCURRENT" localSheetId="22" hidden="1">'[58]Forma E-7 (P)'!$E$14:$E$656</definedName>
    <definedName name="__123Graph_BCURRENT" localSheetId="23" hidden="1">'[58]Forma E-7 (P)'!$E$14:$E$656</definedName>
    <definedName name="__123Graph_BCURRENT" localSheetId="26" hidden="1">'[9]Forma E-7'!$E$10:$E$189</definedName>
    <definedName name="__123Graph_BCURRENT" localSheetId="27" hidden="1">'[9]Forma E-7'!$E$10:$E$189</definedName>
    <definedName name="__123Graph_BCURRENT" hidden="1">'[7]Forma E-7'!$E$10:$E$189</definedName>
    <definedName name="__123Graph_BCURRENT1" hidden="1">'[9]Forma E-7'!$E$10:$E$189</definedName>
    <definedName name="__123Graph_X" localSheetId="32" hidden="1">'[9]Forma E-7'!$D$10:$D$189</definedName>
    <definedName name="__123Graph_X" localSheetId="43" hidden="1">'[58]Forma E-7 (P)'!$D$14:$D$656</definedName>
    <definedName name="__123Graph_X" localSheetId="13" hidden="1">'[9]Forma E-7'!$D$10:$D$189</definedName>
    <definedName name="__123Graph_X" localSheetId="21" hidden="1">'[58]Forma E-7 (P)'!$D$14:$D$656</definedName>
    <definedName name="__123Graph_X" localSheetId="22" hidden="1">'[58]Forma E-7 (P)'!$D$14:$D$656</definedName>
    <definedName name="__123Graph_X" localSheetId="23" hidden="1">'[58]Forma E-7 (P)'!$D$14:$D$656</definedName>
    <definedName name="__123Graph_X" localSheetId="26" hidden="1">'[9]Forma E-7'!$D$10:$D$189</definedName>
    <definedName name="__123Graph_X" localSheetId="27" hidden="1">'[9]Forma E-7'!$D$10:$D$189</definedName>
    <definedName name="__123Graph_X" hidden="1">'[7]Forma E-7'!$D$10:$D$189</definedName>
    <definedName name="__123Graph_XCURRENT" localSheetId="32" hidden="1">'[9]Forma E-7'!$D$10:$D$189</definedName>
    <definedName name="__123Graph_XCURRENT" localSheetId="43" hidden="1">'[58]Forma E-7 (P)'!$D$14:$D$656</definedName>
    <definedName name="__123Graph_XCURRENT" localSheetId="13" hidden="1">'[9]Forma E-7'!$D$10:$D$189</definedName>
    <definedName name="__123Graph_XCURRENT" localSheetId="21" hidden="1">'[58]Forma E-7 (P)'!$D$14:$D$656</definedName>
    <definedName name="__123Graph_XCURRENT" localSheetId="22" hidden="1">'[58]Forma E-7 (P)'!$D$14:$D$656</definedName>
    <definedName name="__123Graph_XCURRENT" localSheetId="23" hidden="1">'[58]Forma E-7 (P)'!$D$14:$D$656</definedName>
    <definedName name="__123Graph_XCURRENT" localSheetId="26" hidden="1">'[9]Forma E-7'!$D$10:$D$189</definedName>
    <definedName name="__123Graph_XCURRENT" localSheetId="27" hidden="1">'[9]Forma E-7'!$D$10:$D$189</definedName>
    <definedName name="__123Graph_XCURRENT" hidden="1">'[7]Forma E-7'!$D$10:$D$189</definedName>
    <definedName name="__ALE2" localSheetId="9">#REF!</definedName>
    <definedName name="__ALE2" localSheetId="0">#REF!</definedName>
    <definedName name="__ALE2" localSheetId="28">#REF!</definedName>
    <definedName name="__ALE2" localSheetId="30">#REF!</definedName>
    <definedName name="__ALE2" localSheetId="34">#REF!</definedName>
    <definedName name="__ALE2" localSheetId="43">#REF!</definedName>
    <definedName name="__ALE2" localSheetId="10">#REF!</definedName>
    <definedName name="__ALE2" localSheetId="15">#REF!</definedName>
    <definedName name="__ALE2" localSheetId="16">#REF!</definedName>
    <definedName name="__ALE2" localSheetId="19">#REF!</definedName>
    <definedName name="__ALE2" localSheetId="22">#REF!</definedName>
    <definedName name="__ALE2" localSheetId="26">#REF!</definedName>
    <definedName name="__ALE2" localSheetId="27">#REF!</definedName>
    <definedName name="__ALE2" localSheetId="29">#REF!</definedName>
    <definedName name="__ALE2" localSheetId="35">#REF!</definedName>
    <definedName name="__ALE2" localSheetId="4">#REF!</definedName>
    <definedName name="__ALE2" localSheetId="25">#REF!</definedName>
    <definedName name="__ALE2">#REF!</definedName>
    <definedName name="__ALE3" localSheetId="9">#REF!</definedName>
    <definedName name="__ALE3" localSheetId="0">#REF!</definedName>
    <definedName name="__ALE3" localSheetId="28">#REF!</definedName>
    <definedName name="__ALE3" localSheetId="30">#REF!</definedName>
    <definedName name="__ALE3" localSheetId="34">#REF!</definedName>
    <definedName name="__ALE3" localSheetId="43">#REF!</definedName>
    <definedName name="__ALE3" localSheetId="10">#REF!</definedName>
    <definedName name="__ALE3" localSheetId="15">#REF!</definedName>
    <definedName name="__ALE3" localSheetId="16">#REF!</definedName>
    <definedName name="__ALE3" localSheetId="19">#REF!</definedName>
    <definedName name="__ALE3" localSheetId="22">#REF!</definedName>
    <definedName name="__ALE3" localSheetId="26">#REF!</definedName>
    <definedName name="__ALE3" localSheetId="27">#REF!</definedName>
    <definedName name="__ALE3" localSheetId="29">#REF!</definedName>
    <definedName name="__ALE3" localSheetId="35">#REF!</definedName>
    <definedName name="__ALE3" localSheetId="4">#REF!</definedName>
    <definedName name="__ALE3" localSheetId="25">#REF!</definedName>
    <definedName name="__ALE3">#REF!</definedName>
    <definedName name="__f">[6]CMPRESOR!$C$50</definedName>
    <definedName name="__KEY1" localSheetId="9" hidden="1">'[3]Forma E-7'!#REF!</definedName>
    <definedName name="__KEY1" localSheetId="0" hidden="1">'[3]Forma E-7'!#REF!</definedName>
    <definedName name="__KEY1" localSheetId="28" hidden="1">'[3]Forma E-7'!#REF!</definedName>
    <definedName name="__KEY1" localSheetId="30" hidden="1">'[3]Forma E-7'!#REF!</definedName>
    <definedName name="__KEY1" localSheetId="32" hidden="1">'[79]Forma E-7'!#REF!</definedName>
    <definedName name="__KEY1" localSheetId="34" hidden="1">'[3]Forma E-7'!#REF!</definedName>
    <definedName name="__KEY1" localSheetId="43" hidden="1">'[3]Forma E-7'!#REF!</definedName>
    <definedName name="__KEY1" localSheetId="10" hidden="1">'[3]Forma E-7'!#REF!</definedName>
    <definedName name="__KEY1" localSheetId="13" hidden="1">'[47]Forma E-7'!#REF!</definedName>
    <definedName name="__KEY1" localSheetId="15" hidden="1">'[3]Forma E-7'!#REF!</definedName>
    <definedName name="__KEY1" localSheetId="16" hidden="1">'[3]Forma E-7'!#REF!</definedName>
    <definedName name="__KEY1" localSheetId="19" hidden="1">'[3]Forma E-7'!#REF!</definedName>
    <definedName name="__KEY1" localSheetId="21" hidden="1">'[3]Forma E-7'!#REF!</definedName>
    <definedName name="__KEY1" localSheetId="22" hidden="1">'[3]Forma E-7'!#REF!</definedName>
    <definedName name="__KEY1" localSheetId="23" hidden="1">'[3]Forma E-7'!#REF!</definedName>
    <definedName name="__KEY1" localSheetId="26" hidden="1">'[68]Forma E-7'!#REF!</definedName>
    <definedName name="__KEY1" localSheetId="27" hidden="1">'[68]Forma E-7'!#REF!</definedName>
    <definedName name="__KEY1" localSheetId="29" hidden="1">'[3]Forma E-7'!#REF!</definedName>
    <definedName name="__KEY1" localSheetId="35" hidden="1">'[3]Forma E-7'!#REF!</definedName>
    <definedName name="__KEY1" localSheetId="4" hidden="1">'[3]Forma E-7'!#REF!</definedName>
    <definedName name="__KEY1" localSheetId="25" hidden="1">'[3]Forma E-7'!#REF!</definedName>
    <definedName name="__KEY1" hidden="1">'[3]Forma E-7'!#REF!</definedName>
    <definedName name="__KEY2" localSheetId="9" hidden="1">'[4]Forma E-17'!#REF!</definedName>
    <definedName name="__KEY2" localSheetId="0" hidden="1">'[4]Forma E-17'!#REF!</definedName>
    <definedName name="__KEY2" localSheetId="28" hidden="1">'[4]Forma E-17'!#REF!</definedName>
    <definedName name="__KEY2" localSheetId="30" hidden="1">'[4]Forma E-17'!#REF!</definedName>
    <definedName name="__KEY2" localSheetId="34" hidden="1">'[4]Forma E-17'!#REF!</definedName>
    <definedName name="__KEY2" localSheetId="43" hidden="1">'[4]Forma E-17'!#REF!</definedName>
    <definedName name="__KEY2" localSheetId="10" hidden="1">'[4]Forma E-17'!#REF!</definedName>
    <definedName name="__KEY2" localSheetId="13" hidden="1">'[48]Forma E-17'!#REF!</definedName>
    <definedName name="__KEY2" localSheetId="15" hidden="1">'[4]Forma E-17'!#REF!</definedName>
    <definedName name="__KEY2" localSheetId="16" hidden="1">'[4]Forma E-17'!#REF!</definedName>
    <definedName name="__KEY2" localSheetId="19" hidden="1">'[4]Forma E-17'!#REF!</definedName>
    <definedName name="__KEY2" localSheetId="21" hidden="1">'[4]Forma E-17'!#REF!</definedName>
    <definedName name="__KEY2" localSheetId="22" hidden="1">'[4]Forma E-17'!#REF!</definedName>
    <definedName name="__KEY2" localSheetId="23" hidden="1">'[4]Forma E-17'!#REF!</definedName>
    <definedName name="__KEY2" localSheetId="26" hidden="1">'[69]Forma E-17'!#REF!</definedName>
    <definedName name="__KEY2" localSheetId="27" hidden="1">'[69]Forma E-17'!#REF!</definedName>
    <definedName name="__KEY2" localSheetId="29" hidden="1">'[4]Forma E-17'!#REF!</definedName>
    <definedName name="__KEY2" localSheetId="35" hidden="1">'[4]Forma E-17'!#REF!</definedName>
    <definedName name="__KEY2" localSheetId="4" hidden="1">'[4]Forma E-17'!#REF!</definedName>
    <definedName name="__KEY2" hidden="1">'[4]Forma E-17'!#REF!</definedName>
    <definedName name="__MAT1" localSheetId="9">#REF!</definedName>
    <definedName name="__MAT1" localSheetId="0">#REF!</definedName>
    <definedName name="__MAT1" localSheetId="28">#REF!</definedName>
    <definedName name="__MAT1" localSheetId="30">#REF!</definedName>
    <definedName name="__MAT1" localSheetId="34">#REF!</definedName>
    <definedName name="__MAT1" localSheetId="43">#REF!</definedName>
    <definedName name="__MAT1" localSheetId="10">#REF!</definedName>
    <definedName name="__MAT1" localSheetId="13">#REF!</definedName>
    <definedName name="__MAT1" localSheetId="15">#REF!</definedName>
    <definedName name="__MAT1" localSheetId="16">#REF!</definedName>
    <definedName name="__MAT1" localSheetId="19">#REF!</definedName>
    <definedName name="__MAT1" localSheetId="22">#REF!</definedName>
    <definedName name="__MAT1" localSheetId="26">#REF!</definedName>
    <definedName name="__MAT1" localSheetId="27">#REF!</definedName>
    <definedName name="__MAT1" localSheetId="29">#REF!</definedName>
    <definedName name="__MAT1" localSheetId="35">#REF!</definedName>
    <definedName name="__MAT1" localSheetId="4">#REF!</definedName>
    <definedName name="__MAT1" localSheetId="25">#REF!</definedName>
    <definedName name="__MAT1">#REF!</definedName>
    <definedName name="__MAT2" localSheetId="9">#REF!</definedName>
    <definedName name="__MAT2" localSheetId="0">#REF!</definedName>
    <definedName name="__MAT2" localSheetId="28">#REF!</definedName>
    <definedName name="__MAT2" localSheetId="30">#REF!</definedName>
    <definedName name="__MAT2" localSheetId="34">#REF!</definedName>
    <definedName name="__MAT2" localSheetId="43">#REF!</definedName>
    <definedName name="__MAT2" localSheetId="10">#REF!</definedName>
    <definedName name="__MAT2" localSheetId="13">#REF!</definedName>
    <definedName name="__MAT2" localSheetId="15">#REF!</definedName>
    <definedName name="__MAT2" localSheetId="16">#REF!</definedName>
    <definedName name="__MAT2" localSheetId="19">#REF!</definedName>
    <definedName name="__MAT2" localSheetId="22">#REF!</definedName>
    <definedName name="__MAT2" localSheetId="26">#REF!</definedName>
    <definedName name="__MAT2" localSheetId="27">#REF!</definedName>
    <definedName name="__MAT2" localSheetId="29">#REF!</definedName>
    <definedName name="__MAT2" localSheetId="35">#REF!</definedName>
    <definedName name="__MAT2" localSheetId="4">#REF!</definedName>
    <definedName name="__MAT2" localSheetId="25">#REF!</definedName>
    <definedName name="__MAT2">#REF!</definedName>
    <definedName name="__PH640" localSheetId="9">#REF!</definedName>
    <definedName name="__PH640" localSheetId="0">#REF!</definedName>
    <definedName name="__PH640" localSheetId="28">#REF!</definedName>
    <definedName name="__PH640" localSheetId="30">#REF!</definedName>
    <definedName name="__PH640" localSheetId="34">#REF!</definedName>
    <definedName name="__PH640" localSheetId="43">#REF!</definedName>
    <definedName name="__PH640" localSheetId="10">#REF!</definedName>
    <definedName name="__PH640" localSheetId="13">#REF!</definedName>
    <definedName name="__PH640" localSheetId="15">#REF!</definedName>
    <definedName name="__PH640" localSheetId="16">#REF!</definedName>
    <definedName name="__PH640" localSheetId="19">#REF!</definedName>
    <definedName name="__PH640" localSheetId="22">#REF!</definedName>
    <definedName name="__PH640" localSheetId="26">#REF!</definedName>
    <definedName name="__PH640" localSheetId="27">#REF!</definedName>
    <definedName name="__PH640" localSheetId="29">#REF!</definedName>
    <definedName name="__PH640" localSheetId="35">#REF!</definedName>
    <definedName name="__PH640" localSheetId="4">#REF!</definedName>
    <definedName name="__PH640" localSheetId="25">#REF!</definedName>
    <definedName name="__PH640">#REF!</definedName>
    <definedName name="__PIP25" localSheetId="9">#REF!</definedName>
    <definedName name="__PIP25" localSheetId="0">#REF!</definedName>
    <definedName name="__PIP25" localSheetId="28">#REF!</definedName>
    <definedName name="__PIP25" localSheetId="30">#REF!</definedName>
    <definedName name="__PIP25" localSheetId="34">#REF!</definedName>
    <definedName name="__PIP25" localSheetId="43">#REF!</definedName>
    <definedName name="__PIP25" localSheetId="10">#REF!</definedName>
    <definedName name="__PIP25" localSheetId="13">#REF!</definedName>
    <definedName name="__PIP25" localSheetId="15">#REF!</definedName>
    <definedName name="__PIP25" localSheetId="16">#REF!</definedName>
    <definedName name="__PIP25" localSheetId="19">#REF!</definedName>
    <definedName name="__PIP25" localSheetId="22">#REF!</definedName>
    <definedName name="__PIP25" localSheetId="26">#REF!</definedName>
    <definedName name="__PIP25" localSheetId="27">#REF!</definedName>
    <definedName name="__PIP25" localSheetId="29">#REF!</definedName>
    <definedName name="__PIP25" localSheetId="35">#REF!</definedName>
    <definedName name="__PIP25" localSheetId="4">#REF!</definedName>
    <definedName name="__PIP25" localSheetId="25">#REF!</definedName>
    <definedName name="__PIP25">#REF!</definedName>
    <definedName name="__PRE1" localSheetId="9">#REF!</definedName>
    <definedName name="__PRE1" localSheetId="0">#REF!</definedName>
    <definedName name="__PRE1" localSheetId="28">#REF!</definedName>
    <definedName name="__PRE1" localSheetId="30">#REF!</definedName>
    <definedName name="__PRE1" localSheetId="34">#REF!</definedName>
    <definedName name="__PRE1" localSheetId="43">#REF!</definedName>
    <definedName name="__PRE1" localSheetId="10">#REF!</definedName>
    <definedName name="__PRE1" localSheetId="15">#REF!</definedName>
    <definedName name="__PRE1" localSheetId="16">#REF!</definedName>
    <definedName name="__PRE1" localSheetId="19">#REF!</definedName>
    <definedName name="__PRE1" localSheetId="22">#REF!</definedName>
    <definedName name="__PRE1" localSheetId="26">#REF!</definedName>
    <definedName name="__PRE1" localSheetId="27">#REF!</definedName>
    <definedName name="__PRE1" localSheetId="29">#REF!</definedName>
    <definedName name="__PRE1" localSheetId="35">#REF!</definedName>
    <definedName name="__PRE1" localSheetId="4">#REF!</definedName>
    <definedName name="__PRE1" localSheetId="25">#REF!</definedName>
    <definedName name="__PRE1">#REF!</definedName>
    <definedName name="__PRG1" localSheetId="9">#REF!</definedName>
    <definedName name="__PRG1" localSheetId="0">#REF!</definedName>
    <definedName name="__PRG1" localSheetId="28">#REF!</definedName>
    <definedName name="__PRG1" localSheetId="30">#REF!</definedName>
    <definedName name="__PRG1" localSheetId="34">#REF!</definedName>
    <definedName name="__PRG1" localSheetId="43">#REF!</definedName>
    <definedName name="__PRG1" localSheetId="10">#REF!</definedName>
    <definedName name="__PRG1" localSheetId="15">#REF!</definedName>
    <definedName name="__PRG1" localSheetId="16">#REF!</definedName>
    <definedName name="__PRG1" localSheetId="19">#REF!</definedName>
    <definedName name="__PRG1" localSheetId="22">#REF!</definedName>
    <definedName name="__PRG1" localSheetId="26">#REF!</definedName>
    <definedName name="__PRG1" localSheetId="27">#REF!</definedName>
    <definedName name="__PRG1" localSheetId="29">#REF!</definedName>
    <definedName name="__PRG1" localSheetId="35">#REF!</definedName>
    <definedName name="__PRG1" localSheetId="4">#REF!</definedName>
    <definedName name="__PRG1" localSheetId="25">#REF!</definedName>
    <definedName name="__PRG1">#REF!</definedName>
    <definedName name="__PU1" localSheetId="9">#REF!</definedName>
    <definedName name="__PU1" localSheetId="0">#REF!</definedName>
    <definedName name="__PU1" localSheetId="28">#REF!</definedName>
    <definedName name="__PU1" localSheetId="30">#REF!</definedName>
    <definedName name="__PU1" localSheetId="34">#REF!</definedName>
    <definedName name="__PU1" localSheetId="43">#REF!</definedName>
    <definedName name="__PU1" localSheetId="10">#REF!</definedName>
    <definedName name="__PU1" localSheetId="15">#REF!</definedName>
    <definedName name="__PU1" localSheetId="16">#REF!</definedName>
    <definedName name="__PU1" localSheetId="19">#REF!</definedName>
    <definedName name="__PU1" localSheetId="22">#REF!</definedName>
    <definedName name="__PU1" localSheetId="26">#REF!</definedName>
    <definedName name="__PU1" localSheetId="27">#REF!</definedName>
    <definedName name="__PU1" localSheetId="29">#REF!</definedName>
    <definedName name="__PU1" localSheetId="35">#REF!</definedName>
    <definedName name="__PU1" localSheetId="4">#REF!</definedName>
    <definedName name="__PU1" localSheetId="25">#REF!</definedName>
    <definedName name="__PU1">#REF!</definedName>
    <definedName name="__PU2" localSheetId="9">#REF!</definedName>
    <definedName name="__PU2" localSheetId="0">#REF!</definedName>
    <definedName name="__PU2" localSheetId="28">#REF!</definedName>
    <definedName name="__PU2" localSheetId="30">#REF!</definedName>
    <definedName name="__PU2" localSheetId="34">#REF!</definedName>
    <definedName name="__PU2" localSheetId="43">#REF!</definedName>
    <definedName name="__PU2" localSheetId="10">#REF!</definedName>
    <definedName name="__PU2" localSheetId="15">#REF!</definedName>
    <definedName name="__PU2" localSheetId="16">#REF!</definedName>
    <definedName name="__PU2" localSheetId="19">#REF!</definedName>
    <definedName name="__PU2" localSheetId="22">#REF!</definedName>
    <definedName name="__PU2" localSheetId="26">#REF!</definedName>
    <definedName name="__PU2" localSheetId="27">#REF!</definedName>
    <definedName name="__PU2" localSheetId="29">#REF!</definedName>
    <definedName name="__PU2" localSheetId="35">#REF!</definedName>
    <definedName name="__PU2" localSheetId="4">#REF!</definedName>
    <definedName name="__PU2" localSheetId="25">#REF!</definedName>
    <definedName name="__PU2">#REF!</definedName>
    <definedName name="__TIT2" localSheetId="41">'[97]Forma 3'!$A$1:$IV$8</definedName>
    <definedName name="__TIT2" localSheetId="42">'[97]Forma 3'!$A$1:$IV$8</definedName>
    <definedName name="__TIT2">'[5]Forma 3'!$A$1:$IV$8</definedName>
    <definedName name="__tot1" localSheetId="9">#REF!</definedName>
    <definedName name="__tot1" localSheetId="0">#REF!</definedName>
    <definedName name="__tot1" localSheetId="28">#REF!</definedName>
    <definedName name="__tot1" localSheetId="30">#REF!</definedName>
    <definedName name="__tot1" localSheetId="34">#REF!</definedName>
    <definedName name="__tot1" localSheetId="43">#REF!</definedName>
    <definedName name="__tot1" localSheetId="10">#REF!</definedName>
    <definedName name="__tot1" localSheetId="15">#REF!</definedName>
    <definedName name="__tot1" localSheetId="16">#REF!</definedName>
    <definedName name="__tot1" localSheetId="19">#REF!</definedName>
    <definedName name="__tot1" localSheetId="22">#REF!</definedName>
    <definedName name="__tot1" localSheetId="26">#REF!</definedName>
    <definedName name="__tot1" localSheetId="27">#REF!</definedName>
    <definedName name="__tot1" localSheetId="29">#REF!</definedName>
    <definedName name="__tot1" localSheetId="35">#REF!</definedName>
    <definedName name="__tot1" localSheetId="4">#REF!</definedName>
    <definedName name="__tot1" localSheetId="25">#REF!</definedName>
    <definedName name="__tot1">#REF!</definedName>
    <definedName name="__VOL1" localSheetId="9">#REF!</definedName>
    <definedName name="__VOL1" localSheetId="0">#REF!</definedName>
    <definedName name="__VOL1" localSheetId="28">#REF!</definedName>
    <definedName name="__VOL1" localSheetId="30">#REF!</definedName>
    <definedName name="__VOL1" localSheetId="34">#REF!</definedName>
    <definedName name="__VOL1" localSheetId="43">#REF!</definedName>
    <definedName name="__VOL1" localSheetId="10">#REF!</definedName>
    <definedName name="__VOL1" localSheetId="13">#REF!</definedName>
    <definedName name="__VOL1" localSheetId="15">#REF!</definedName>
    <definedName name="__VOL1" localSheetId="16">#REF!</definedName>
    <definedName name="__VOL1" localSheetId="19">#REF!</definedName>
    <definedName name="__VOL1" localSheetId="22">#REF!</definedName>
    <definedName name="__VOL1" localSheetId="26">#REF!</definedName>
    <definedName name="__VOL1" localSheetId="27">#REF!</definedName>
    <definedName name="__VOL1" localSheetId="29">#REF!</definedName>
    <definedName name="__VOL1" localSheetId="35">#REF!</definedName>
    <definedName name="__VOL1" localSheetId="4">#REF!</definedName>
    <definedName name="__VOL1" localSheetId="25">#REF!</definedName>
    <definedName name="__VOL1">#REF!</definedName>
    <definedName name="__VOL10" localSheetId="9">#REF!</definedName>
    <definedName name="__VOL10" localSheetId="0">#REF!</definedName>
    <definedName name="__VOL10" localSheetId="28">#REF!</definedName>
    <definedName name="__VOL10" localSheetId="30">#REF!</definedName>
    <definedName name="__VOL10" localSheetId="34">#REF!</definedName>
    <definedName name="__VOL10" localSheetId="43">#REF!</definedName>
    <definedName name="__VOL10" localSheetId="10">#REF!</definedName>
    <definedName name="__VOL10" localSheetId="13">#REF!</definedName>
    <definedName name="__VOL10" localSheetId="15">#REF!</definedName>
    <definedName name="__VOL10" localSheetId="16">#REF!</definedName>
    <definedName name="__VOL10" localSheetId="19">#REF!</definedName>
    <definedName name="__VOL10" localSheetId="22">#REF!</definedName>
    <definedName name="__VOL10" localSheetId="26">#REF!</definedName>
    <definedName name="__VOL10" localSheetId="27">#REF!</definedName>
    <definedName name="__VOL10" localSheetId="29">#REF!</definedName>
    <definedName name="__VOL10" localSheetId="35">#REF!</definedName>
    <definedName name="__VOL10" localSheetId="4">#REF!</definedName>
    <definedName name="__VOL10" localSheetId="25">#REF!</definedName>
    <definedName name="__VOL10">#REF!</definedName>
    <definedName name="__VOL11" localSheetId="9">#REF!</definedName>
    <definedName name="__VOL11" localSheetId="0">#REF!</definedName>
    <definedName name="__VOL11" localSheetId="28">#REF!</definedName>
    <definedName name="__VOL11" localSheetId="30">#REF!</definedName>
    <definedName name="__VOL11" localSheetId="34">#REF!</definedName>
    <definedName name="__VOL11" localSheetId="43">#REF!</definedName>
    <definedName name="__VOL11" localSheetId="10">#REF!</definedName>
    <definedName name="__VOL11" localSheetId="13">#REF!</definedName>
    <definedName name="__VOL11" localSheetId="15">#REF!</definedName>
    <definedName name="__VOL11" localSheetId="16">#REF!</definedName>
    <definedName name="__VOL11" localSheetId="19">#REF!</definedName>
    <definedName name="__VOL11" localSheetId="22">#REF!</definedName>
    <definedName name="__VOL11" localSheetId="26">#REF!</definedName>
    <definedName name="__VOL11" localSheetId="27">#REF!</definedName>
    <definedName name="__VOL11" localSheetId="29">#REF!</definedName>
    <definedName name="__VOL11" localSheetId="35">#REF!</definedName>
    <definedName name="__VOL11" localSheetId="4">#REF!</definedName>
    <definedName name="__VOL11" localSheetId="25">#REF!</definedName>
    <definedName name="__VOL11">#REF!</definedName>
    <definedName name="__VOL12" localSheetId="9">#REF!</definedName>
    <definedName name="__VOL12" localSheetId="0">#REF!</definedName>
    <definedName name="__VOL12" localSheetId="28">#REF!</definedName>
    <definedName name="__VOL12" localSheetId="30">#REF!</definedName>
    <definedName name="__VOL12" localSheetId="34">#REF!</definedName>
    <definedName name="__VOL12" localSheetId="43">#REF!</definedName>
    <definedName name="__VOL12" localSheetId="10">#REF!</definedName>
    <definedName name="__VOL12" localSheetId="13">#REF!</definedName>
    <definedName name="__VOL12" localSheetId="15">#REF!</definedName>
    <definedName name="__VOL12" localSheetId="16">#REF!</definedName>
    <definedName name="__VOL12" localSheetId="19">#REF!</definedName>
    <definedName name="__VOL12" localSheetId="22">#REF!</definedName>
    <definedName name="__VOL12" localSheetId="26">#REF!</definedName>
    <definedName name="__VOL12" localSheetId="27">#REF!</definedName>
    <definedName name="__VOL12" localSheetId="29">#REF!</definedName>
    <definedName name="__VOL12" localSheetId="35">#REF!</definedName>
    <definedName name="__VOL12" localSheetId="4">#REF!</definedName>
    <definedName name="__VOL12" localSheetId="25">#REF!</definedName>
    <definedName name="__VOL12">#REF!</definedName>
    <definedName name="__VOL13" localSheetId="9">#REF!</definedName>
    <definedName name="__VOL13" localSheetId="0">#REF!</definedName>
    <definedName name="__VOL13" localSheetId="28">#REF!</definedName>
    <definedName name="__VOL13" localSheetId="30">#REF!</definedName>
    <definedName name="__VOL13" localSheetId="34">#REF!</definedName>
    <definedName name="__VOL13" localSheetId="43">#REF!</definedName>
    <definedName name="__VOL13" localSheetId="10">#REF!</definedName>
    <definedName name="__VOL13" localSheetId="13">#REF!</definedName>
    <definedName name="__VOL13" localSheetId="15">#REF!</definedName>
    <definedName name="__VOL13" localSheetId="16">#REF!</definedName>
    <definedName name="__VOL13" localSheetId="19">#REF!</definedName>
    <definedName name="__VOL13" localSheetId="22">#REF!</definedName>
    <definedName name="__VOL13" localSheetId="26">#REF!</definedName>
    <definedName name="__VOL13" localSheetId="27">#REF!</definedName>
    <definedName name="__VOL13" localSheetId="29">#REF!</definedName>
    <definedName name="__VOL13" localSheetId="35">#REF!</definedName>
    <definedName name="__VOL13" localSheetId="4">#REF!</definedName>
    <definedName name="__VOL13" localSheetId="25">#REF!</definedName>
    <definedName name="__VOL13">#REF!</definedName>
    <definedName name="__VOL14" localSheetId="9">#REF!</definedName>
    <definedName name="__VOL14" localSheetId="0">#REF!</definedName>
    <definedName name="__VOL14" localSheetId="28">#REF!</definedName>
    <definedName name="__VOL14" localSheetId="30">#REF!</definedName>
    <definedName name="__VOL14" localSheetId="34">#REF!</definedName>
    <definedName name="__VOL14" localSheetId="43">#REF!</definedName>
    <definedName name="__VOL14" localSheetId="10">#REF!</definedName>
    <definedName name="__VOL14" localSheetId="13">#REF!</definedName>
    <definedName name="__VOL14" localSheetId="15">#REF!</definedName>
    <definedName name="__VOL14" localSheetId="16">#REF!</definedName>
    <definedName name="__VOL14" localSheetId="19">#REF!</definedName>
    <definedName name="__VOL14" localSheetId="22">#REF!</definedName>
    <definedName name="__VOL14" localSheetId="26">#REF!</definedName>
    <definedName name="__VOL14" localSheetId="27">#REF!</definedName>
    <definedName name="__VOL14" localSheetId="29">#REF!</definedName>
    <definedName name="__VOL14" localSheetId="35">#REF!</definedName>
    <definedName name="__VOL14" localSheetId="4">#REF!</definedName>
    <definedName name="__VOL14" localSheetId="25">#REF!</definedName>
    <definedName name="__VOL14">#REF!</definedName>
    <definedName name="__VOL2" localSheetId="9">#REF!</definedName>
    <definedName name="__VOL2" localSheetId="0">#REF!</definedName>
    <definedName name="__VOL2" localSheetId="28">#REF!</definedName>
    <definedName name="__VOL2" localSheetId="30">#REF!</definedName>
    <definedName name="__VOL2" localSheetId="34">#REF!</definedName>
    <definedName name="__VOL2" localSheetId="43">#REF!</definedName>
    <definedName name="__VOL2" localSheetId="10">#REF!</definedName>
    <definedName name="__VOL2" localSheetId="13">#REF!</definedName>
    <definedName name="__VOL2" localSheetId="15">#REF!</definedName>
    <definedName name="__VOL2" localSheetId="16">#REF!</definedName>
    <definedName name="__VOL2" localSheetId="19">#REF!</definedName>
    <definedName name="__VOL2" localSheetId="22">#REF!</definedName>
    <definedName name="__VOL2" localSheetId="26">#REF!</definedName>
    <definedName name="__VOL2" localSheetId="27">#REF!</definedName>
    <definedName name="__VOL2" localSheetId="29">#REF!</definedName>
    <definedName name="__VOL2" localSheetId="35">#REF!</definedName>
    <definedName name="__VOL2" localSheetId="4">#REF!</definedName>
    <definedName name="__VOL2" localSheetId="25">#REF!</definedName>
    <definedName name="__VOL2">#REF!</definedName>
    <definedName name="__VOL3" localSheetId="9">#REF!</definedName>
    <definedName name="__VOL3" localSheetId="0">#REF!</definedName>
    <definedName name="__VOL3" localSheetId="28">#REF!</definedName>
    <definedName name="__VOL3" localSheetId="30">#REF!</definedName>
    <definedName name="__VOL3" localSheetId="34">#REF!</definedName>
    <definedName name="__VOL3" localSheetId="43">#REF!</definedName>
    <definedName name="__VOL3" localSheetId="10">#REF!</definedName>
    <definedName name="__VOL3" localSheetId="13">#REF!</definedName>
    <definedName name="__VOL3" localSheetId="15">#REF!</definedName>
    <definedName name="__VOL3" localSheetId="16">#REF!</definedName>
    <definedName name="__VOL3" localSheetId="19">#REF!</definedName>
    <definedName name="__VOL3" localSheetId="22">#REF!</definedName>
    <definedName name="__VOL3" localSheetId="26">#REF!</definedName>
    <definedName name="__VOL3" localSheetId="27">#REF!</definedName>
    <definedName name="__VOL3" localSheetId="29">#REF!</definedName>
    <definedName name="__VOL3" localSheetId="35">#REF!</definedName>
    <definedName name="__VOL3" localSheetId="4">#REF!</definedName>
    <definedName name="__VOL3" localSheetId="25">#REF!</definedName>
    <definedName name="__VOL3">#REF!</definedName>
    <definedName name="__VOL4" localSheetId="9">#REF!</definedName>
    <definedName name="__VOL4" localSheetId="0">#REF!</definedName>
    <definedName name="__VOL4" localSheetId="28">#REF!</definedName>
    <definedName name="__VOL4" localSheetId="30">#REF!</definedName>
    <definedName name="__VOL4" localSheetId="34">#REF!</definedName>
    <definedName name="__VOL4" localSheetId="43">#REF!</definedName>
    <definedName name="__VOL4" localSheetId="10">#REF!</definedName>
    <definedName name="__VOL4" localSheetId="13">#REF!</definedName>
    <definedName name="__VOL4" localSheetId="15">#REF!</definedName>
    <definedName name="__VOL4" localSheetId="16">#REF!</definedName>
    <definedName name="__VOL4" localSheetId="19">#REF!</definedName>
    <definedName name="__VOL4" localSheetId="22">#REF!</definedName>
    <definedName name="__VOL4" localSheetId="26">#REF!</definedName>
    <definedName name="__VOL4" localSheetId="27">#REF!</definedName>
    <definedName name="__VOL4" localSheetId="29">#REF!</definedName>
    <definedName name="__VOL4" localSheetId="35">#REF!</definedName>
    <definedName name="__VOL4" localSheetId="4">#REF!</definedName>
    <definedName name="__VOL4" localSheetId="25">#REF!</definedName>
    <definedName name="__VOL4">#REF!</definedName>
    <definedName name="__VOL5" localSheetId="9">#REF!</definedName>
    <definedName name="__VOL5" localSheetId="0">#REF!</definedName>
    <definedName name="__VOL5" localSheetId="28">#REF!</definedName>
    <definedName name="__VOL5" localSheetId="30">#REF!</definedName>
    <definedName name="__VOL5" localSheetId="34">#REF!</definedName>
    <definedName name="__VOL5" localSheetId="43">#REF!</definedName>
    <definedName name="__VOL5" localSheetId="10">#REF!</definedName>
    <definedName name="__VOL5" localSheetId="13">#REF!</definedName>
    <definedName name="__VOL5" localSheetId="15">#REF!</definedName>
    <definedName name="__VOL5" localSheetId="16">#REF!</definedName>
    <definedName name="__VOL5" localSheetId="19">#REF!</definedName>
    <definedName name="__VOL5" localSheetId="22">#REF!</definedName>
    <definedName name="__VOL5" localSheetId="26">#REF!</definedName>
    <definedName name="__VOL5" localSheetId="27">#REF!</definedName>
    <definedName name="__VOL5" localSheetId="29">#REF!</definedName>
    <definedName name="__VOL5" localSheetId="35">#REF!</definedName>
    <definedName name="__VOL5" localSheetId="4">#REF!</definedName>
    <definedName name="__VOL5" localSheetId="25">#REF!</definedName>
    <definedName name="__VOL5">#REF!</definedName>
    <definedName name="__VOL6" localSheetId="9">#REF!</definedName>
    <definedName name="__VOL6" localSheetId="0">#REF!</definedName>
    <definedName name="__VOL6" localSheetId="28">#REF!</definedName>
    <definedName name="__VOL6" localSheetId="30">#REF!</definedName>
    <definedName name="__VOL6" localSheetId="34">#REF!</definedName>
    <definedName name="__VOL6" localSheetId="43">#REF!</definedName>
    <definedName name="__VOL6" localSheetId="10">#REF!</definedName>
    <definedName name="__VOL6" localSheetId="13">#REF!</definedName>
    <definedName name="__VOL6" localSheetId="15">#REF!</definedName>
    <definedName name="__VOL6" localSheetId="16">#REF!</definedName>
    <definedName name="__VOL6" localSheetId="19">#REF!</definedName>
    <definedName name="__VOL6" localSheetId="22">#REF!</definedName>
    <definedName name="__VOL6" localSheetId="26">#REF!</definedName>
    <definedName name="__VOL6" localSheetId="27">#REF!</definedName>
    <definedName name="__VOL6" localSheetId="29">#REF!</definedName>
    <definedName name="__VOL6" localSheetId="35">#REF!</definedName>
    <definedName name="__VOL6" localSheetId="4">#REF!</definedName>
    <definedName name="__VOL6" localSheetId="25">#REF!</definedName>
    <definedName name="__VOL6">#REF!</definedName>
    <definedName name="__VOL7" localSheetId="9">#REF!</definedName>
    <definedName name="__VOL7" localSheetId="0">#REF!</definedName>
    <definedName name="__VOL7" localSheetId="28">#REF!</definedName>
    <definedName name="__VOL7" localSheetId="30">#REF!</definedName>
    <definedName name="__VOL7" localSheetId="34">#REF!</definedName>
    <definedName name="__VOL7" localSheetId="43">#REF!</definedName>
    <definedName name="__VOL7" localSheetId="10">#REF!</definedName>
    <definedName name="__VOL7" localSheetId="13">#REF!</definedName>
    <definedName name="__VOL7" localSheetId="15">#REF!</definedName>
    <definedName name="__VOL7" localSheetId="16">#REF!</definedName>
    <definedName name="__VOL7" localSheetId="19">#REF!</definedName>
    <definedName name="__VOL7" localSheetId="22">#REF!</definedName>
    <definedName name="__VOL7" localSheetId="26">#REF!</definedName>
    <definedName name="__VOL7" localSheetId="27">#REF!</definedName>
    <definedName name="__VOL7" localSheetId="29">#REF!</definedName>
    <definedName name="__VOL7" localSheetId="35">#REF!</definedName>
    <definedName name="__VOL7" localSheetId="4">#REF!</definedName>
    <definedName name="__VOL7" localSheetId="25">#REF!</definedName>
    <definedName name="__VOL7">#REF!</definedName>
    <definedName name="__VOL8" localSheetId="9">#REF!</definedName>
    <definedName name="__VOL8" localSheetId="0">#REF!</definedName>
    <definedName name="__VOL8" localSheetId="28">#REF!</definedName>
    <definedName name="__VOL8" localSheetId="30">#REF!</definedName>
    <definedName name="__VOL8" localSheetId="34">#REF!</definedName>
    <definedName name="__VOL8" localSheetId="43">#REF!</definedName>
    <definedName name="__VOL8" localSheetId="10">#REF!</definedName>
    <definedName name="__VOL8" localSheetId="13">#REF!</definedName>
    <definedName name="__VOL8" localSheetId="15">#REF!</definedName>
    <definedName name="__VOL8" localSheetId="16">#REF!</definedName>
    <definedName name="__VOL8" localSheetId="19">#REF!</definedName>
    <definedName name="__VOL8" localSheetId="22">#REF!</definedName>
    <definedName name="__VOL8" localSheetId="26">#REF!</definedName>
    <definedName name="__VOL8" localSheetId="27">#REF!</definedName>
    <definedName name="__VOL8" localSheetId="29">#REF!</definedName>
    <definedName name="__VOL8" localSheetId="35">#REF!</definedName>
    <definedName name="__VOL8" localSheetId="4">#REF!</definedName>
    <definedName name="__VOL8" localSheetId="25">#REF!</definedName>
    <definedName name="__VOL8">#REF!</definedName>
    <definedName name="__VOL9" localSheetId="9">#REF!</definedName>
    <definedName name="__VOL9" localSheetId="0">#REF!</definedName>
    <definedName name="__VOL9" localSheetId="28">#REF!</definedName>
    <definedName name="__VOL9" localSheetId="30">#REF!</definedName>
    <definedName name="__VOL9" localSheetId="34">#REF!</definedName>
    <definedName name="__VOL9" localSheetId="43">#REF!</definedName>
    <definedName name="__VOL9" localSheetId="10">#REF!</definedName>
    <definedName name="__VOL9" localSheetId="13">#REF!</definedName>
    <definedName name="__VOL9" localSheetId="15">#REF!</definedName>
    <definedName name="__VOL9" localSheetId="16">#REF!</definedName>
    <definedName name="__VOL9" localSheetId="19">#REF!</definedName>
    <definedName name="__VOL9" localSheetId="22">#REF!</definedName>
    <definedName name="__VOL9" localSheetId="26">#REF!</definedName>
    <definedName name="__VOL9" localSheetId="27">#REF!</definedName>
    <definedName name="__VOL9" localSheetId="29">#REF!</definedName>
    <definedName name="__VOL9" localSheetId="35">#REF!</definedName>
    <definedName name="__VOL9" localSheetId="4">#REF!</definedName>
    <definedName name="__VOL9" localSheetId="25">#REF!</definedName>
    <definedName name="__VOL9">#REF!</definedName>
    <definedName name="_120B" localSheetId="9">#REF!</definedName>
    <definedName name="_120B" localSheetId="0">#REF!</definedName>
    <definedName name="_120B" localSheetId="28">#REF!</definedName>
    <definedName name="_120B" localSheetId="30">#REF!</definedName>
    <definedName name="_120B" localSheetId="31">#REF!</definedName>
    <definedName name="_120B" localSheetId="34">#REF!</definedName>
    <definedName name="_120B" localSheetId="40">#REF!</definedName>
    <definedName name="_120B" localSheetId="43">#REF!</definedName>
    <definedName name="_120B" localSheetId="10">#REF!</definedName>
    <definedName name="_120B" localSheetId="13">#REF!</definedName>
    <definedName name="_120B" localSheetId="15">#REF!</definedName>
    <definedName name="_120B" localSheetId="16">#REF!</definedName>
    <definedName name="_120B" localSheetId="17">#REF!</definedName>
    <definedName name="_120B" localSheetId="19">#REF!</definedName>
    <definedName name="_120B" localSheetId="20">#REF!</definedName>
    <definedName name="_120B" localSheetId="22">#REF!</definedName>
    <definedName name="_120B" localSheetId="26">#REF!</definedName>
    <definedName name="_120B" localSheetId="27">#REF!</definedName>
    <definedName name="_120B" localSheetId="29">#REF!</definedName>
    <definedName name="_120B" localSheetId="35">#REF!</definedName>
    <definedName name="_120B" localSheetId="4">#REF!</definedName>
    <definedName name="_120B" localSheetId="25">#REF!</definedName>
    <definedName name="_120B" localSheetId="36">#REF!</definedName>
    <definedName name="_120B">#REF!</definedName>
    <definedName name="_140G" localSheetId="9">#REF!</definedName>
    <definedName name="_140G" localSheetId="0">#REF!</definedName>
    <definedName name="_140G" localSheetId="28">#REF!</definedName>
    <definedName name="_140G" localSheetId="30">#REF!</definedName>
    <definedName name="_140G" localSheetId="31">#REF!</definedName>
    <definedName name="_140G" localSheetId="34">#REF!</definedName>
    <definedName name="_140G" localSheetId="40">#REF!</definedName>
    <definedName name="_140G" localSheetId="43">#REF!</definedName>
    <definedName name="_140G" localSheetId="10">#REF!</definedName>
    <definedName name="_140G" localSheetId="13">#REF!</definedName>
    <definedName name="_140G" localSheetId="15">#REF!</definedName>
    <definedName name="_140G" localSheetId="16">#REF!</definedName>
    <definedName name="_140G" localSheetId="17">#REF!</definedName>
    <definedName name="_140G" localSheetId="19">#REF!</definedName>
    <definedName name="_140G" localSheetId="20">#REF!</definedName>
    <definedName name="_140G" localSheetId="22">#REF!</definedName>
    <definedName name="_140G" localSheetId="26">#REF!</definedName>
    <definedName name="_140G" localSheetId="27">#REF!</definedName>
    <definedName name="_140G" localSheetId="29">#REF!</definedName>
    <definedName name="_140G" localSheetId="35">#REF!</definedName>
    <definedName name="_140G" localSheetId="4">#REF!</definedName>
    <definedName name="_140G" localSheetId="25">#REF!</definedName>
    <definedName name="_140G" localSheetId="36">#REF!</definedName>
    <definedName name="_140G">#REF!</definedName>
    <definedName name="_16G" localSheetId="9">#REF!</definedName>
    <definedName name="_16G" localSheetId="0">#REF!</definedName>
    <definedName name="_16G" localSheetId="28">#REF!</definedName>
    <definedName name="_16G" localSheetId="30">#REF!</definedName>
    <definedName name="_16G" localSheetId="31">#REF!</definedName>
    <definedName name="_16G" localSheetId="34">#REF!</definedName>
    <definedName name="_16G" localSheetId="40">#REF!</definedName>
    <definedName name="_16G" localSheetId="43">#REF!</definedName>
    <definedName name="_16G" localSheetId="10">#REF!</definedName>
    <definedName name="_16G" localSheetId="13">#REF!</definedName>
    <definedName name="_16G" localSheetId="15">#REF!</definedName>
    <definedName name="_16G" localSheetId="16">#REF!</definedName>
    <definedName name="_16G" localSheetId="17">#REF!</definedName>
    <definedName name="_16G" localSheetId="19">#REF!</definedName>
    <definedName name="_16G" localSheetId="20">#REF!</definedName>
    <definedName name="_16G" localSheetId="22">#REF!</definedName>
    <definedName name="_16G" localSheetId="26">#REF!</definedName>
    <definedName name="_16G" localSheetId="27">#REF!</definedName>
    <definedName name="_16G" localSheetId="29">#REF!</definedName>
    <definedName name="_16G" localSheetId="35">#REF!</definedName>
    <definedName name="_16G" localSheetId="4">#REF!</definedName>
    <definedName name="_16G" localSheetId="25">#REF!</definedName>
    <definedName name="_16G" localSheetId="36">#REF!</definedName>
    <definedName name="_16G">#REF!</definedName>
    <definedName name="_3TON" localSheetId="9">#REF!</definedName>
    <definedName name="_3TON" localSheetId="0">#REF!</definedName>
    <definedName name="_3TON" localSheetId="28">#REF!</definedName>
    <definedName name="_3TON" localSheetId="30">#REF!</definedName>
    <definedName name="_3TON" localSheetId="31">#REF!</definedName>
    <definedName name="_3TON" localSheetId="34">#REF!</definedName>
    <definedName name="_3TON" localSheetId="40">#REF!</definedName>
    <definedName name="_3TON" localSheetId="43">#REF!</definedName>
    <definedName name="_3TON" localSheetId="10">#REF!</definedName>
    <definedName name="_3TON" localSheetId="13">#REF!</definedName>
    <definedName name="_3TON" localSheetId="15">#REF!</definedName>
    <definedName name="_3TON" localSheetId="16">#REF!</definedName>
    <definedName name="_3TON" localSheetId="17">#REF!</definedName>
    <definedName name="_3TON" localSheetId="19">#REF!</definedName>
    <definedName name="_3TON" localSheetId="20">#REF!</definedName>
    <definedName name="_3TON" localSheetId="22">#REF!</definedName>
    <definedName name="_3TON" localSheetId="26">#REF!</definedName>
    <definedName name="_3TON" localSheetId="27">#REF!</definedName>
    <definedName name="_3TON" localSheetId="29">#REF!</definedName>
    <definedName name="_3TON" localSheetId="35">#REF!</definedName>
    <definedName name="_3TON" localSheetId="4">#REF!</definedName>
    <definedName name="_3TON" localSheetId="25">#REF!</definedName>
    <definedName name="_3TON" localSheetId="36">#REF!</definedName>
    <definedName name="_3TON">#REF!</definedName>
    <definedName name="_4" localSheetId="9">#REF!</definedName>
    <definedName name="_4" localSheetId="0">#REF!</definedName>
    <definedName name="_4" localSheetId="28">#REF!</definedName>
    <definedName name="_4" localSheetId="30">#REF!</definedName>
    <definedName name="_4" localSheetId="31">#REF!</definedName>
    <definedName name="_4" localSheetId="34">#REF!</definedName>
    <definedName name="_4" localSheetId="40">#REF!</definedName>
    <definedName name="_4" localSheetId="43">#REF!</definedName>
    <definedName name="_4" localSheetId="10">#REF!</definedName>
    <definedName name="_4" localSheetId="13">#REF!</definedName>
    <definedName name="_4" localSheetId="15">#REF!</definedName>
    <definedName name="_4" localSheetId="16">#REF!</definedName>
    <definedName name="_4" localSheetId="17">#REF!</definedName>
    <definedName name="_4" localSheetId="19">#REF!</definedName>
    <definedName name="_4" localSheetId="20">#REF!</definedName>
    <definedName name="_4" localSheetId="22">#REF!</definedName>
    <definedName name="_4" localSheetId="26">#REF!</definedName>
    <definedName name="_4" localSheetId="27">#REF!</definedName>
    <definedName name="_4" localSheetId="29">#REF!</definedName>
    <definedName name="_4" localSheetId="35">#REF!</definedName>
    <definedName name="_4" localSheetId="4">#REF!</definedName>
    <definedName name="_4" localSheetId="25">#REF!</definedName>
    <definedName name="_4" localSheetId="36">#REF!</definedName>
    <definedName name="_4">#REF!</definedName>
    <definedName name="_6" localSheetId="9">#REF!</definedName>
    <definedName name="_6" localSheetId="0">#REF!</definedName>
    <definedName name="_6" localSheetId="28">#REF!</definedName>
    <definedName name="_6" localSheetId="30">#REF!</definedName>
    <definedName name="_6" localSheetId="31">#REF!</definedName>
    <definedName name="_6" localSheetId="34">#REF!</definedName>
    <definedName name="_6" localSheetId="40">#REF!</definedName>
    <definedName name="_6" localSheetId="43">#REF!</definedName>
    <definedName name="_6" localSheetId="10">#REF!</definedName>
    <definedName name="_6" localSheetId="13">#REF!</definedName>
    <definedName name="_6" localSheetId="15">#REF!</definedName>
    <definedName name="_6" localSheetId="16">#REF!</definedName>
    <definedName name="_6" localSheetId="17">#REF!</definedName>
    <definedName name="_6" localSheetId="19">#REF!</definedName>
    <definedName name="_6" localSheetId="20">#REF!</definedName>
    <definedName name="_6" localSheetId="22">#REF!</definedName>
    <definedName name="_6" localSheetId="26">#REF!</definedName>
    <definedName name="_6" localSheetId="27">#REF!</definedName>
    <definedName name="_6" localSheetId="29">#REF!</definedName>
    <definedName name="_6" localSheetId="35">#REF!</definedName>
    <definedName name="_6" localSheetId="4">#REF!</definedName>
    <definedName name="_6" localSheetId="25">#REF!</definedName>
    <definedName name="_6" localSheetId="36">#REF!</definedName>
    <definedName name="_6">#REF!</definedName>
    <definedName name="_630C" localSheetId="9">#REF!</definedName>
    <definedName name="_630C" localSheetId="0">#REF!</definedName>
    <definedName name="_630C" localSheetId="28">#REF!</definedName>
    <definedName name="_630C" localSheetId="30">#REF!</definedName>
    <definedName name="_630C" localSheetId="31">#REF!</definedName>
    <definedName name="_630C" localSheetId="34">#REF!</definedName>
    <definedName name="_630C" localSheetId="40">#REF!</definedName>
    <definedName name="_630C" localSheetId="43">#REF!</definedName>
    <definedName name="_630C" localSheetId="10">#REF!</definedName>
    <definedName name="_630C" localSheetId="13">#REF!</definedName>
    <definedName name="_630C" localSheetId="15">#REF!</definedName>
    <definedName name="_630C" localSheetId="16">#REF!</definedName>
    <definedName name="_630C" localSheetId="17">#REF!</definedName>
    <definedName name="_630C" localSheetId="19">#REF!</definedName>
    <definedName name="_630C" localSheetId="20">#REF!</definedName>
    <definedName name="_630C" localSheetId="22">#REF!</definedName>
    <definedName name="_630C" localSheetId="26">#REF!</definedName>
    <definedName name="_630C" localSheetId="27">#REF!</definedName>
    <definedName name="_630C" localSheetId="29">#REF!</definedName>
    <definedName name="_630C" localSheetId="35">#REF!</definedName>
    <definedName name="_630C" localSheetId="4">#REF!</definedName>
    <definedName name="_630C" localSheetId="25">#REF!</definedName>
    <definedName name="_630C" localSheetId="36">#REF!</definedName>
    <definedName name="_630C">#REF!</definedName>
    <definedName name="_750" localSheetId="9">#REF!</definedName>
    <definedName name="_750" localSheetId="0">#REF!</definedName>
    <definedName name="_750" localSheetId="28">#REF!</definedName>
    <definedName name="_750" localSheetId="30">#REF!</definedName>
    <definedName name="_750" localSheetId="31">#REF!</definedName>
    <definedName name="_750" localSheetId="34">#REF!</definedName>
    <definedName name="_750" localSheetId="40">#REF!</definedName>
    <definedName name="_750" localSheetId="43">#REF!</definedName>
    <definedName name="_750" localSheetId="10">#REF!</definedName>
    <definedName name="_750" localSheetId="13">#REF!</definedName>
    <definedName name="_750" localSheetId="15">#REF!</definedName>
    <definedName name="_750" localSheetId="16">#REF!</definedName>
    <definedName name="_750" localSheetId="17">#REF!</definedName>
    <definedName name="_750" localSheetId="19">#REF!</definedName>
    <definedName name="_750" localSheetId="20">#REF!</definedName>
    <definedName name="_750" localSheetId="22">#REF!</definedName>
    <definedName name="_750" localSheetId="26">#REF!</definedName>
    <definedName name="_750" localSheetId="27">#REF!</definedName>
    <definedName name="_750" localSheetId="29">#REF!</definedName>
    <definedName name="_750" localSheetId="35">#REF!</definedName>
    <definedName name="_750" localSheetId="4">#REF!</definedName>
    <definedName name="_750" localSheetId="25">#REF!</definedName>
    <definedName name="_750" localSheetId="36">#REF!</definedName>
    <definedName name="_750">#REF!</definedName>
    <definedName name="_7M3" localSheetId="9">#REF!</definedName>
    <definedName name="_7M3" localSheetId="0">#REF!</definedName>
    <definedName name="_7M3" localSheetId="28">#REF!</definedName>
    <definedName name="_7M3" localSheetId="30">#REF!</definedName>
    <definedName name="_7M3" localSheetId="31">#REF!</definedName>
    <definedName name="_7M3" localSheetId="34">#REF!</definedName>
    <definedName name="_7M3" localSheetId="40">#REF!</definedName>
    <definedName name="_7M3" localSheetId="43">#REF!</definedName>
    <definedName name="_7M3" localSheetId="10">#REF!</definedName>
    <definedName name="_7M3" localSheetId="13">#REF!</definedName>
    <definedName name="_7M3" localSheetId="15">#REF!</definedName>
    <definedName name="_7M3" localSheetId="16">#REF!</definedName>
    <definedName name="_7M3" localSheetId="17">#REF!</definedName>
    <definedName name="_7M3" localSheetId="19">#REF!</definedName>
    <definedName name="_7M3" localSheetId="20">#REF!</definedName>
    <definedName name="_7M3" localSheetId="22">#REF!</definedName>
    <definedName name="_7M3" localSheetId="26">#REF!</definedName>
    <definedName name="_7M3" localSheetId="27">#REF!</definedName>
    <definedName name="_7M3" localSheetId="29">#REF!</definedName>
    <definedName name="_7M3" localSheetId="35">#REF!</definedName>
    <definedName name="_7M3" localSheetId="4">#REF!</definedName>
    <definedName name="_7M3" localSheetId="25">#REF!</definedName>
    <definedName name="_7M3" localSheetId="36">#REF!</definedName>
    <definedName name="_7M3">#REF!</definedName>
    <definedName name="_815B" localSheetId="9">#REF!</definedName>
    <definedName name="_815B" localSheetId="0">#REF!</definedName>
    <definedName name="_815B" localSheetId="28">#REF!</definedName>
    <definedName name="_815B" localSheetId="30">#REF!</definedName>
    <definedName name="_815B" localSheetId="31">#REF!</definedName>
    <definedName name="_815B" localSheetId="34">#REF!</definedName>
    <definedName name="_815B" localSheetId="40">#REF!</definedName>
    <definedName name="_815B" localSheetId="43">#REF!</definedName>
    <definedName name="_815B" localSheetId="10">#REF!</definedName>
    <definedName name="_815B" localSheetId="13">#REF!</definedName>
    <definedName name="_815B" localSheetId="15">#REF!</definedName>
    <definedName name="_815B" localSheetId="16">#REF!</definedName>
    <definedName name="_815B" localSheetId="17">#REF!</definedName>
    <definedName name="_815B" localSheetId="19">#REF!</definedName>
    <definedName name="_815B" localSheetId="20">#REF!</definedName>
    <definedName name="_815B" localSheetId="22">#REF!</definedName>
    <definedName name="_815B" localSheetId="26">#REF!</definedName>
    <definedName name="_815B" localSheetId="27">#REF!</definedName>
    <definedName name="_815B" localSheetId="29">#REF!</definedName>
    <definedName name="_815B" localSheetId="35">#REF!</definedName>
    <definedName name="_815B" localSheetId="4">#REF!</definedName>
    <definedName name="_815B" localSheetId="25">#REF!</definedName>
    <definedName name="_815B" localSheetId="36">#REF!</definedName>
    <definedName name="_815B">#REF!</definedName>
    <definedName name="_824" localSheetId="9">#REF!</definedName>
    <definedName name="_824" localSheetId="0">#REF!</definedName>
    <definedName name="_824" localSheetId="28">#REF!</definedName>
    <definedName name="_824" localSheetId="30">#REF!</definedName>
    <definedName name="_824" localSheetId="31">#REF!</definedName>
    <definedName name="_824" localSheetId="34">#REF!</definedName>
    <definedName name="_824" localSheetId="40">#REF!</definedName>
    <definedName name="_824" localSheetId="43">#REF!</definedName>
    <definedName name="_824" localSheetId="10">#REF!</definedName>
    <definedName name="_824" localSheetId="13">#REF!</definedName>
    <definedName name="_824" localSheetId="15">#REF!</definedName>
    <definedName name="_824" localSheetId="16">#REF!</definedName>
    <definedName name="_824" localSheetId="17">#REF!</definedName>
    <definedName name="_824" localSheetId="19">#REF!</definedName>
    <definedName name="_824" localSheetId="20">#REF!</definedName>
    <definedName name="_824" localSheetId="22">#REF!</definedName>
    <definedName name="_824" localSheetId="26">#REF!</definedName>
    <definedName name="_824" localSheetId="27">#REF!</definedName>
    <definedName name="_824" localSheetId="29">#REF!</definedName>
    <definedName name="_824" localSheetId="35">#REF!</definedName>
    <definedName name="_824" localSheetId="4">#REF!</definedName>
    <definedName name="_824" localSheetId="25">#REF!</definedName>
    <definedName name="_824" localSheetId="36">#REF!</definedName>
    <definedName name="_824">#REF!</definedName>
    <definedName name="_966D" localSheetId="9">#REF!</definedName>
    <definedName name="_966D" localSheetId="0">#REF!</definedName>
    <definedName name="_966D" localSheetId="28">#REF!</definedName>
    <definedName name="_966D" localSheetId="30">#REF!</definedName>
    <definedName name="_966D" localSheetId="31">#REF!</definedName>
    <definedName name="_966D" localSheetId="34">#REF!</definedName>
    <definedName name="_966D" localSheetId="40">#REF!</definedName>
    <definedName name="_966D" localSheetId="43">#REF!</definedName>
    <definedName name="_966D" localSheetId="10">#REF!</definedName>
    <definedName name="_966D" localSheetId="13">#REF!</definedName>
    <definedName name="_966D" localSheetId="15">#REF!</definedName>
    <definedName name="_966D" localSheetId="16">#REF!</definedName>
    <definedName name="_966D" localSheetId="17">#REF!</definedName>
    <definedName name="_966D" localSheetId="19">#REF!</definedName>
    <definedName name="_966D" localSheetId="20">#REF!</definedName>
    <definedName name="_966D" localSheetId="22">#REF!</definedName>
    <definedName name="_966D" localSheetId="26">#REF!</definedName>
    <definedName name="_966D" localSheetId="27">#REF!</definedName>
    <definedName name="_966D" localSheetId="29">#REF!</definedName>
    <definedName name="_966D" localSheetId="35">#REF!</definedName>
    <definedName name="_966D" localSheetId="4">#REF!</definedName>
    <definedName name="_966D" localSheetId="25">#REF!</definedName>
    <definedName name="_966D" localSheetId="36">#REF!</definedName>
    <definedName name="_966D">#REF!</definedName>
    <definedName name="_977" localSheetId="9">#REF!</definedName>
    <definedName name="_977" localSheetId="0">#REF!</definedName>
    <definedName name="_977" localSheetId="28">#REF!</definedName>
    <definedName name="_977" localSheetId="30">#REF!</definedName>
    <definedName name="_977" localSheetId="31">#REF!</definedName>
    <definedName name="_977" localSheetId="34">#REF!</definedName>
    <definedName name="_977" localSheetId="40">#REF!</definedName>
    <definedName name="_977" localSheetId="43">#REF!</definedName>
    <definedName name="_977" localSheetId="10">#REF!</definedName>
    <definedName name="_977" localSheetId="13">#REF!</definedName>
    <definedName name="_977" localSheetId="15">#REF!</definedName>
    <definedName name="_977" localSheetId="16">#REF!</definedName>
    <definedName name="_977" localSheetId="17">#REF!</definedName>
    <definedName name="_977" localSheetId="19">#REF!</definedName>
    <definedName name="_977" localSheetId="20">#REF!</definedName>
    <definedName name="_977" localSheetId="22">#REF!</definedName>
    <definedName name="_977" localSheetId="26">#REF!</definedName>
    <definedName name="_977" localSheetId="27">#REF!</definedName>
    <definedName name="_977" localSheetId="29">#REF!</definedName>
    <definedName name="_977" localSheetId="35">#REF!</definedName>
    <definedName name="_977" localSheetId="4">#REF!</definedName>
    <definedName name="_977" localSheetId="25">#REF!</definedName>
    <definedName name="_977" localSheetId="36">#REF!</definedName>
    <definedName name="_977">#REF!</definedName>
    <definedName name="_980B" localSheetId="9">#REF!</definedName>
    <definedName name="_980B" localSheetId="0">#REF!</definedName>
    <definedName name="_980B" localSheetId="28">#REF!</definedName>
    <definedName name="_980B" localSheetId="30">#REF!</definedName>
    <definedName name="_980B" localSheetId="31">#REF!</definedName>
    <definedName name="_980B" localSheetId="34">#REF!</definedName>
    <definedName name="_980B" localSheetId="40">#REF!</definedName>
    <definedName name="_980B" localSheetId="43">#REF!</definedName>
    <definedName name="_980B" localSheetId="10">#REF!</definedName>
    <definedName name="_980B" localSheetId="13">#REF!</definedName>
    <definedName name="_980B" localSheetId="15">#REF!</definedName>
    <definedName name="_980B" localSheetId="16">#REF!</definedName>
    <definedName name="_980B" localSheetId="17">#REF!</definedName>
    <definedName name="_980B" localSheetId="19">#REF!</definedName>
    <definedName name="_980B" localSheetId="20">#REF!</definedName>
    <definedName name="_980B" localSheetId="22">#REF!</definedName>
    <definedName name="_980B" localSheetId="26">#REF!</definedName>
    <definedName name="_980B" localSheetId="27">#REF!</definedName>
    <definedName name="_980B" localSheetId="29">#REF!</definedName>
    <definedName name="_980B" localSheetId="35">#REF!</definedName>
    <definedName name="_980B" localSheetId="4">#REF!</definedName>
    <definedName name="_980B" localSheetId="25">#REF!</definedName>
    <definedName name="_980B" localSheetId="36">#REF!</definedName>
    <definedName name="_980B">#REF!</definedName>
    <definedName name="_988B" localSheetId="9">#REF!</definedName>
    <definedName name="_988B" localSheetId="0">#REF!</definedName>
    <definedName name="_988B" localSheetId="28">#REF!</definedName>
    <definedName name="_988B" localSheetId="30">#REF!</definedName>
    <definedName name="_988B" localSheetId="31">#REF!</definedName>
    <definedName name="_988B" localSheetId="34">#REF!</definedName>
    <definedName name="_988B" localSheetId="40">#REF!</definedName>
    <definedName name="_988B" localSheetId="43">#REF!</definedName>
    <definedName name="_988B" localSheetId="10">#REF!</definedName>
    <definedName name="_988B" localSheetId="13">#REF!</definedName>
    <definedName name="_988B" localSheetId="15">#REF!</definedName>
    <definedName name="_988B" localSheetId="16">#REF!</definedName>
    <definedName name="_988B" localSheetId="17">#REF!</definedName>
    <definedName name="_988B" localSheetId="19">#REF!</definedName>
    <definedName name="_988B" localSheetId="20">#REF!</definedName>
    <definedName name="_988B" localSheetId="22">#REF!</definedName>
    <definedName name="_988B" localSheetId="26">#REF!</definedName>
    <definedName name="_988B" localSheetId="27">#REF!</definedName>
    <definedName name="_988B" localSheetId="29">#REF!</definedName>
    <definedName name="_988B" localSheetId="35">#REF!</definedName>
    <definedName name="_988B" localSheetId="4">#REF!</definedName>
    <definedName name="_988B" localSheetId="25">#REF!</definedName>
    <definedName name="_988B" localSheetId="36">#REF!</definedName>
    <definedName name="_988B">#REF!</definedName>
    <definedName name="_ALE2" localSheetId="9">#REF!</definedName>
    <definedName name="_ALE2" localSheetId="0">#REF!</definedName>
    <definedName name="_ALE2" localSheetId="28">#REF!</definedName>
    <definedName name="_ALE2" localSheetId="30">#REF!</definedName>
    <definedName name="_ALE2" localSheetId="34">#REF!</definedName>
    <definedName name="_ALE2" localSheetId="43">#REF!</definedName>
    <definedName name="_ALE2" localSheetId="10">#REF!</definedName>
    <definedName name="_ALE2" localSheetId="15">#REF!</definedName>
    <definedName name="_ALE2" localSheetId="16">#REF!</definedName>
    <definedName name="_ALE2" localSheetId="19">#REF!</definedName>
    <definedName name="_ALE2" localSheetId="22">#REF!</definedName>
    <definedName name="_ALE2" localSheetId="26">#REF!</definedName>
    <definedName name="_ALE2" localSheetId="27">#REF!</definedName>
    <definedName name="_ALE2" localSheetId="29">#REF!</definedName>
    <definedName name="_ALE2" localSheetId="35">#REF!</definedName>
    <definedName name="_ALE2" localSheetId="4">#REF!</definedName>
    <definedName name="_ALE2" localSheetId="25">#REF!</definedName>
    <definedName name="_ALE2">#REF!</definedName>
    <definedName name="_ALE3" localSheetId="9">#REF!</definedName>
    <definedName name="_ALE3" localSheetId="0">#REF!</definedName>
    <definedName name="_ALE3" localSheetId="28">#REF!</definedName>
    <definedName name="_ALE3" localSheetId="30">#REF!</definedName>
    <definedName name="_ALE3" localSheetId="34">#REF!</definedName>
    <definedName name="_ALE3" localSheetId="43">#REF!</definedName>
    <definedName name="_ALE3" localSheetId="10">#REF!</definedName>
    <definedName name="_ALE3" localSheetId="15">#REF!</definedName>
    <definedName name="_ALE3" localSheetId="16">#REF!</definedName>
    <definedName name="_ALE3" localSheetId="19">#REF!</definedName>
    <definedName name="_ALE3" localSheetId="22">#REF!</definedName>
    <definedName name="_ALE3" localSheetId="26">#REF!</definedName>
    <definedName name="_ALE3" localSheetId="27">#REF!</definedName>
    <definedName name="_ALE3" localSheetId="29">#REF!</definedName>
    <definedName name="_ALE3" localSheetId="35">#REF!</definedName>
    <definedName name="_ALE3" localSheetId="4">#REF!</definedName>
    <definedName name="_ALE3" localSheetId="25">#REF!</definedName>
    <definedName name="_ALE3">#REF!</definedName>
    <definedName name="_BG260" localSheetId="9">#REF!</definedName>
    <definedName name="_BG260" localSheetId="0">#REF!</definedName>
    <definedName name="_BG260" localSheetId="28">#REF!</definedName>
    <definedName name="_BG260" localSheetId="30">#REF!</definedName>
    <definedName name="_BG260" localSheetId="31">#REF!</definedName>
    <definedName name="_BG260" localSheetId="34">#REF!</definedName>
    <definedName name="_BG260" localSheetId="40">#REF!</definedName>
    <definedName name="_BG260" localSheetId="43">#REF!</definedName>
    <definedName name="_BG260" localSheetId="10">#REF!</definedName>
    <definedName name="_BG260" localSheetId="13">#REF!</definedName>
    <definedName name="_BG260" localSheetId="15">#REF!</definedName>
    <definedName name="_BG260" localSheetId="16">#REF!</definedName>
    <definedName name="_BG260" localSheetId="17">#REF!</definedName>
    <definedName name="_BG260" localSheetId="19">#REF!</definedName>
    <definedName name="_BG260" localSheetId="20">#REF!</definedName>
    <definedName name="_BG260" localSheetId="22">#REF!</definedName>
    <definedName name="_BG260" localSheetId="26">#REF!</definedName>
    <definedName name="_BG260" localSheetId="27">#REF!</definedName>
    <definedName name="_BG260" localSheetId="29">#REF!</definedName>
    <definedName name="_BG260" localSheetId="35">#REF!</definedName>
    <definedName name="_BG260" localSheetId="4">#REF!</definedName>
    <definedName name="_BG260" localSheetId="25">#REF!</definedName>
    <definedName name="_BG260" localSheetId="36">#REF!</definedName>
    <definedName name="_BG260">#REF!</definedName>
    <definedName name="_CB614" localSheetId="9">#REF!</definedName>
    <definedName name="_CB614" localSheetId="0">#REF!</definedName>
    <definedName name="_CB614" localSheetId="28">#REF!</definedName>
    <definedName name="_CB614" localSheetId="30">#REF!</definedName>
    <definedName name="_CB614" localSheetId="31">#REF!</definedName>
    <definedName name="_CB614" localSheetId="34">#REF!</definedName>
    <definedName name="_CB614" localSheetId="40">#REF!</definedName>
    <definedName name="_CB614" localSheetId="43">#REF!</definedName>
    <definedName name="_CB614" localSheetId="10">#REF!</definedName>
    <definedName name="_CB614" localSheetId="13">#REF!</definedName>
    <definedName name="_CB614" localSheetId="15">#REF!</definedName>
    <definedName name="_CB614" localSheetId="16">#REF!</definedName>
    <definedName name="_CB614" localSheetId="17">#REF!</definedName>
    <definedName name="_CB614" localSheetId="19">#REF!</definedName>
    <definedName name="_CB614" localSheetId="20">#REF!</definedName>
    <definedName name="_CB614" localSheetId="22">#REF!</definedName>
    <definedName name="_CB614" localSheetId="26">#REF!</definedName>
    <definedName name="_CB614" localSheetId="27">#REF!</definedName>
    <definedName name="_CB614" localSheetId="29">#REF!</definedName>
    <definedName name="_CB614" localSheetId="35">#REF!</definedName>
    <definedName name="_CB614" localSheetId="4">#REF!</definedName>
    <definedName name="_CB614" localSheetId="25">#REF!</definedName>
    <definedName name="_CB614" localSheetId="36">#REF!</definedName>
    <definedName name="_CB614">#REF!</definedName>
    <definedName name="_CMI500" localSheetId="9">#REF!</definedName>
    <definedName name="_CMI500" localSheetId="0">#REF!</definedName>
    <definedName name="_CMI500" localSheetId="28">#REF!</definedName>
    <definedName name="_CMI500" localSheetId="30">#REF!</definedName>
    <definedName name="_CMI500" localSheetId="31">#REF!</definedName>
    <definedName name="_CMI500" localSheetId="34">#REF!</definedName>
    <definedName name="_CMI500" localSheetId="40">#REF!</definedName>
    <definedName name="_CMI500" localSheetId="43">#REF!</definedName>
    <definedName name="_CMI500" localSheetId="10">#REF!</definedName>
    <definedName name="_CMI500" localSheetId="13">#REF!</definedName>
    <definedName name="_CMI500" localSheetId="15">#REF!</definedName>
    <definedName name="_CMI500" localSheetId="16">#REF!</definedName>
    <definedName name="_CMI500" localSheetId="17">#REF!</definedName>
    <definedName name="_CMI500" localSheetId="19">#REF!</definedName>
    <definedName name="_CMI500" localSheetId="20">#REF!</definedName>
    <definedName name="_CMI500" localSheetId="22">#REF!</definedName>
    <definedName name="_CMI500" localSheetId="26">#REF!</definedName>
    <definedName name="_CMI500" localSheetId="27">#REF!</definedName>
    <definedName name="_CMI500" localSheetId="29">#REF!</definedName>
    <definedName name="_CMI500" localSheetId="35">#REF!</definedName>
    <definedName name="_CMI500" localSheetId="4">#REF!</definedName>
    <definedName name="_CMI500" localSheetId="25">#REF!</definedName>
    <definedName name="_CMI500" localSheetId="36">#REF!</definedName>
    <definedName name="_CMI500">#REF!</definedName>
    <definedName name="_CP10M3" localSheetId="9">#REF!</definedName>
    <definedName name="_CP10M3" localSheetId="0">#REF!</definedName>
    <definedName name="_CP10M3" localSheetId="28">#REF!</definedName>
    <definedName name="_CP10M3" localSheetId="30">#REF!</definedName>
    <definedName name="_CP10M3" localSheetId="31">#REF!</definedName>
    <definedName name="_CP10M3" localSheetId="34">#REF!</definedName>
    <definedName name="_CP10M3" localSheetId="40">#REF!</definedName>
    <definedName name="_CP10M3" localSheetId="43">#REF!</definedName>
    <definedName name="_CP10M3" localSheetId="10">#REF!</definedName>
    <definedName name="_CP10M3" localSheetId="13">#REF!</definedName>
    <definedName name="_CP10M3" localSheetId="15">#REF!</definedName>
    <definedName name="_CP10M3" localSheetId="16">#REF!</definedName>
    <definedName name="_CP10M3" localSheetId="17">#REF!</definedName>
    <definedName name="_CP10M3" localSheetId="19">#REF!</definedName>
    <definedName name="_CP10M3" localSheetId="20">#REF!</definedName>
    <definedName name="_CP10M3" localSheetId="22">#REF!</definedName>
    <definedName name="_CP10M3" localSheetId="26">#REF!</definedName>
    <definedName name="_CP10M3" localSheetId="27">#REF!</definedName>
    <definedName name="_CP10M3" localSheetId="29">#REF!</definedName>
    <definedName name="_CP10M3" localSheetId="35">#REF!</definedName>
    <definedName name="_CP10M3" localSheetId="4">#REF!</definedName>
    <definedName name="_CP10M3" localSheetId="25">#REF!</definedName>
    <definedName name="_CP10M3" localSheetId="36">#REF!</definedName>
    <definedName name="_CP10M3">#REF!</definedName>
    <definedName name="_CP15" localSheetId="9">#REF!</definedName>
    <definedName name="_CP15" localSheetId="0">#REF!</definedName>
    <definedName name="_CP15" localSheetId="28">#REF!</definedName>
    <definedName name="_CP15" localSheetId="30">#REF!</definedName>
    <definedName name="_CP15" localSheetId="31">#REF!</definedName>
    <definedName name="_CP15" localSheetId="34">#REF!</definedName>
    <definedName name="_CP15" localSheetId="40">#REF!</definedName>
    <definedName name="_CP15" localSheetId="43">#REF!</definedName>
    <definedName name="_CP15" localSheetId="10">#REF!</definedName>
    <definedName name="_CP15" localSheetId="13">#REF!</definedName>
    <definedName name="_CP15" localSheetId="15">#REF!</definedName>
    <definedName name="_CP15" localSheetId="16">#REF!</definedName>
    <definedName name="_CP15" localSheetId="17">#REF!</definedName>
    <definedName name="_CP15" localSheetId="19">#REF!</definedName>
    <definedName name="_CP15" localSheetId="20">#REF!</definedName>
    <definedName name="_CP15" localSheetId="22">#REF!</definedName>
    <definedName name="_CP15" localSheetId="26">#REF!</definedName>
    <definedName name="_CP15" localSheetId="27">#REF!</definedName>
    <definedName name="_CP15" localSheetId="29">#REF!</definedName>
    <definedName name="_CP15" localSheetId="35">#REF!</definedName>
    <definedName name="_CP15" localSheetId="4">#REF!</definedName>
    <definedName name="_CP15" localSheetId="25">#REF!</definedName>
    <definedName name="_CP15" localSheetId="36">#REF!</definedName>
    <definedName name="_CP15">#REF!</definedName>
    <definedName name="_CV10M3" localSheetId="9">#REF!</definedName>
    <definedName name="_CV10M3" localSheetId="0">#REF!</definedName>
    <definedName name="_CV10M3" localSheetId="28">#REF!</definedName>
    <definedName name="_CV10M3" localSheetId="30">#REF!</definedName>
    <definedName name="_CV10M3" localSheetId="31">#REF!</definedName>
    <definedName name="_CV10M3" localSheetId="34">#REF!</definedName>
    <definedName name="_CV10M3" localSheetId="40">#REF!</definedName>
    <definedName name="_CV10M3" localSheetId="43">#REF!</definedName>
    <definedName name="_CV10M3" localSheetId="10">#REF!</definedName>
    <definedName name="_CV10M3" localSheetId="13">#REF!</definedName>
    <definedName name="_CV10M3" localSheetId="15">#REF!</definedName>
    <definedName name="_CV10M3" localSheetId="16">#REF!</definedName>
    <definedName name="_CV10M3" localSheetId="17">#REF!</definedName>
    <definedName name="_CV10M3" localSheetId="19">#REF!</definedName>
    <definedName name="_CV10M3" localSheetId="20">#REF!</definedName>
    <definedName name="_CV10M3" localSheetId="22">#REF!</definedName>
    <definedName name="_CV10M3" localSheetId="26">#REF!</definedName>
    <definedName name="_CV10M3" localSheetId="27">#REF!</definedName>
    <definedName name="_CV10M3" localSheetId="29">#REF!</definedName>
    <definedName name="_CV10M3" localSheetId="35">#REF!</definedName>
    <definedName name="_CV10M3" localSheetId="4">#REF!</definedName>
    <definedName name="_CV10M3" localSheetId="25">#REF!</definedName>
    <definedName name="_CV10M3" localSheetId="36">#REF!</definedName>
    <definedName name="_CV10M3">#REF!</definedName>
    <definedName name="_D8N" localSheetId="9">#REF!</definedName>
    <definedName name="_D8N" localSheetId="0">#REF!</definedName>
    <definedName name="_D8N" localSheetId="28">#REF!</definedName>
    <definedName name="_D8N" localSheetId="30">#REF!</definedName>
    <definedName name="_D8N" localSheetId="31">#REF!</definedName>
    <definedName name="_D8N" localSheetId="34">#REF!</definedName>
    <definedName name="_D8N" localSheetId="40">#REF!</definedName>
    <definedName name="_D8N" localSheetId="43">#REF!</definedName>
    <definedName name="_D8N" localSheetId="10">#REF!</definedName>
    <definedName name="_D8N" localSheetId="13">#REF!</definedName>
    <definedName name="_D8N" localSheetId="15">#REF!</definedName>
    <definedName name="_D8N" localSheetId="16">#REF!</definedName>
    <definedName name="_D8N" localSheetId="17">#REF!</definedName>
    <definedName name="_D8N" localSheetId="19">#REF!</definedName>
    <definedName name="_D8N" localSheetId="20">#REF!</definedName>
    <definedName name="_D8N" localSheetId="22">#REF!</definedName>
    <definedName name="_D8N" localSheetId="26">#REF!</definedName>
    <definedName name="_D8N" localSheetId="27">#REF!</definedName>
    <definedName name="_D8N" localSheetId="29">#REF!</definedName>
    <definedName name="_D8N" localSheetId="35">#REF!</definedName>
    <definedName name="_D8N" localSheetId="4">#REF!</definedName>
    <definedName name="_D8N" localSheetId="25">#REF!</definedName>
    <definedName name="_D8N" localSheetId="36">#REF!</definedName>
    <definedName name="_D8N">#REF!</definedName>
    <definedName name="_f">[6]CMPRESOR!$C$50</definedName>
    <definedName name="_Fill" localSheetId="9" hidden="1">#REF!</definedName>
    <definedName name="_Fill" localSheetId="0" hidden="1">#REF!</definedName>
    <definedName name="_Fill" localSheetId="28" hidden="1">#REF!</definedName>
    <definedName name="_Fill" localSheetId="30" hidden="1">#REF!</definedName>
    <definedName name="_Fill" localSheetId="31" hidden="1">#REF!</definedName>
    <definedName name="_Fill" localSheetId="34" hidden="1">#REF!</definedName>
    <definedName name="_Fill" localSheetId="40" hidden="1">#REF!</definedName>
    <definedName name="_Fill" localSheetId="43" hidden="1">#REF!</definedName>
    <definedName name="_Fill" localSheetId="10" hidden="1">#REF!</definedName>
    <definedName name="_Fill" localSheetId="15" hidden="1">#REF!</definedName>
    <definedName name="_Fill" localSheetId="16" hidden="1">#REF!</definedName>
    <definedName name="_Fill" localSheetId="17"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6" hidden="1">#REF!</definedName>
    <definedName name="_Fill" localSheetId="27" hidden="1">#REF!</definedName>
    <definedName name="_Fill" localSheetId="29" hidden="1">#REF!</definedName>
    <definedName name="_Fill" localSheetId="35" hidden="1">#REF!</definedName>
    <definedName name="_Fill" localSheetId="4" hidden="1">#REF!</definedName>
    <definedName name="_Fill" localSheetId="25" hidden="1">#REF!</definedName>
    <definedName name="_Fill" localSheetId="36" hidden="1">#REF!</definedName>
    <definedName name="_Fill" hidden="1">#REF!</definedName>
    <definedName name="_xlnm._FilterDatabase" localSheetId="8" hidden="1">'E.P 3.4'!$B$21:$B$29</definedName>
    <definedName name="_xlnm._FilterDatabase" localSheetId="43" hidden="1">'F 13'!#REF!</definedName>
    <definedName name="_xlnm._FilterDatabase" localSheetId="21" hidden="1">'F 6.5'!#REF!</definedName>
    <definedName name="_xlnm._FilterDatabase" localSheetId="22" hidden="1">'F 6.5 (2)'!#REF!</definedName>
    <definedName name="_xlnm._FilterDatabase" localSheetId="23" hidden="1">'F 6.6 '!#REF!</definedName>
    <definedName name="_xlnm._FilterDatabase" localSheetId="3" hidden="1">'F. 2.3'!$B$21:$B$29</definedName>
    <definedName name="_Key1" localSheetId="9" hidden="1">'[10]Forma E-17'!#REF!</definedName>
    <definedName name="_Key1" localSheetId="5" hidden="1">'[11]Forma E-17'!#REF!</definedName>
    <definedName name="_Key1" localSheetId="0" hidden="1">'[10]Forma E-17'!#REF!</definedName>
    <definedName name="_Key1" localSheetId="28" hidden="1">'[10]Forma E-17'!#REF!</definedName>
    <definedName name="_Key1" localSheetId="30" hidden="1">'[10]Forma E-17'!#REF!</definedName>
    <definedName name="_Key1" localSheetId="31" hidden="1">'[10]Forma E-17'!#REF!</definedName>
    <definedName name="_Key1" localSheetId="32" hidden="1">'[10]Forma E-17'!#REF!</definedName>
    <definedName name="_Key1" localSheetId="33" hidden="1">'[42]Forma E-7'!#REF!</definedName>
    <definedName name="_Key1" localSheetId="34" hidden="1">'[10]Forma E-17'!#REF!</definedName>
    <definedName name="_Key1" localSheetId="41" hidden="1">'[11]Forma E-17'!#REF!</definedName>
    <definedName name="_Key1" localSheetId="42" hidden="1">'[11]Forma E-17'!#REF!</definedName>
    <definedName name="_Key1" localSheetId="37" hidden="1">'[42]Forma E-7'!#REF!</definedName>
    <definedName name="_Key1" localSheetId="38" hidden="1">'[42]Forma E-7'!#REF!</definedName>
    <definedName name="_Key1" localSheetId="39" hidden="1">'[42]Forma E-7'!#REF!</definedName>
    <definedName name="_Key1" localSheetId="40" hidden="1">'[10]Forma E-17'!#REF!</definedName>
    <definedName name="_Key1" localSheetId="43" hidden="1">#REF!</definedName>
    <definedName name="_Key1" localSheetId="44" hidden="1">'[11]Forma E-17'!#REF!</definedName>
    <definedName name="_Key1" localSheetId="10" hidden="1">'[10]Forma E-17'!#REF!</definedName>
    <definedName name="_Key1" localSheetId="11" hidden="1">'[42]Forma E-7'!#REF!</definedName>
    <definedName name="_Key1" localSheetId="12" hidden="1">'[42]Forma E-7'!#REF!</definedName>
    <definedName name="_Key1" localSheetId="13" hidden="1">'[10]Forma E-17'!#REF!</definedName>
    <definedName name="_Key1" localSheetId="15" hidden="1">'[10]Forma E-17'!#REF!</definedName>
    <definedName name="_Key1" localSheetId="16" hidden="1">'[10]Forma E-17'!#REF!</definedName>
    <definedName name="_Key1" localSheetId="17" hidden="1">'[10]Forma E-17'!#REF!</definedName>
    <definedName name="_Key1" localSheetId="19" hidden="1">'[11]Forma E-17'!#REF!</definedName>
    <definedName name="_Key1" localSheetId="20" hidden="1">'[10]Forma E-17'!#REF!</definedName>
    <definedName name="_Key1" localSheetId="21" hidden="1">#REF!</definedName>
    <definedName name="_Key1" localSheetId="22" hidden="1">#REF!</definedName>
    <definedName name="_Key1" localSheetId="23" hidden="1">#REF!</definedName>
    <definedName name="_Key1" localSheetId="26" hidden="1">'[10]Forma E-17'!#REF!</definedName>
    <definedName name="_Key1" localSheetId="27" hidden="1">'[10]Forma E-17'!#REF!</definedName>
    <definedName name="_Key1" localSheetId="29" hidden="1">'[10]Forma E-17'!#REF!</definedName>
    <definedName name="_Key1" localSheetId="35" hidden="1">'[10]Forma E-17'!#REF!</definedName>
    <definedName name="_Key1" localSheetId="4" hidden="1">'[10]Forma E-17'!#REF!</definedName>
    <definedName name="_Key1" localSheetId="24" hidden="1">'[11]Forma E-17'!#REF!</definedName>
    <definedName name="_Key1" localSheetId="25" hidden="1">'[11]Forma E-17'!#REF!</definedName>
    <definedName name="_Key1" localSheetId="36" hidden="1">'[10]Forma E-17'!#REF!</definedName>
    <definedName name="_Key1" hidden="1">'[11]Forma E-17'!#REF!</definedName>
    <definedName name="_Key2" localSheetId="9" hidden="1">#REF!</definedName>
    <definedName name="_Key2" localSheetId="0" hidden="1">#REF!</definedName>
    <definedName name="_Key2" localSheetId="28" hidden="1">#REF!</definedName>
    <definedName name="_Key2" localSheetId="30" hidden="1">#REF!</definedName>
    <definedName name="_Key2" localSheetId="31" hidden="1">#REF!</definedName>
    <definedName name="_KEY2" localSheetId="32" hidden="1">'[80]Forma E-17'!#REF!</definedName>
    <definedName name="_Key2" localSheetId="34" hidden="1">#REF!</definedName>
    <definedName name="_Key2" localSheetId="40" hidden="1">#REF!</definedName>
    <definedName name="_Key2" localSheetId="43" hidden="1">#REF!</definedName>
    <definedName name="_Key2" localSheetId="10" hidden="1">#REF!</definedName>
    <definedName name="_Key2" localSheetId="13" hidden="1">#REF!</definedName>
    <definedName name="_Key2" localSheetId="15" hidden="1">#REF!</definedName>
    <definedName name="_Key2" localSheetId="16" hidden="1">#REF!</definedName>
    <definedName name="_Key2" localSheetId="17" hidden="1">#REF!</definedName>
    <definedName name="_Key2" localSheetId="19" hidden="1">#REF!</definedName>
    <definedName name="_Key2" localSheetId="20" hidden="1">#REF!</definedName>
    <definedName name="_Key2" localSheetId="21" hidden="1">#REF!</definedName>
    <definedName name="_Key2" localSheetId="22" hidden="1">#REF!</definedName>
    <definedName name="_Key2" localSheetId="23" hidden="1">#REF!</definedName>
    <definedName name="_Key2" localSheetId="26" hidden="1">#REF!</definedName>
    <definedName name="_Key2" localSheetId="27" hidden="1">#REF!</definedName>
    <definedName name="_Key2" localSheetId="29" hidden="1">#REF!</definedName>
    <definedName name="_Key2" localSheetId="35" hidden="1">#REF!</definedName>
    <definedName name="_Key2" localSheetId="4" hidden="1">#REF!</definedName>
    <definedName name="_Key2" localSheetId="25" hidden="1">#REF!</definedName>
    <definedName name="_Key2" localSheetId="36" hidden="1">#REF!</definedName>
    <definedName name="_Key2" hidden="1">#REF!</definedName>
    <definedName name="_MAT1" localSheetId="9">#REF!</definedName>
    <definedName name="_MAT1" localSheetId="0">#REF!</definedName>
    <definedName name="_MAT1" localSheetId="28">#REF!</definedName>
    <definedName name="_MAT1" localSheetId="30">#REF!</definedName>
    <definedName name="_MAT1" localSheetId="34">#REF!</definedName>
    <definedName name="_MAT1" localSheetId="43">#REF!</definedName>
    <definedName name="_MAT1" localSheetId="10">#REF!</definedName>
    <definedName name="_MAT1" localSheetId="13">#REF!</definedName>
    <definedName name="_MAT1" localSheetId="15">#REF!</definedName>
    <definedName name="_MAT1" localSheetId="16">#REF!</definedName>
    <definedName name="_MAT1" localSheetId="19">#REF!</definedName>
    <definedName name="_MAT1" localSheetId="22">#REF!</definedName>
    <definedName name="_MAT1" localSheetId="26">#REF!</definedName>
    <definedName name="_MAT1" localSheetId="27">#REF!</definedName>
    <definedName name="_MAT1" localSheetId="29">#REF!</definedName>
    <definedName name="_MAT1" localSheetId="35">#REF!</definedName>
    <definedName name="_MAT1" localSheetId="4">#REF!</definedName>
    <definedName name="_MAT1" localSheetId="25">#REF!</definedName>
    <definedName name="_MAT1">#REF!</definedName>
    <definedName name="_MAT2" localSheetId="9">#REF!</definedName>
    <definedName name="_MAT2" localSheetId="0">#REF!</definedName>
    <definedName name="_MAT2" localSheetId="28">#REF!</definedName>
    <definedName name="_MAT2" localSheetId="30">#REF!</definedName>
    <definedName name="_MAT2" localSheetId="34">#REF!</definedName>
    <definedName name="_MAT2" localSheetId="43">#REF!</definedName>
    <definedName name="_MAT2" localSheetId="10">#REF!</definedName>
    <definedName name="_MAT2" localSheetId="13">#REF!</definedName>
    <definedName name="_MAT2" localSheetId="15">#REF!</definedName>
    <definedName name="_MAT2" localSheetId="16">#REF!</definedName>
    <definedName name="_MAT2" localSheetId="19">#REF!</definedName>
    <definedName name="_MAT2" localSheetId="22">#REF!</definedName>
    <definedName name="_MAT2" localSheetId="26">#REF!</definedName>
    <definedName name="_MAT2" localSheetId="27">#REF!</definedName>
    <definedName name="_MAT2" localSheetId="29">#REF!</definedName>
    <definedName name="_MAT2" localSheetId="35">#REF!</definedName>
    <definedName name="_MAT2" localSheetId="4">#REF!</definedName>
    <definedName name="_MAT2" localSheetId="25">#REF!</definedName>
    <definedName name="_MAT2">#REF!</definedName>
    <definedName name="_Order1" hidden="1">255</definedName>
    <definedName name="_PH640" localSheetId="9">#REF!</definedName>
    <definedName name="_PH640" localSheetId="0">#REF!</definedName>
    <definedName name="_PH640" localSheetId="28">#REF!</definedName>
    <definedName name="_PH640" localSheetId="30">#REF!</definedName>
    <definedName name="_PH640" localSheetId="34">#REF!</definedName>
    <definedName name="_PH640" localSheetId="43">#REF!</definedName>
    <definedName name="_PH640" localSheetId="10">#REF!</definedName>
    <definedName name="_PH640" localSheetId="13">#REF!</definedName>
    <definedName name="_PH640" localSheetId="15">#REF!</definedName>
    <definedName name="_PH640" localSheetId="16">#REF!</definedName>
    <definedName name="_PH640" localSheetId="19">#REF!</definedName>
    <definedName name="_PH640" localSheetId="22">#REF!</definedName>
    <definedName name="_PH640" localSheetId="26">#REF!</definedName>
    <definedName name="_PH640" localSheetId="27">#REF!</definedName>
    <definedName name="_PH640" localSheetId="29">#REF!</definedName>
    <definedName name="_PH640" localSheetId="35">#REF!</definedName>
    <definedName name="_PH640" localSheetId="4">#REF!</definedName>
    <definedName name="_PH640" localSheetId="25">#REF!</definedName>
    <definedName name="_PH640">#REF!</definedName>
    <definedName name="_PIP25" localSheetId="9">#REF!</definedName>
    <definedName name="_PIP25" localSheetId="0">#REF!</definedName>
    <definedName name="_PIP25" localSheetId="28">#REF!</definedName>
    <definedName name="_PIP25" localSheetId="30">#REF!</definedName>
    <definedName name="_PIP25" localSheetId="34">#REF!</definedName>
    <definedName name="_PIP25" localSheetId="43">#REF!</definedName>
    <definedName name="_PIP25" localSheetId="10">#REF!</definedName>
    <definedName name="_PIP25" localSheetId="13">#REF!</definedName>
    <definedName name="_PIP25" localSheetId="15">#REF!</definedName>
    <definedName name="_PIP25" localSheetId="16">#REF!</definedName>
    <definedName name="_PIP25" localSheetId="19">#REF!</definedName>
    <definedName name="_PIP25" localSheetId="20">#REF!</definedName>
    <definedName name="_PIP25" localSheetId="22">#REF!</definedName>
    <definedName name="_PIP25" localSheetId="26">#REF!</definedName>
    <definedName name="_PIP25" localSheetId="27">#REF!</definedName>
    <definedName name="_PIP25" localSheetId="29">#REF!</definedName>
    <definedName name="_PIP25" localSheetId="35">#REF!</definedName>
    <definedName name="_PIP25" localSheetId="4">#REF!</definedName>
    <definedName name="_PIP25" localSheetId="25">#REF!</definedName>
    <definedName name="_PIP25">#REF!</definedName>
    <definedName name="_PRE1" localSheetId="9">#REF!</definedName>
    <definedName name="_PRE1" localSheetId="0">#REF!</definedName>
    <definedName name="_PRE1" localSheetId="28">#REF!</definedName>
    <definedName name="_PRE1" localSheetId="30">#REF!</definedName>
    <definedName name="_PRE1" localSheetId="32">#REF!</definedName>
    <definedName name="_PRE1" localSheetId="34">#REF!</definedName>
    <definedName name="_PRE1" localSheetId="43">#REF!</definedName>
    <definedName name="_PRE1" localSheetId="10">#REF!</definedName>
    <definedName name="_PRE1" localSheetId="15">#REF!</definedName>
    <definedName name="_PRE1" localSheetId="16">#REF!</definedName>
    <definedName name="_PRE1" localSheetId="19">#REF!</definedName>
    <definedName name="_PRE1" localSheetId="20">#REF!</definedName>
    <definedName name="_PRE1" localSheetId="22">#REF!</definedName>
    <definedName name="_PRE1" localSheetId="26">#REF!</definedName>
    <definedName name="_PRE1" localSheetId="27">#REF!</definedName>
    <definedName name="_PRE1" localSheetId="29">#REF!</definedName>
    <definedName name="_PRE1" localSheetId="35">#REF!</definedName>
    <definedName name="_PRE1" localSheetId="4">#REF!</definedName>
    <definedName name="_PRE1" localSheetId="25">#REF!</definedName>
    <definedName name="_PRE1">#REF!</definedName>
    <definedName name="_PRG1" localSheetId="9">#REF!</definedName>
    <definedName name="_PRG1" localSheetId="0">#REF!</definedName>
    <definedName name="_PRG1" localSheetId="28">#REF!</definedName>
    <definedName name="_PRG1" localSheetId="30">#REF!</definedName>
    <definedName name="_PRG1" localSheetId="32">#REF!</definedName>
    <definedName name="_PRG1" localSheetId="34">#REF!</definedName>
    <definedName name="_PRG1" localSheetId="43">#REF!</definedName>
    <definedName name="_PRG1" localSheetId="10">#REF!</definedName>
    <definedName name="_PRG1" localSheetId="15">#REF!</definedName>
    <definedName name="_PRG1" localSheetId="16">#REF!</definedName>
    <definedName name="_PRG1" localSheetId="19">#REF!</definedName>
    <definedName name="_PRG1" localSheetId="22">#REF!</definedName>
    <definedName name="_PRG1" localSheetId="26">#REF!</definedName>
    <definedName name="_PRG1" localSheetId="27">#REF!</definedName>
    <definedName name="_PRG1" localSheetId="29">#REF!</definedName>
    <definedName name="_PRG1" localSheetId="35">#REF!</definedName>
    <definedName name="_PRG1" localSheetId="4">#REF!</definedName>
    <definedName name="_PRG1" localSheetId="25">#REF!</definedName>
    <definedName name="_PRG1">#REF!</definedName>
    <definedName name="_PU1" localSheetId="9">#REF!</definedName>
    <definedName name="_PU1" localSheetId="0">#REF!</definedName>
    <definedName name="_PU1" localSheetId="28">#REF!</definedName>
    <definedName name="_PU1" localSheetId="30">#REF!</definedName>
    <definedName name="_PU1" localSheetId="34">#REF!</definedName>
    <definedName name="_PU1" localSheetId="43">#REF!</definedName>
    <definedName name="_PU1" localSheetId="10">#REF!</definedName>
    <definedName name="_PU1" localSheetId="15">#REF!</definedName>
    <definedName name="_PU1" localSheetId="16">#REF!</definedName>
    <definedName name="_PU1" localSheetId="19">#REF!</definedName>
    <definedName name="_PU1" localSheetId="20">#REF!</definedName>
    <definedName name="_PU1" localSheetId="22">#REF!</definedName>
    <definedName name="_PU1" localSheetId="26">#REF!</definedName>
    <definedName name="_PU1" localSheetId="27">#REF!</definedName>
    <definedName name="_PU1" localSheetId="29">#REF!</definedName>
    <definedName name="_PU1" localSheetId="35">#REF!</definedName>
    <definedName name="_PU1" localSheetId="4">#REF!</definedName>
    <definedName name="_PU1" localSheetId="25">#REF!</definedName>
    <definedName name="_PU1">#REF!</definedName>
    <definedName name="_PU2" localSheetId="9">#REF!</definedName>
    <definedName name="_PU2" localSheetId="0">#REF!</definedName>
    <definedName name="_PU2" localSheetId="28">#REF!</definedName>
    <definedName name="_PU2" localSheetId="30">#REF!</definedName>
    <definedName name="_PU2" localSheetId="32">#REF!</definedName>
    <definedName name="_PU2" localSheetId="34">#REF!</definedName>
    <definedName name="_PU2" localSheetId="43">#REF!</definedName>
    <definedName name="_PU2" localSheetId="10">#REF!</definedName>
    <definedName name="_PU2" localSheetId="15">#REF!</definedName>
    <definedName name="_PU2" localSheetId="16">#REF!</definedName>
    <definedName name="_PU2" localSheetId="19">#REF!</definedName>
    <definedName name="_PU2" localSheetId="22">#REF!</definedName>
    <definedName name="_PU2" localSheetId="26">#REF!</definedName>
    <definedName name="_PU2" localSheetId="27">#REF!</definedName>
    <definedName name="_PU2" localSheetId="29">#REF!</definedName>
    <definedName name="_PU2" localSheetId="35">#REF!</definedName>
    <definedName name="_PU2" localSheetId="4">#REF!</definedName>
    <definedName name="_PU2" localSheetId="25">#REF!</definedName>
    <definedName name="_PU2">#REF!</definedName>
    <definedName name="_Sort" localSheetId="9" hidden="1">'[10]Forma E-17'!#REF!</definedName>
    <definedName name="_Sort" localSheetId="5" hidden="1">'[11]Forma E-17'!#REF!</definedName>
    <definedName name="_Sort" localSheetId="0" hidden="1">'[10]Forma E-17'!#REF!</definedName>
    <definedName name="_Sort" localSheetId="28" hidden="1">'[10]Forma E-17'!#REF!</definedName>
    <definedName name="_Sort" localSheetId="30" hidden="1">'[10]Forma E-17'!#REF!</definedName>
    <definedName name="_Sort" localSheetId="31" hidden="1">'[10]Forma E-17'!#REF!</definedName>
    <definedName name="_Sort" localSheetId="32" hidden="1">'[10]Forma E-17'!#REF!</definedName>
    <definedName name="_Sort" localSheetId="33" hidden="1">'[42]Forma E-7'!#REF!</definedName>
    <definedName name="_Sort" localSheetId="34" hidden="1">'[10]Forma E-17'!#REF!</definedName>
    <definedName name="_Sort" localSheetId="37" hidden="1">'[42]Forma E-7'!#REF!</definedName>
    <definedName name="_Sort" localSheetId="38" hidden="1">'[42]Forma E-7'!#REF!</definedName>
    <definedName name="_Sort" localSheetId="39" hidden="1">'[42]Forma E-7'!#REF!</definedName>
    <definedName name="_Sort" localSheetId="40" hidden="1">'[10]Forma E-17'!#REF!</definedName>
    <definedName name="_Sort" localSheetId="43" hidden="1">#REF!</definedName>
    <definedName name="_Sort" localSheetId="44" hidden="1">'[11]Forma E-17'!#REF!</definedName>
    <definedName name="_Sort" localSheetId="10" hidden="1">'[10]Forma E-17'!#REF!</definedName>
    <definedName name="_Sort" localSheetId="11" hidden="1">'[42]Forma E-7'!#REF!</definedName>
    <definedName name="_Sort" localSheetId="12" hidden="1">'[42]Forma E-7'!#REF!</definedName>
    <definedName name="_Sort" localSheetId="13" hidden="1">'[10]Forma E-17'!#REF!</definedName>
    <definedName name="_Sort" localSheetId="15" hidden="1">'[10]Forma E-17'!#REF!</definedName>
    <definedName name="_Sort" localSheetId="16" hidden="1">'[10]Forma E-17'!#REF!</definedName>
    <definedName name="_Sort" localSheetId="17" hidden="1">'[10]Forma E-17'!#REF!</definedName>
    <definedName name="_Sort" localSheetId="19" hidden="1">'[11]Forma E-17'!#REF!</definedName>
    <definedName name="_Sort" localSheetId="20" hidden="1">'[10]Forma E-17'!#REF!</definedName>
    <definedName name="_Sort" localSheetId="21" hidden="1">#REF!</definedName>
    <definedName name="_Sort" localSheetId="22" hidden="1">#REF!</definedName>
    <definedName name="_Sort" localSheetId="23" hidden="1">#REF!</definedName>
    <definedName name="_Sort" localSheetId="26" hidden="1">'[10]Forma E-17'!#REF!</definedName>
    <definedName name="_Sort" localSheetId="27" hidden="1">'[10]Forma E-17'!#REF!</definedName>
    <definedName name="_Sort" localSheetId="29" hidden="1">'[10]Forma E-17'!#REF!</definedName>
    <definedName name="_Sort" localSheetId="35" hidden="1">'[10]Forma E-17'!#REF!</definedName>
    <definedName name="_Sort" localSheetId="4" hidden="1">'[10]Forma E-17'!#REF!</definedName>
    <definedName name="_Sort" localSheetId="24" hidden="1">'[11]Forma E-17'!#REF!</definedName>
    <definedName name="_Sort" localSheetId="25" hidden="1">'[11]Forma E-17'!#REF!</definedName>
    <definedName name="_Sort" localSheetId="36" hidden="1">'[10]Forma E-17'!#REF!</definedName>
    <definedName name="_Sort" hidden="1">'[11]Forma E-17'!#REF!</definedName>
    <definedName name="_TIT2" localSheetId="32">'[81]Forma 3'!$A$1:$IV$8</definedName>
    <definedName name="_TIT2" localSheetId="43">'[5]Forma 3'!$A$1:$IV$8</definedName>
    <definedName name="_TIT2">'[5]Forma 3'!$A$1:$IV$8</definedName>
    <definedName name="_tot1" localSheetId="9">#REF!</definedName>
    <definedName name="_tot1" localSheetId="0">#REF!</definedName>
    <definedName name="_tot1" localSheetId="28">#REF!</definedName>
    <definedName name="_tot1" localSheetId="30">#REF!</definedName>
    <definedName name="_tot1" localSheetId="32">#REF!</definedName>
    <definedName name="_tot1" localSheetId="34">#REF!</definedName>
    <definedName name="_tot1" localSheetId="43">#REF!</definedName>
    <definedName name="_tot1" localSheetId="10">#REF!</definedName>
    <definedName name="_tot1" localSheetId="15">#REF!</definedName>
    <definedName name="_tot1" localSheetId="16">#REF!</definedName>
    <definedName name="_tot1" localSheetId="19">#REF!</definedName>
    <definedName name="_tot1" localSheetId="22">#REF!</definedName>
    <definedName name="_tot1" localSheetId="26">#REF!</definedName>
    <definedName name="_tot1" localSheetId="27">#REF!</definedName>
    <definedName name="_tot1" localSheetId="29">#REF!</definedName>
    <definedName name="_tot1" localSheetId="35">#REF!</definedName>
    <definedName name="_tot1" localSheetId="4">#REF!</definedName>
    <definedName name="_tot1" localSheetId="25">#REF!</definedName>
    <definedName name="_tot1">#REF!</definedName>
    <definedName name="_VOL1" localSheetId="9">#REF!</definedName>
    <definedName name="_VOL1" localSheetId="0">#REF!</definedName>
    <definedName name="_VOL1" localSheetId="28">#REF!</definedName>
    <definedName name="_VOL1" localSheetId="30">#REF!</definedName>
    <definedName name="_VOL1" localSheetId="34">#REF!</definedName>
    <definedName name="_VOL1" localSheetId="43">#REF!</definedName>
    <definedName name="_VOL1" localSheetId="10">#REF!</definedName>
    <definedName name="_VOL1" localSheetId="13">#REF!</definedName>
    <definedName name="_VOL1" localSheetId="15">#REF!</definedName>
    <definedName name="_VOL1" localSheetId="16">#REF!</definedName>
    <definedName name="_VOL1" localSheetId="19">#REF!</definedName>
    <definedName name="_VOL1" localSheetId="22">#REF!</definedName>
    <definedName name="_VOL1" localSheetId="26">#REF!</definedName>
    <definedName name="_VOL1" localSheetId="27">#REF!</definedName>
    <definedName name="_VOL1" localSheetId="29">#REF!</definedName>
    <definedName name="_VOL1" localSheetId="35">#REF!</definedName>
    <definedName name="_VOL1" localSheetId="4">#REF!</definedName>
    <definedName name="_VOL1" localSheetId="25">#REF!</definedName>
    <definedName name="_VOL1">#REF!</definedName>
    <definedName name="_VOL10" localSheetId="9">#REF!</definedName>
    <definedName name="_VOL10" localSheetId="0">#REF!</definedName>
    <definedName name="_VOL10" localSheetId="28">#REF!</definedName>
    <definedName name="_VOL10" localSheetId="30">#REF!</definedName>
    <definedName name="_VOL10" localSheetId="34">#REF!</definedName>
    <definedName name="_VOL10" localSheetId="43">#REF!</definedName>
    <definedName name="_VOL10" localSheetId="10">#REF!</definedName>
    <definedName name="_VOL10" localSheetId="13">#REF!</definedName>
    <definedName name="_VOL10" localSheetId="15">#REF!</definedName>
    <definedName name="_VOL10" localSheetId="16">#REF!</definedName>
    <definedName name="_VOL10" localSheetId="19">#REF!</definedName>
    <definedName name="_VOL10" localSheetId="22">#REF!</definedName>
    <definedName name="_VOL10" localSheetId="26">#REF!</definedName>
    <definedName name="_VOL10" localSheetId="27">#REF!</definedName>
    <definedName name="_VOL10" localSheetId="29">#REF!</definedName>
    <definedName name="_VOL10" localSheetId="35">#REF!</definedName>
    <definedName name="_VOL10" localSheetId="4">#REF!</definedName>
    <definedName name="_VOL10" localSheetId="25">#REF!</definedName>
    <definedName name="_VOL10">#REF!</definedName>
    <definedName name="_VOL11" localSheetId="9">#REF!</definedName>
    <definedName name="_VOL11" localSheetId="0">#REF!</definedName>
    <definedName name="_VOL11" localSheetId="28">#REF!</definedName>
    <definedName name="_VOL11" localSheetId="30">#REF!</definedName>
    <definedName name="_VOL11" localSheetId="34">#REF!</definedName>
    <definedName name="_VOL11" localSheetId="43">#REF!</definedName>
    <definedName name="_VOL11" localSheetId="10">#REF!</definedName>
    <definedName name="_VOL11" localSheetId="13">#REF!</definedName>
    <definedName name="_VOL11" localSheetId="15">#REF!</definedName>
    <definedName name="_VOL11" localSheetId="16">#REF!</definedName>
    <definedName name="_VOL11" localSheetId="19">#REF!</definedName>
    <definedName name="_VOL11" localSheetId="22">#REF!</definedName>
    <definedName name="_VOL11" localSheetId="26">#REF!</definedName>
    <definedName name="_VOL11" localSheetId="27">#REF!</definedName>
    <definedName name="_VOL11" localSheetId="29">#REF!</definedName>
    <definedName name="_VOL11" localSheetId="35">#REF!</definedName>
    <definedName name="_VOL11" localSheetId="4">#REF!</definedName>
    <definedName name="_VOL11" localSheetId="25">#REF!</definedName>
    <definedName name="_VOL11">#REF!</definedName>
    <definedName name="_VOL12" localSheetId="9">#REF!</definedName>
    <definedName name="_VOL12" localSheetId="0">#REF!</definedName>
    <definedName name="_VOL12" localSheetId="28">#REF!</definedName>
    <definedName name="_VOL12" localSheetId="30">#REF!</definedName>
    <definedName name="_VOL12" localSheetId="34">#REF!</definedName>
    <definedName name="_VOL12" localSheetId="43">#REF!</definedName>
    <definedName name="_VOL12" localSheetId="10">#REF!</definedName>
    <definedName name="_VOL12" localSheetId="13">#REF!</definedName>
    <definedName name="_VOL12" localSheetId="15">#REF!</definedName>
    <definedName name="_VOL12" localSheetId="16">#REF!</definedName>
    <definedName name="_VOL12" localSheetId="19">#REF!</definedName>
    <definedName name="_VOL12" localSheetId="22">#REF!</definedName>
    <definedName name="_VOL12" localSheetId="26">#REF!</definedName>
    <definedName name="_VOL12" localSheetId="27">#REF!</definedName>
    <definedName name="_VOL12" localSheetId="29">#REF!</definedName>
    <definedName name="_VOL12" localSheetId="35">#REF!</definedName>
    <definedName name="_VOL12" localSheetId="4">#REF!</definedName>
    <definedName name="_VOL12" localSheetId="25">#REF!</definedName>
    <definedName name="_VOL12">#REF!</definedName>
    <definedName name="_VOL13" localSheetId="9">#REF!</definedName>
    <definedName name="_VOL13" localSheetId="0">#REF!</definedName>
    <definedName name="_VOL13" localSheetId="28">#REF!</definedName>
    <definedName name="_VOL13" localSheetId="30">#REF!</definedName>
    <definedName name="_VOL13" localSheetId="34">#REF!</definedName>
    <definedName name="_VOL13" localSheetId="43">#REF!</definedName>
    <definedName name="_VOL13" localSheetId="10">#REF!</definedName>
    <definedName name="_VOL13" localSheetId="13">#REF!</definedName>
    <definedName name="_VOL13" localSheetId="15">#REF!</definedName>
    <definedName name="_VOL13" localSheetId="16">#REF!</definedName>
    <definedName name="_VOL13" localSheetId="19">#REF!</definedName>
    <definedName name="_VOL13" localSheetId="22">#REF!</definedName>
    <definedName name="_VOL13" localSheetId="26">#REF!</definedName>
    <definedName name="_VOL13" localSheetId="27">#REF!</definedName>
    <definedName name="_VOL13" localSheetId="29">#REF!</definedName>
    <definedName name="_VOL13" localSheetId="35">#REF!</definedName>
    <definedName name="_VOL13" localSheetId="4">#REF!</definedName>
    <definedName name="_VOL13" localSheetId="25">#REF!</definedName>
    <definedName name="_VOL13">#REF!</definedName>
    <definedName name="_VOL14" localSheetId="9">#REF!</definedName>
    <definedName name="_VOL14" localSheetId="0">#REF!</definedName>
    <definedName name="_VOL14" localSheetId="28">#REF!</definedName>
    <definedName name="_VOL14" localSheetId="30">#REF!</definedName>
    <definedName name="_VOL14" localSheetId="34">#REF!</definedName>
    <definedName name="_VOL14" localSheetId="43">#REF!</definedName>
    <definedName name="_VOL14" localSheetId="10">#REF!</definedName>
    <definedName name="_VOL14" localSheetId="13">#REF!</definedName>
    <definedName name="_VOL14" localSheetId="15">#REF!</definedName>
    <definedName name="_VOL14" localSheetId="16">#REF!</definedName>
    <definedName name="_VOL14" localSheetId="19">#REF!</definedName>
    <definedName name="_VOL14" localSheetId="22">#REF!</definedName>
    <definedName name="_VOL14" localSheetId="26">#REF!</definedName>
    <definedName name="_VOL14" localSheetId="27">#REF!</definedName>
    <definedName name="_VOL14" localSheetId="29">#REF!</definedName>
    <definedName name="_VOL14" localSheetId="35">#REF!</definedName>
    <definedName name="_VOL14" localSheetId="4">#REF!</definedName>
    <definedName name="_VOL14" localSheetId="25">#REF!</definedName>
    <definedName name="_VOL14">#REF!</definedName>
    <definedName name="_VOL2" localSheetId="9">#REF!</definedName>
    <definedName name="_VOL2" localSheetId="0">#REF!</definedName>
    <definedName name="_VOL2" localSheetId="28">#REF!</definedName>
    <definedName name="_VOL2" localSheetId="30">#REF!</definedName>
    <definedName name="_VOL2" localSheetId="34">#REF!</definedName>
    <definedName name="_VOL2" localSheetId="43">#REF!</definedName>
    <definedName name="_VOL2" localSheetId="10">#REF!</definedName>
    <definedName name="_VOL2" localSheetId="13">#REF!</definedName>
    <definedName name="_VOL2" localSheetId="15">#REF!</definedName>
    <definedName name="_VOL2" localSheetId="16">#REF!</definedName>
    <definedName name="_VOL2" localSheetId="19">#REF!</definedName>
    <definedName name="_VOL2" localSheetId="22">#REF!</definedName>
    <definedName name="_VOL2" localSheetId="26">#REF!</definedName>
    <definedName name="_VOL2" localSheetId="27">#REF!</definedName>
    <definedName name="_VOL2" localSheetId="29">#REF!</definedName>
    <definedName name="_VOL2" localSheetId="35">#REF!</definedName>
    <definedName name="_VOL2" localSheetId="4">#REF!</definedName>
    <definedName name="_VOL2" localSheetId="25">#REF!</definedName>
    <definedName name="_VOL2">#REF!</definedName>
    <definedName name="_VOL3" localSheetId="9">#REF!</definedName>
    <definedName name="_VOL3" localSheetId="0">#REF!</definedName>
    <definedName name="_VOL3" localSheetId="28">#REF!</definedName>
    <definedName name="_VOL3" localSheetId="30">#REF!</definedName>
    <definedName name="_VOL3" localSheetId="34">#REF!</definedName>
    <definedName name="_VOL3" localSheetId="43">#REF!</definedName>
    <definedName name="_VOL3" localSheetId="10">#REF!</definedName>
    <definedName name="_VOL3" localSheetId="13">#REF!</definedName>
    <definedName name="_VOL3" localSheetId="15">#REF!</definedName>
    <definedName name="_VOL3" localSheetId="16">#REF!</definedName>
    <definedName name="_VOL3" localSheetId="19">#REF!</definedName>
    <definedName name="_VOL3" localSheetId="22">#REF!</definedName>
    <definedName name="_VOL3" localSheetId="26">#REF!</definedName>
    <definedName name="_VOL3" localSheetId="27">#REF!</definedName>
    <definedName name="_VOL3" localSheetId="29">#REF!</definedName>
    <definedName name="_VOL3" localSheetId="35">#REF!</definedName>
    <definedName name="_VOL3" localSheetId="4">#REF!</definedName>
    <definedName name="_VOL3" localSheetId="25">#REF!</definedName>
    <definedName name="_VOL3">#REF!</definedName>
    <definedName name="_VOL4" localSheetId="9">#REF!</definedName>
    <definedName name="_VOL4" localSheetId="0">#REF!</definedName>
    <definedName name="_VOL4" localSheetId="28">#REF!</definedName>
    <definedName name="_VOL4" localSheetId="30">#REF!</definedName>
    <definedName name="_VOL4" localSheetId="34">#REF!</definedName>
    <definedName name="_VOL4" localSheetId="43">#REF!</definedName>
    <definedName name="_VOL4" localSheetId="10">#REF!</definedName>
    <definedName name="_VOL4" localSheetId="13">#REF!</definedName>
    <definedName name="_VOL4" localSheetId="15">#REF!</definedName>
    <definedName name="_VOL4" localSheetId="16">#REF!</definedName>
    <definedName name="_VOL4" localSheetId="19">#REF!</definedName>
    <definedName name="_VOL4" localSheetId="22">#REF!</definedName>
    <definedName name="_VOL4" localSheetId="26">#REF!</definedName>
    <definedName name="_VOL4" localSheetId="27">#REF!</definedName>
    <definedName name="_VOL4" localSheetId="29">#REF!</definedName>
    <definedName name="_VOL4" localSheetId="35">#REF!</definedName>
    <definedName name="_VOL4" localSheetId="4">#REF!</definedName>
    <definedName name="_VOL4" localSheetId="25">#REF!</definedName>
    <definedName name="_VOL4">#REF!</definedName>
    <definedName name="_VOL5" localSheetId="9">#REF!</definedName>
    <definedName name="_VOL5" localSheetId="0">#REF!</definedName>
    <definedName name="_VOL5" localSheetId="28">#REF!</definedName>
    <definedName name="_VOL5" localSheetId="30">#REF!</definedName>
    <definedName name="_VOL5" localSheetId="34">#REF!</definedName>
    <definedName name="_VOL5" localSheetId="43">#REF!</definedName>
    <definedName name="_VOL5" localSheetId="10">#REF!</definedName>
    <definedName name="_VOL5" localSheetId="13">#REF!</definedName>
    <definedName name="_VOL5" localSheetId="15">#REF!</definedName>
    <definedName name="_VOL5" localSheetId="16">#REF!</definedName>
    <definedName name="_VOL5" localSheetId="19">#REF!</definedName>
    <definedName name="_VOL5" localSheetId="22">#REF!</definedName>
    <definedName name="_VOL5" localSheetId="26">#REF!</definedName>
    <definedName name="_VOL5" localSheetId="27">#REF!</definedName>
    <definedName name="_VOL5" localSheetId="29">#REF!</definedName>
    <definedName name="_VOL5" localSheetId="35">#REF!</definedName>
    <definedName name="_VOL5" localSheetId="4">#REF!</definedName>
    <definedName name="_VOL5" localSheetId="25">#REF!</definedName>
    <definedName name="_VOL5">#REF!</definedName>
    <definedName name="_VOL6" localSheetId="9">#REF!</definedName>
    <definedName name="_VOL6" localSheetId="0">#REF!</definedName>
    <definedName name="_VOL6" localSheetId="28">#REF!</definedName>
    <definedName name="_VOL6" localSheetId="30">#REF!</definedName>
    <definedName name="_VOL6" localSheetId="34">#REF!</definedName>
    <definedName name="_VOL6" localSheetId="43">#REF!</definedName>
    <definedName name="_VOL6" localSheetId="10">#REF!</definedName>
    <definedName name="_VOL6" localSheetId="13">#REF!</definedName>
    <definedName name="_VOL6" localSheetId="15">#REF!</definedName>
    <definedName name="_VOL6" localSheetId="16">#REF!</definedName>
    <definedName name="_VOL6" localSheetId="19">#REF!</definedName>
    <definedName name="_VOL6" localSheetId="22">#REF!</definedName>
    <definedName name="_VOL6" localSheetId="26">#REF!</definedName>
    <definedName name="_VOL6" localSheetId="27">#REF!</definedName>
    <definedName name="_VOL6" localSheetId="29">#REF!</definedName>
    <definedName name="_VOL6" localSheetId="35">#REF!</definedName>
    <definedName name="_VOL6" localSheetId="4">#REF!</definedName>
    <definedName name="_VOL6" localSheetId="25">#REF!</definedName>
    <definedName name="_VOL6">#REF!</definedName>
    <definedName name="_VOL7" localSheetId="9">#REF!</definedName>
    <definedName name="_VOL7" localSheetId="0">#REF!</definedName>
    <definedName name="_VOL7" localSheetId="28">#REF!</definedName>
    <definedName name="_VOL7" localSheetId="30">#REF!</definedName>
    <definedName name="_VOL7" localSheetId="34">#REF!</definedName>
    <definedName name="_VOL7" localSheetId="43">#REF!</definedName>
    <definedName name="_VOL7" localSheetId="10">#REF!</definedName>
    <definedName name="_VOL7" localSheetId="13">#REF!</definedName>
    <definedName name="_VOL7" localSheetId="15">#REF!</definedName>
    <definedName name="_VOL7" localSheetId="16">#REF!</definedName>
    <definedName name="_VOL7" localSheetId="19">#REF!</definedName>
    <definedName name="_VOL7" localSheetId="22">#REF!</definedName>
    <definedName name="_VOL7" localSheetId="26">#REF!</definedName>
    <definedName name="_VOL7" localSheetId="27">#REF!</definedName>
    <definedName name="_VOL7" localSheetId="29">#REF!</definedName>
    <definedName name="_VOL7" localSheetId="35">#REF!</definedName>
    <definedName name="_VOL7" localSheetId="4">#REF!</definedName>
    <definedName name="_VOL7" localSheetId="25">#REF!</definedName>
    <definedName name="_VOL7">#REF!</definedName>
    <definedName name="_VOL8" localSheetId="9">#REF!</definedName>
    <definedName name="_VOL8" localSheetId="0">#REF!</definedName>
    <definedName name="_VOL8" localSheetId="28">#REF!</definedName>
    <definedName name="_VOL8" localSheetId="30">#REF!</definedName>
    <definedName name="_VOL8" localSheetId="34">#REF!</definedName>
    <definedName name="_VOL8" localSheetId="43">#REF!</definedName>
    <definedName name="_VOL8" localSheetId="10">#REF!</definedName>
    <definedName name="_VOL8" localSheetId="13">#REF!</definedName>
    <definedName name="_VOL8" localSheetId="15">#REF!</definedName>
    <definedName name="_VOL8" localSheetId="16">#REF!</definedName>
    <definedName name="_VOL8" localSheetId="19">#REF!</definedName>
    <definedName name="_VOL8" localSheetId="22">#REF!</definedName>
    <definedName name="_VOL8" localSheetId="26">#REF!</definedName>
    <definedName name="_VOL8" localSheetId="27">#REF!</definedName>
    <definedName name="_VOL8" localSheetId="29">#REF!</definedName>
    <definedName name="_VOL8" localSheetId="35">#REF!</definedName>
    <definedName name="_VOL8" localSheetId="4">#REF!</definedName>
    <definedName name="_VOL8" localSheetId="25">#REF!</definedName>
    <definedName name="_VOL8">#REF!</definedName>
    <definedName name="_VOL9" localSheetId="9">#REF!</definedName>
    <definedName name="_VOL9" localSheetId="0">#REF!</definedName>
    <definedName name="_VOL9" localSheetId="28">#REF!</definedName>
    <definedName name="_VOL9" localSheetId="30">#REF!</definedName>
    <definedName name="_VOL9" localSheetId="34">#REF!</definedName>
    <definedName name="_VOL9" localSheetId="43">#REF!</definedName>
    <definedName name="_VOL9" localSheetId="10">#REF!</definedName>
    <definedName name="_VOL9" localSheetId="13">#REF!</definedName>
    <definedName name="_VOL9" localSheetId="15">#REF!</definedName>
    <definedName name="_VOL9" localSheetId="16">#REF!</definedName>
    <definedName name="_VOL9" localSheetId="19">#REF!</definedName>
    <definedName name="_VOL9" localSheetId="22">#REF!</definedName>
    <definedName name="_VOL9" localSheetId="26">#REF!</definedName>
    <definedName name="_VOL9" localSheetId="27">#REF!</definedName>
    <definedName name="_VOL9" localSheetId="29">#REF!</definedName>
    <definedName name="_VOL9" localSheetId="35">#REF!</definedName>
    <definedName name="_VOL9" localSheetId="4">#REF!</definedName>
    <definedName name="_VOL9" localSheetId="25">#REF!</definedName>
    <definedName name="_VOL9">#REF!</definedName>
    <definedName name="A" localSheetId="9">#REF!</definedName>
    <definedName name="A" localSheetId="0">#REF!</definedName>
    <definedName name="A" localSheetId="28">#REF!</definedName>
    <definedName name="A" localSheetId="30">#REF!</definedName>
    <definedName name="A" localSheetId="31">#REF!</definedName>
    <definedName name="A" localSheetId="34">#REF!</definedName>
    <definedName name="A" localSheetId="40">#REF!</definedName>
    <definedName name="A" localSheetId="43">#REF!</definedName>
    <definedName name="A" localSheetId="10">#REF!</definedName>
    <definedName name="A" localSheetId="15">#REF!</definedName>
    <definedName name="A" localSheetId="16">#REF!</definedName>
    <definedName name="A" localSheetId="17">#REF!</definedName>
    <definedName name="A" localSheetId="19">#REF!</definedName>
    <definedName name="A" localSheetId="20">#REF!</definedName>
    <definedName name="A" localSheetId="22">#REF!</definedName>
    <definedName name="A" localSheetId="26">#REF!</definedName>
    <definedName name="A" localSheetId="27">#REF!</definedName>
    <definedName name="A" localSheetId="29">#REF!</definedName>
    <definedName name="A" localSheetId="35">#REF!</definedName>
    <definedName name="A" localSheetId="4">#REF!</definedName>
    <definedName name="A" localSheetId="25">#REF!</definedName>
    <definedName name="A" localSheetId="36">#REF!</definedName>
    <definedName name="A">#REF!</definedName>
    <definedName name="A_impresión_IM" localSheetId="32">'[82]Forma 3'!$A$9:$H$92</definedName>
    <definedName name="A_impresión_IM" localSheetId="33">'[20]Forma 3'!$A$9:$H$92</definedName>
    <definedName name="A_impresión_IM" localSheetId="37">'[20]Forma 3'!$A$9:$H$92</definedName>
    <definedName name="A_impresión_IM" localSheetId="38">'[20]Forma 3'!$A$9:$H$92</definedName>
    <definedName name="A_impresión_IM" localSheetId="39">'[20]Forma 3'!$A$9:$H$92</definedName>
    <definedName name="A_impresión_IM" localSheetId="43">'[99]Forma 3'!$A$9:$H$92</definedName>
    <definedName name="A_impresión_IM" localSheetId="11">'[20]Forma 3'!$A$9:$H$92</definedName>
    <definedName name="A_impresión_IM" localSheetId="12">'[20]Forma 3'!$A$9:$H$92</definedName>
    <definedName name="A_impresión_IM" localSheetId="13">'[5]Forma 3'!$A$9:$H$92</definedName>
    <definedName name="A_impresión_IM" localSheetId="26">'[5]Forma 3'!$A$9:$H$92</definedName>
    <definedName name="A_impresión_IM" localSheetId="27">'[5]Forma 3'!$A$9:$H$92</definedName>
    <definedName name="A_impresión_IM">'[59]Forma 3'!$A$9:$H$92</definedName>
    <definedName name="AB" localSheetId="9">'[12]1.6'!#REF!</definedName>
    <definedName name="AB" localSheetId="0">'[12]1.6'!#REF!</definedName>
    <definedName name="AB" localSheetId="28">'[12]1.6'!#REF!</definedName>
    <definedName name="AB" localSheetId="30">'[12]1.6'!#REF!</definedName>
    <definedName name="AB" localSheetId="31">'[12]1.6'!#REF!</definedName>
    <definedName name="AB" localSheetId="32">'[83]1.6'!#REF!</definedName>
    <definedName name="AB" localSheetId="33">'[43]1.6'!#REF!</definedName>
    <definedName name="AB" localSheetId="34">'[12]1.6'!#REF!</definedName>
    <definedName name="AB" localSheetId="37">'[43]1.6'!#REF!</definedName>
    <definedName name="AB" localSheetId="38">'[43]1.6'!#REF!</definedName>
    <definedName name="AB" localSheetId="39">'[43]1.6'!#REF!</definedName>
    <definedName name="AB" localSheetId="40">'[12]1.6'!#REF!</definedName>
    <definedName name="AB" localSheetId="43">'[12]1.6'!#REF!</definedName>
    <definedName name="AB" localSheetId="10">'[12]1.6'!#REF!</definedName>
    <definedName name="AB" localSheetId="11">'[43]1.6'!#REF!</definedName>
    <definedName name="AB" localSheetId="12">'[43]1.6'!#REF!</definedName>
    <definedName name="AB" localSheetId="13">'[12]1.6'!#REF!</definedName>
    <definedName name="AB" localSheetId="15">'[12]1.6'!#REF!</definedName>
    <definedName name="AB" localSheetId="16">'[12]1.6'!#REF!</definedName>
    <definedName name="AB" localSheetId="17">'[12]1.6'!#REF!</definedName>
    <definedName name="AB" localSheetId="19">'[12]1.6'!#REF!</definedName>
    <definedName name="AB" localSheetId="20">'[12]1.6'!#REF!</definedName>
    <definedName name="AB" localSheetId="22">'[12]1.6'!#REF!</definedName>
    <definedName name="AB" localSheetId="26">'[12]1.6'!#REF!</definedName>
    <definedName name="AB" localSheetId="27">'[12]1.6'!#REF!</definedName>
    <definedName name="AB" localSheetId="29">'[12]1.6'!#REF!</definedName>
    <definedName name="AB" localSheetId="35">'[12]1.6'!#REF!</definedName>
    <definedName name="AB" localSheetId="4">'[12]1.6'!#REF!</definedName>
    <definedName name="AB" localSheetId="25">'[12]1.6'!#REF!</definedName>
    <definedName name="AB" localSheetId="36">'[12]1.6'!#REF!</definedName>
    <definedName name="AB">'[12]1.6'!#REF!</definedName>
    <definedName name="AC">'[13] ficha tec.ALTA ING.'!$E$24:$I$24</definedName>
    <definedName name="AC_20" localSheetId="9">#REF!</definedName>
    <definedName name="AC_20" localSheetId="0">#REF!</definedName>
    <definedName name="AC_20" localSheetId="28">#REF!</definedName>
    <definedName name="AC_20" localSheetId="30">#REF!</definedName>
    <definedName name="AC_20" localSheetId="31">#REF!</definedName>
    <definedName name="AC_20" localSheetId="34">#REF!</definedName>
    <definedName name="AC_20" localSheetId="40">#REF!</definedName>
    <definedName name="AC_20" localSheetId="43">#REF!</definedName>
    <definedName name="AC_20" localSheetId="10">#REF!</definedName>
    <definedName name="AC_20" localSheetId="15">#REF!</definedName>
    <definedName name="AC_20" localSheetId="16">#REF!</definedName>
    <definedName name="AC_20" localSheetId="17">#REF!</definedName>
    <definedName name="AC_20" localSheetId="19">#REF!</definedName>
    <definedName name="AC_20" localSheetId="20">#REF!</definedName>
    <definedName name="AC_20" localSheetId="22">#REF!</definedName>
    <definedName name="AC_20" localSheetId="26">#REF!</definedName>
    <definedName name="AC_20" localSheetId="27">#REF!</definedName>
    <definedName name="AC_20" localSheetId="29">#REF!</definedName>
    <definedName name="AC_20" localSheetId="35">#REF!</definedName>
    <definedName name="AC_20" localSheetId="4">#REF!</definedName>
    <definedName name="AC_20" localSheetId="25">#REF!</definedName>
    <definedName name="AC_20" localSheetId="36">#REF!</definedName>
    <definedName name="AC_20">#REF!</definedName>
    <definedName name="ACEITE" localSheetId="9">[14]LISTAMA!#REF!</definedName>
    <definedName name="ACEITE" localSheetId="0">[14]LISTAMA!#REF!</definedName>
    <definedName name="ACEITE" localSheetId="28">[14]LISTAMA!#REF!</definedName>
    <definedName name="ACEITE" localSheetId="30">[14]LISTAMA!#REF!</definedName>
    <definedName name="ACEITE" localSheetId="31">[14]LISTAMA!#REF!</definedName>
    <definedName name="ACEITE" localSheetId="34">[14]LISTAMA!#REF!</definedName>
    <definedName name="ACEITE" localSheetId="40">[14]LISTAMA!#REF!</definedName>
    <definedName name="ACEITE" localSheetId="43">[14]LISTAMA!#REF!</definedName>
    <definedName name="ACEITE" localSheetId="10">[14]LISTAMA!#REF!</definedName>
    <definedName name="ACEITE" localSheetId="13">[49]LISTAMA!#REF!</definedName>
    <definedName name="ACEITE" localSheetId="15">[14]LISTAMA!#REF!</definedName>
    <definedName name="ACEITE" localSheetId="16">[14]LISTAMA!#REF!</definedName>
    <definedName name="ACEITE" localSheetId="17">[14]LISTAMA!#REF!</definedName>
    <definedName name="ACEITE" localSheetId="19">[14]LISTAMA!#REF!</definedName>
    <definedName name="ACEITE" localSheetId="20">[14]LISTAMA!#REF!</definedName>
    <definedName name="ACEITE" localSheetId="22">[14]LISTAMA!#REF!</definedName>
    <definedName name="ACEITE" localSheetId="26">[70]LISTAMA!#REF!</definedName>
    <definedName name="ACEITE" localSheetId="27">[70]LISTAMA!#REF!</definedName>
    <definedName name="ACEITE" localSheetId="29">[14]LISTAMA!#REF!</definedName>
    <definedName name="ACEITE" localSheetId="35">[14]LISTAMA!#REF!</definedName>
    <definedName name="ACEITE" localSheetId="4">[14]LISTAMA!#REF!</definedName>
    <definedName name="ACEITE" localSheetId="25">[14]LISTAMA!#REF!</definedName>
    <definedName name="ACEITE" localSheetId="36">[14]LISTAMA!#REF!</definedName>
    <definedName name="ACEITE">[14]LISTAMA!#REF!</definedName>
    <definedName name="ADITIVO" localSheetId="9">[14]LISTAMA!#REF!</definedName>
    <definedName name="ADITIVO" localSheetId="0">[14]LISTAMA!#REF!</definedName>
    <definedName name="ADITIVO" localSheetId="28">[14]LISTAMA!#REF!</definedName>
    <definedName name="ADITIVO" localSheetId="30">[14]LISTAMA!#REF!</definedName>
    <definedName name="ADITIVO" localSheetId="31">[14]LISTAMA!#REF!</definedName>
    <definedName name="ADITIVO" localSheetId="34">[14]LISTAMA!#REF!</definedName>
    <definedName name="ADITIVO" localSheetId="40">[14]LISTAMA!#REF!</definedName>
    <definedName name="ADITIVO" localSheetId="43">[14]LISTAMA!#REF!</definedName>
    <definedName name="ADITIVO" localSheetId="10">[14]LISTAMA!#REF!</definedName>
    <definedName name="ADITIVO" localSheetId="13">[49]LISTAMA!#REF!</definedName>
    <definedName name="ADITIVO" localSheetId="15">[14]LISTAMA!#REF!</definedName>
    <definedName name="ADITIVO" localSheetId="16">[14]LISTAMA!#REF!</definedName>
    <definedName name="ADITIVO" localSheetId="17">[14]LISTAMA!#REF!</definedName>
    <definedName name="ADITIVO" localSheetId="19">[14]LISTAMA!#REF!</definedName>
    <definedName name="ADITIVO" localSheetId="20">[14]LISTAMA!#REF!</definedName>
    <definedName name="ADITIVO" localSheetId="22">[14]LISTAMA!#REF!</definedName>
    <definedName name="ADITIVO" localSheetId="26">[70]LISTAMA!#REF!</definedName>
    <definedName name="ADITIVO" localSheetId="27">[70]LISTAMA!#REF!</definedName>
    <definedName name="ADITIVO" localSheetId="29">[14]LISTAMA!#REF!</definedName>
    <definedName name="ADITIVO" localSheetId="35">[14]LISTAMA!#REF!</definedName>
    <definedName name="ADITIVO" localSheetId="4">[14]LISTAMA!#REF!</definedName>
    <definedName name="ADITIVO" localSheetId="36">[14]LISTAMA!#REF!</definedName>
    <definedName name="ADITIVO">[14]LISTAMA!#REF!</definedName>
    <definedName name="ADRI" localSheetId="9">#REF!</definedName>
    <definedName name="ADRI" localSheetId="0">#REF!</definedName>
    <definedName name="ADRI" localSheetId="28">#REF!</definedName>
    <definedName name="ADRI" localSheetId="30">#REF!</definedName>
    <definedName name="ADRI" localSheetId="31">#REF!</definedName>
    <definedName name="ADRI" localSheetId="34">#REF!</definedName>
    <definedName name="ADRI" localSheetId="40">#REF!</definedName>
    <definedName name="ADRI" localSheetId="43">#REF!</definedName>
    <definedName name="ADRI" localSheetId="10">#REF!</definedName>
    <definedName name="ADRI" localSheetId="15">#REF!</definedName>
    <definedName name="ADRI" localSheetId="16">#REF!</definedName>
    <definedName name="ADRI" localSheetId="17">#REF!</definedName>
    <definedName name="ADRI" localSheetId="19">#REF!</definedName>
    <definedName name="ADRI" localSheetId="20">#REF!</definedName>
    <definedName name="ADRI" localSheetId="22">#REF!</definedName>
    <definedName name="ADRI" localSheetId="26">#REF!</definedName>
    <definedName name="ADRI" localSheetId="27">#REF!</definedName>
    <definedName name="ADRI" localSheetId="29">#REF!</definedName>
    <definedName name="ADRI" localSheetId="35">#REF!</definedName>
    <definedName name="ADRI" localSheetId="4">#REF!</definedName>
    <definedName name="ADRI" localSheetId="25">#REF!</definedName>
    <definedName name="ADRI" localSheetId="36">#REF!</definedName>
    <definedName name="ADRI">#REF!</definedName>
    <definedName name="AI" localSheetId="9">'[12]2.1 FICH-GEN'!#REF!</definedName>
    <definedName name="AI" localSheetId="0">'[12]2.1 FICH-GEN'!#REF!</definedName>
    <definedName name="AI" localSheetId="28">'[12]2.1 FICH-GEN'!#REF!</definedName>
    <definedName name="AI" localSheetId="30">'[12]2.1 FICH-GEN'!#REF!</definedName>
    <definedName name="AI" localSheetId="31">'[12]2.1 FICH-GEN'!#REF!</definedName>
    <definedName name="AI" localSheetId="32">'[83]2.1 FICH-GEN'!#REF!</definedName>
    <definedName name="AI" localSheetId="33">'[44]2.1 FICH-GEN'!#REF!</definedName>
    <definedName name="AI" localSheetId="34">'[12]2.1 FICH-GEN'!#REF!</definedName>
    <definedName name="AI" localSheetId="37">'[44]2.1 FICH-GEN'!#REF!</definedName>
    <definedName name="AI" localSheetId="38">'[44]2.1 FICH-GEN'!#REF!</definedName>
    <definedName name="AI" localSheetId="39">'[44]2.1 FICH-GEN'!#REF!</definedName>
    <definedName name="AI" localSheetId="40">'[12]2.1 FICH-GEN'!#REF!</definedName>
    <definedName name="AI" localSheetId="43">'[12]2.1 FICH-GEN'!#REF!</definedName>
    <definedName name="AI" localSheetId="10">'[12]2.1 FICH-GEN'!#REF!</definedName>
    <definedName name="AI" localSheetId="11">'[44]2.1 FICH-GEN'!#REF!</definedName>
    <definedName name="AI" localSheetId="12">'[44]2.1 FICH-GEN'!#REF!</definedName>
    <definedName name="AI" localSheetId="13">'[12]2.1 FICH-GEN'!#REF!</definedName>
    <definedName name="AI" localSheetId="15">'[12]2.1 FICH-GEN'!#REF!</definedName>
    <definedName name="AI" localSheetId="16">'[12]2.1 FICH-GEN'!#REF!</definedName>
    <definedName name="AI" localSheetId="17">'[12]2.1 FICH-GEN'!#REF!</definedName>
    <definedName name="AI" localSheetId="19">'[12]2.1 FICH-GEN'!#REF!</definedName>
    <definedName name="AI" localSheetId="20">'[12]2.1 FICH-GEN'!#REF!</definedName>
    <definedName name="AI" localSheetId="22">'[12]2.1 FICH-GEN'!#REF!</definedName>
    <definedName name="AI" localSheetId="26">'[12]2.1 FICH-GEN'!#REF!</definedName>
    <definedName name="AI" localSheetId="27">'[12]2.1 FICH-GEN'!#REF!</definedName>
    <definedName name="AI" localSheetId="29">'[12]2.1 FICH-GEN'!#REF!</definedName>
    <definedName name="AI" localSheetId="35">'[12]2.1 FICH-GEN'!#REF!</definedName>
    <definedName name="AI" localSheetId="4">'[12]2.1 FICH-GEN'!#REF!</definedName>
    <definedName name="AI" localSheetId="25">'[12]2.1 FICH-GEN'!#REF!</definedName>
    <definedName name="AI" localSheetId="36">'[12]2.1 FICH-GEN'!#REF!</definedName>
    <definedName name="AI">'[12]2.1 FICH-GEN'!#REF!</definedName>
    <definedName name="ALE" localSheetId="9">#REF!</definedName>
    <definedName name="ALE" localSheetId="0">#REF!</definedName>
    <definedName name="ALE" localSheetId="28">#REF!</definedName>
    <definedName name="ALE" localSheetId="30">#REF!</definedName>
    <definedName name="ALE" localSheetId="31">#REF!</definedName>
    <definedName name="ALE" localSheetId="34">#REF!</definedName>
    <definedName name="ALE" localSheetId="40">#REF!</definedName>
    <definedName name="ALE" localSheetId="43">#REF!</definedName>
    <definedName name="ALE" localSheetId="10">#REF!</definedName>
    <definedName name="ALE" localSheetId="13">#REF!</definedName>
    <definedName name="ALE" localSheetId="15">#REF!</definedName>
    <definedName name="ALE" localSheetId="16">#REF!</definedName>
    <definedName name="ALE" localSheetId="17">#REF!</definedName>
    <definedName name="ALE" localSheetId="19">#REF!</definedName>
    <definedName name="ALE" localSheetId="20">#REF!</definedName>
    <definedName name="ALE" localSheetId="22">#REF!</definedName>
    <definedName name="ALE" localSheetId="26">#REF!</definedName>
    <definedName name="ALE" localSheetId="27">#REF!</definedName>
    <definedName name="ALE" localSheetId="29">#REF!</definedName>
    <definedName name="ALE" localSheetId="35">#REF!</definedName>
    <definedName name="ALE" localSheetId="4">#REF!</definedName>
    <definedName name="ALE" localSheetId="25">#REF!</definedName>
    <definedName name="ALE" localSheetId="36">#REF!</definedName>
    <definedName name="ALE">#REF!</definedName>
    <definedName name="AMORT" localSheetId="9">'[15]TECSA (sin amort.)'!#REF!</definedName>
    <definedName name="AMORT" localSheetId="0">'[15]TECSA (sin amort.)'!#REF!</definedName>
    <definedName name="AMORT" localSheetId="28">'[15]TECSA (sin amort.)'!#REF!</definedName>
    <definedName name="AMORT" localSheetId="30">'[15]TECSA (sin amort.)'!#REF!</definedName>
    <definedName name="AMORT" localSheetId="31">'[15]TECSA (sin amort.)'!#REF!</definedName>
    <definedName name="AMORT" localSheetId="34">'[15]TECSA (sin amort.)'!#REF!</definedName>
    <definedName name="AMORT" localSheetId="40">'[15]TECSA (sin amort.)'!#REF!</definedName>
    <definedName name="AMORT" localSheetId="43">'[15]TECSA (sin amort.)'!#REF!</definedName>
    <definedName name="AMORT" localSheetId="10">'[15]TECSA (sin amort.)'!#REF!</definedName>
    <definedName name="AMORT" localSheetId="13">'[15]TECSA (sin amort.)'!#REF!</definedName>
    <definedName name="AMORT" localSheetId="15">'[15]TECSA (sin amort.)'!#REF!</definedName>
    <definedName name="AMORT" localSheetId="16">'[15]TECSA (sin amort.)'!#REF!</definedName>
    <definedName name="AMORT" localSheetId="17">'[15]TECSA (sin amort.)'!#REF!</definedName>
    <definedName name="AMORT" localSheetId="19">'[15]TECSA (sin amort.)'!#REF!</definedName>
    <definedName name="AMORT" localSheetId="20">'[15]TECSA (sin amort.)'!#REF!</definedName>
    <definedName name="AMORT" localSheetId="22">'[15]TECSA (sin amort.)'!#REF!</definedName>
    <definedName name="AMORT" localSheetId="26">'[15]TECSA (sin amort.)'!#REF!</definedName>
    <definedName name="AMORT" localSheetId="27">'[15]TECSA (sin amort.)'!#REF!</definedName>
    <definedName name="AMORT" localSheetId="29">'[15]TECSA (sin amort.)'!#REF!</definedName>
    <definedName name="AMORT" localSheetId="35">'[15]TECSA (sin amort.)'!#REF!</definedName>
    <definedName name="AMORT" localSheetId="4">'[15]TECSA (sin amort.)'!#REF!</definedName>
    <definedName name="AMORT" localSheetId="25">'[15]TECSA (sin amort.)'!#REF!</definedName>
    <definedName name="AMORT" localSheetId="36">'[15]TECSA (sin amort.)'!#REF!</definedName>
    <definedName name="AMORT">'[15]TECSA (sin amort.)'!#REF!</definedName>
    <definedName name="AMORTI" localSheetId="9">'[15]TECSA (sin amort.)'!#REF!</definedName>
    <definedName name="AMORTI" localSheetId="0">'[15]TECSA (sin amort.)'!#REF!</definedName>
    <definedName name="AMORTI" localSheetId="28">'[15]TECSA (sin amort.)'!#REF!</definedName>
    <definedName name="AMORTI" localSheetId="30">'[15]TECSA (sin amort.)'!#REF!</definedName>
    <definedName name="AMORTI" localSheetId="31">'[15]TECSA (sin amort.)'!#REF!</definedName>
    <definedName name="AMORTI" localSheetId="34">'[15]TECSA (sin amort.)'!#REF!</definedName>
    <definedName name="AMORTI" localSheetId="40">'[15]TECSA (sin amort.)'!#REF!</definedName>
    <definedName name="AMORTI" localSheetId="43">'[15]TECSA (sin amort.)'!#REF!</definedName>
    <definedName name="AMORTI" localSheetId="10">'[15]TECSA (sin amort.)'!#REF!</definedName>
    <definedName name="AMORTI" localSheetId="13">'[15]TECSA (sin amort.)'!#REF!</definedName>
    <definedName name="AMORTI" localSheetId="15">'[15]TECSA (sin amort.)'!#REF!</definedName>
    <definedName name="AMORTI" localSheetId="16">'[15]TECSA (sin amort.)'!#REF!</definedName>
    <definedName name="AMORTI" localSheetId="17">'[15]TECSA (sin amort.)'!#REF!</definedName>
    <definedName name="AMORTI" localSheetId="19">'[15]TECSA (sin amort.)'!#REF!</definedName>
    <definedName name="AMORTI" localSheetId="20">'[15]TECSA (sin amort.)'!#REF!</definedName>
    <definedName name="AMORTI" localSheetId="22">'[15]TECSA (sin amort.)'!#REF!</definedName>
    <definedName name="AMORTI" localSheetId="26">'[15]TECSA (sin amort.)'!#REF!</definedName>
    <definedName name="AMORTI" localSheetId="27">'[15]TECSA (sin amort.)'!#REF!</definedName>
    <definedName name="AMORTI" localSheetId="29">'[15]TECSA (sin amort.)'!#REF!</definedName>
    <definedName name="AMORTI" localSheetId="35">'[15]TECSA (sin amort.)'!#REF!</definedName>
    <definedName name="AMORTI" localSheetId="4">'[15]TECSA (sin amort.)'!#REF!</definedName>
    <definedName name="AMORTI" localSheetId="36">'[15]TECSA (sin amort.)'!#REF!</definedName>
    <definedName name="AMORTI">'[15]TECSA (sin amort.)'!#REF!</definedName>
    <definedName name="AMORTIZA" localSheetId="9">'[15]TECSA (sin amort.)'!#REF!</definedName>
    <definedName name="AMORTIZA" localSheetId="0">'[15]TECSA (sin amort.)'!#REF!</definedName>
    <definedName name="AMORTIZA" localSheetId="28">'[15]TECSA (sin amort.)'!#REF!</definedName>
    <definedName name="AMORTIZA" localSheetId="30">'[15]TECSA (sin amort.)'!#REF!</definedName>
    <definedName name="AMORTIZA" localSheetId="31">'[15]TECSA (sin amort.)'!#REF!</definedName>
    <definedName name="AMORTIZA" localSheetId="34">'[15]TECSA (sin amort.)'!#REF!</definedName>
    <definedName name="AMORTIZA" localSheetId="40">'[15]TECSA (sin amort.)'!#REF!</definedName>
    <definedName name="AMORTIZA" localSheetId="43">'[15]TECSA (sin amort.)'!#REF!</definedName>
    <definedName name="AMORTIZA" localSheetId="10">'[15]TECSA (sin amort.)'!#REF!</definedName>
    <definedName name="AMORTIZA" localSheetId="13">'[15]TECSA (sin amort.)'!#REF!</definedName>
    <definedName name="AMORTIZA" localSheetId="15">'[15]TECSA (sin amort.)'!#REF!</definedName>
    <definedName name="AMORTIZA" localSheetId="16">'[15]TECSA (sin amort.)'!#REF!</definedName>
    <definedName name="AMORTIZA" localSheetId="17">'[15]TECSA (sin amort.)'!#REF!</definedName>
    <definedName name="AMORTIZA" localSheetId="19">'[15]TECSA (sin amort.)'!#REF!</definedName>
    <definedName name="AMORTIZA" localSheetId="20">'[15]TECSA (sin amort.)'!#REF!</definedName>
    <definedName name="AMORTIZA" localSheetId="22">'[15]TECSA (sin amort.)'!#REF!</definedName>
    <definedName name="AMORTIZA" localSheetId="26">'[15]TECSA (sin amort.)'!#REF!</definedName>
    <definedName name="AMORTIZA" localSheetId="27">'[15]TECSA (sin amort.)'!#REF!</definedName>
    <definedName name="AMORTIZA" localSheetId="29">'[15]TECSA (sin amort.)'!#REF!</definedName>
    <definedName name="AMORTIZA" localSheetId="35">'[15]TECSA (sin amort.)'!#REF!</definedName>
    <definedName name="AMORTIZA" localSheetId="4">'[15]TECSA (sin amort.)'!#REF!</definedName>
    <definedName name="AMORTIZA" localSheetId="36">'[15]TECSA (sin amort.)'!#REF!</definedName>
    <definedName name="AMORTIZA">'[15]TECSA (sin amort.)'!#REF!</definedName>
    <definedName name="AMORTIZACION" localSheetId="9">'[16]TECSA (sin amort.)'!#REF!</definedName>
    <definedName name="AMORTIZACION" localSheetId="0">'[16]TECSA (sin amort.)'!#REF!</definedName>
    <definedName name="AMORTIZACION" localSheetId="28">'[16]TECSA (sin amort.)'!#REF!</definedName>
    <definedName name="AMORTIZACION" localSheetId="30">'[16]TECSA (sin amort.)'!#REF!</definedName>
    <definedName name="AMORTIZACION" localSheetId="31">'[16]TECSA (sin amort.)'!#REF!</definedName>
    <definedName name="AMORTIZACION" localSheetId="34">'[16]TECSA (sin amort.)'!#REF!</definedName>
    <definedName name="AMORTIZACION" localSheetId="40">'[16]TECSA (sin amort.)'!#REF!</definedName>
    <definedName name="AMORTIZACION" localSheetId="43">'[16]TECSA (sin amort.)'!#REF!</definedName>
    <definedName name="AMORTIZACION" localSheetId="10">'[16]TECSA (sin amort.)'!#REF!</definedName>
    <definedName name="AMORTIZACION" localSheetId="13">'[16]TECSA (sin amort.)'!#REF!</definedName>
    <definedName name="AMORTIZACION" localSheetId="15">'[16]TECSA (sin amort.)'!#REF!</definedName>
    <definedName name="AMORTIZACION" localSheetId="16">'[16]TECSA (sin amort.)'!#REF!</definedName>
    <definedName name="AMORTIZACION" localSheetId="17">'[16]TECSA (sin amort.)'!#REF!</definedName>
    <definedName name="AMORTIZACION" localSheetId="19">'[16]TECSA (sin amort.)'!#REF!</definedName>
    <definedName name="AMORTIZACION" localSheetId="20">'[16]TECSA (sin amort.)'!#REF!</definedName>
    <definedName name="AMORTIZACION" localSheetId="22">'[16]TECSA (sin amort.)'!#REF!</definedName>
    <definedName name="AMORTIZACION" localSheetId="26">'[16]TECSA (sin amort.)'!#REF!</definedName>
    <definedName name="AMORTIZACION" localSheetId="27">'[16]TECSA (sin amort.)'!#REF!</definedName>
    <definedName name="AMORTIZACION" localSheetId="29">'[16]TECSA (sin amort.)'!#REF!</definedName>
    <definedName name="AMORTIZACION" localSheetId="35">'[16]TECSA (sin amort.)'!#REF!</definedName>
    <definedName name="AMORTIZACION" localSheetId="4">'[16]TECSA (sin amort.)'!#REF!</definedName>
    <definedName name="AMORTIZACION" localSheetId="36">'[16]TECSA (sin amort.)'!#REF!</definedName>
    <definedName name="AMORTIZACION">'[16]TECSA (sin amort.)'!#REF!</definedName>
    <definedName name="ANCHO_DE_CALZADA" localSheetId="9">#REF!</definedName>
    <definedName name="ANCHO_DE_CALZADA" localSheetId="0">#REF!</definedName>
    <definedName name="ANCHO_DE_CALZADA" localSheetId="28">#REF!</definedName>
    <definedName name="ANCHO_DE_CALZADA" localSheetId="30">#REF!</definedName>
    <definedName name="ANCHO_DE_CALZADA" localSheetId="31">#REF!</definedName>
    <definedName name="ANCHO_DE_CALZADA" localSheetId="34">#REF!</definedName>
    <definedName name="ANCHO_DE_CALZADA" localSheetId="40">#REF!</definedName>
    <definedName name="ANCHO_DE_CALZADA" localSheetId="43">#REF!</definedName>
    <definedName name="ANCHO_DE_CALZADA" localSheetId="10">#REF!</definedName>
    <definedName name="ANCHO_DE_CALZADA" localSheetId="15">#REF!</definedName>
    <definedName name="ANCHO_DE_CALZADA" localSheetId="16">#REF!</definedName>
    <definedName name="ANCHO_DE_CALZADA" localSheetId="17">#REF!</definedName>
    <definedName name="ANCHO_DE_CALZADA" localSheetId="19">#REF!</definedName>
    <definedName name="ANCHO_DE_CALZADA" localSheetId="20">#REF!</definedName>
    <definedName name="ANCHO_DE_CALZADA" localSheetId="22">#REF!</definedName>
    <definedName name="ANCHO_DE_CALZADA" localSheetId="26">#REF!</definedName>
    <definedName name="ANCHO_DE_CALZADA" localSheetId="27">#REF!</definedName>
    <definedName name="ANCHO_DE_CALZADA" localSheetId="29">#REF!</definedName>
    <definedName name="ANCHO_DE_CALZADA" localSheetId="35">#REF!</definedName>
    <definedName name="ANCHO_DE_CALZADA" localSheetId="4">#REF!</definedName>
    <definedName name="ANCHO_DE_CALZADA" localSheetId="25">#REF!</definedName>
    <definedName name="ANCHO_DE_CALZADA" localSheetId="36">#REF!</definedName>
    <definedName name="ANCHO_DE_CALZADA">#REF!</definedName>
    <definedName name="ANCHO_DE_CARRIL" localSheetId="9">'[17] ficha tec.ALTA ING.'!#REF!</definedName>
    <definedName name="ANCHO_DE_CARRIL" localSheetId="0">'[17] ficha tec.ALTA ING.'!#REF!</definedName>
    <definedName name="ANCHO_DE_CARRIL" localSheetId="28">'[17] ficha tec.ALTA ING.'!#REF!</definedName>
    <definedName name="ANCHO_DE_CARRIL" localSheetId="30">'[17] ficha tec.ALTA ING.'!#REF!</definedName>
    <definedName name="ANCHO_DE_CARRIL" localSheetId="31">'[17] ficha tec.ALTA ING.'!#REF!</definedName>
    <definedName name="ANCHO_DE_CARRIL" localSheetId="34">'[17] ficha tec.ALTA ING.'!#REF!</definedName>
    <definedName name="ANCHO_DE_CARRIL" localSheetId="40">'[17] ficha tec.ALTA ING.'!#REF!</definedName>
    <definedName name="ANCHO_DE_CARRIL" localSheetId="43">'[17] ficha tec.ALTA ING.'!#REF!</definedName>
    <definedName name="ANCHO_DE_CARRIL" localSheetId="10">'[17] ficha tec.ALTA ING.'!#REF!</definedName>
    <definedName name="ANCHO_DE_CARRIL" localSheetId="13">'[17] ficha tec.ALTA ING.'!#REF!</definedName>
    <definedName name="ANCHO_DE_CARRIL" localSheetId="15">'[17] ficha tec.ALTA ING.'!#REF!</definedName>
    <definedName name="ANCHO_DE_CARRIL" localSheetId="16">'[17] ficha tec.ALTA ING.'!#REF!</definedName>
    <definedName name="ANCHO_DE_CARRIL" localSheetId="17">'[17] ficha tec.ALTA ING.'!#REF!</definedName>
    <definedName name="ANCHO_DE_CARRIL" localSheetId="19">'[17] ficha tec.ALTA ING.'!#REF!</definedName>
    <definedName name="ANCHO_DE_CARRIL" localSheetId="20">'[17] ficha tec.ALTA ING.'!#REF!</definedName>
    <definedName name="ANCHO_DE_CARRIL" localSheetId="22">'[17] ficha tec.ALTA ING.'!#REF!</definedName>
    <definedName name="ANCHO_DE_CARRIL" localSheetId="26">'[17] ficha tec.ALTA ING.'!#REF!</definedName>
    <definedName name="ANCHO_DE_CARRIL" localSheetId="27">'[17] ficha tec.ALTA ING.'!#REF!</definedName>
    <definedName name="ANCHO_DE_CARRIL" localSheetId="29">'[17] ficha tec.ALTA ING.'!#REF!</definedName>
    <definedName name="ANCHO_DE_CARRIL" localSheetId="35">'[17] ficha tec.ALTA ING.'!#REF!</definedName>
    <definedName name="ANCHO_DE_CARRIL" localSheetId="4">'[17] ficha tec.ALTA ING.'!#REF!</definedName>
    <definedName name="ANCHO_DE_CARRIL" localSheetId="25">'[17] ficha tec.ALTA ING.'!#REF!</definedName>
    <definedName name="ANCHO_DE_CARRIL" localSheetId="36">'[17] ficha tec.ALTA ING.'!#REF!</definedName>
    <definedName name="ANCHO_DE_CARRIL">'[17] ficha tec.ALTA ING.'!#REF!</definedName>
    <definedName name="ANCHO_DE_CORONA" localSheetId="9">#REF!</definedName>
    <definedName name="ANCHO_DE_CORONA" localSheetId="0">#REF!</definedName>
    <definedName name="ANCHO_DE_CORONA" localSheetId="28">#REF!</definedName>
    <definedName name="ANCHO_DE_CORONA" localSheetId="30">#REF!</definedName>
    <definedName name="ANCHO_DE_CORONA" localSheetId="31">#REF!</definedName>
    <definedName name="ANCHO_DE_CORONA" localSheetId="34">#REF!</definedName>
    <definedName name="ANCHO_DE_CORONA" localSheetId="40">#REF!</definedName>
    <definedName name="ANCHO_DE_CORONA" localSheetId="43">#REF!</definedName>
    <definedName name="ANCHO_DE_CORONA" localSheetId="10">#REF!</definedName>
    <definedName name="ANCHO_DE_CORONA" localSheetId="15">#REF!</definedName>
    <definedName name="ANCHO_DE_CORONA" localSheetId="16">#REF!</definedName>
    <definedName name="ANCHO_DE_CORONA" localSheetId="17">#REF!</definedName>
    <definedName name="ANCHO_DE_CORONA" localSheetId="19">#REF!</definedName>
    <definedName name="ANCHO_DE_CORONA" localSheetId="20">#REF!</definedName>
    <definedName name="ANCHO_DE_CORONA" localSheetId="22">#REF!</definedName>
    <definedName name="ANCHO_DE_CORONA" localSheetId="26">#REF!</definedName>
    <definedName name="ANCHO_DE_CORONA" localSheetId="27">#REF!</definedName>
    <definedName name="ANCHO_DE_CORONA" localSheetId="29">#REF!</definedName>
    <definedName name="ANCHO_DE_CORONA" localSheetId="35">#REF!</definedName>
    <definedName name="ANCHO_DE_CORONA" localSheetId="4">#REF!</definedName>
    <definedName name="ANCHO_DE_CORONA" localSheetId="25">#REF!</definedName>
    <definedName name="ANCHO_DE_CORONA" localSheetId="36">#REF!</definedName>
    <definedName name="ANCHO_DE_CORONA">#REF!</definedName>
    <definedName name="ANCHO_DE_DERECHO_DE_VIA" localSheetId="9">'[17] ficha tec.ALTA ING.'!#REF!</definedName>
    <definedName name="ANCHO_DE_DERECHO_DE_VIA" localSheetId="0">'[17] ficha tec.ALTA ING.'!#REF!</definedName>
    <definedName name="ANCHO_DE_DERECHO_DE_VIA" localSheetId="28">'[17] ficha tec.ALTA ING.'!#REF!</definedName>
    <definedName name="ANCHO_DE_DERECHO_DE_VIA" localSheetId="30">'[17] ficha tec.ALTA ING.'!#REF!</definedName>
    <definedName name="ANCHO_DE_DERECHO_DE_VIA" localSheetId="31">'[17] ficha tec.ALTA ING.'!#REF!</definedName>
    <definedName name="ANCHO_DE_DERECHO_DE_VIA" localSheetId="34">'[17] ficha tec.ALTA ING.'!#REF!</definedName>
    <definedName name="ANCHO_DE_DERECHO_DE_VIA" localSheetId="40">'[17] ficha tec.ALTA ING.'!#REF!</definedName>
    <definedName name="ANCHO_DE_DERECHO_DE_VIA" localSheetId="43">'[17] ficha tec.ALTA ING.'!#REF!</definedName>
    <definedName name="ANCHO_DE_DERECHO_DE_VIA" localSheetId="10">'[17] ficha tec.ALTA ING.'!#REF!</definedName>
    <definedName name="ANCHO_DE_DERECHO_DE_VIA" localSheetId="13">'[17] ficha tec.ALTA ING.'!#REF!</definedName>
    <definedName name="ANCHO_DE_DERECHO_DE_VIA" localSheetId="15">'[17] ficha tec.ALTA ING.'!#REF!</definedName>
    <definedName name="ANCHO_DE_DERECHO_DE_VIA" localSheetId="16">'[17] ficha tec.ALTA ING.'!#REF!</definedName>
    <definedName name="ANCHO_DE_DERECHO_DE_VIA" localSheetId="17">'[17] ficha tec.ALTA ING.'!#REF!</definedName>
    <definedName name="ANCHO_DE_DERECHO_DE_VIA" localSheetId="19">'[17] ficha tec.ALTA ING.'!#REF!</definedName>
    <definedName name="ANCHO_DE_DERECHO_DE_VIA" localSheetId="20">'[17] ficha tec.ALTA ING.'!#REF!</definedName>
    <definedName name="ANCHO_DE_DERECHO_DE_VIA" localSheetId="22">'[17] ficha tec.ALTA ING.'!#REF!</definedName>
    <definedName name="ANCHO_DE_DERECHO_DE_VIA" localSheetId="26">'[17] ficha tec.ALTA ING.'!#REF!</definedName>
    <definedName name="ANCHO_DE_DERECHO_DE_VIA" localSheetId="27">'[17] ficha tec.ALTA ING.'!#REF!</definedName>
    <definedName name="ANCHO_DE_DERECHO_DE_VIA" localSheetId="29">'[17] ficha tec.ALTA ING.'!#REF!</definedName>
    <definedName name="ANCHO_DE_DERECHO_DE_VIA" localSheetId="35">'[17] ficha tec.ALTA ING.'!#REF!</definedName>
    <definedName name="ANCHO_DE_DERECHO_DE_VIA" localSheetId="4">'[17] ficha tec.ALTA ING.'!#REF!</definedName>
    <definedName name="ANCHO_DE_DERECHO_DE_VIA" localSheetId="25">'[17] ficha tec.ALTA ING.'!#REF!</definedName>
    <definedName name="ANCHO_DE_DERECHO_DE_VIA" localSheetId="36">'[17] ficha tec.ALTA ING.'!#REF!</definedName>
    <definedName name="ANCHO_DE_DERECHO_DE_VIA">'[17] ficha tec.ALTA ING.'!#REF!</definedName>
    <definedName name="ANEX" localSheetId="9">#REF!</definedName>
    <definedName name="ANEX" localSheetId="0">#REF!</definedName>
    <definedName name="ANEX" localSheetId="28">#REF!</definedName>
    <definedName name="ANEX" localSheetId="30">#REF!</definedName>
    <definedName name="ANEX" localSheetId="31">#REF!</definedName>
    <definedName name="ANEX" localSheetId="32">#REF!</definedName>
    <definedName name="ANEX" localSheetId="34">#REF!</definedName>
    <definedName name="ANEX" localSheetId="40">#REF!</definedName>
    <definedName name="ANEX" localSheetId="43">#REF!</definedName>
    <definedName name="ANEX" localSheetId="10">#REF!</definedName>
    <definedName name="ANEX" localSheetId="15">#REF!</definedName>
    <definedName name="ANEX" localSheetId="16">#REF!</definedName>
    <definedName name="ANEX" localSheetId="17">#REF!</definedName>
    <definedName name="ANEX" localSheetId="19">#REF!</definedName>
    <definedName name="ANEX" localSheetId="20">#REF!</definedName>
    <definedName name="ANEX" localSheetId="22">#REF!</definedName>
    <definedName name="ANEX" localSheetId="26">#REF!</definedName>
    <definedName name="ANEX" localSheetId="27">#REF!</definedName>
    <definedName name="ANEX" localSheetId="29">#REF!</definedName>
    <definedName name="ANEX" localSheetId="35">#REF!</definedName>
    <definedName name="ANEX" localSheetId="4">#REF!</definedName>
    <definedName name="ANEX" localSheetId="25">#REF!</definedName>
    <definedName name="ANEX" localSheetId="36">#REF!</definedName>
    <definedName name="ANEX">#REF!</definedName>
    <definedName name="ANZONY" localSheetId="9">#REF!</definedName>
    <definedName name="ANZONY" localSheetId="0">#REF!</definedName>
    <definedName name="ANZONY" localSheetId="28">#REF!</definedName>
    <definedName name="ANZONY" localSheetId="30">#REF!</definedName>
    <definedName name="ANZONY" localSheetId="31">#REF!</definedName>
    <definedName name="ANZONY" localSheetId="34">#REF!</definedName>
    <definedName name="ANZONY" localSheetId="40">#REF!</definedName>
    <definedName name="ANZONY" localSheetId="43">#REF!</definedName>
    <definedName name="ANZONY" localSheetId="10">#REF!</definedName>
    <definedName name="ANZONY" localSheetId="13">#REF!</definedName>
    <definedName name="ANZONY" localSheetId="15">#REF!</definedName>
    <definedName name="ANZONY" localSheetId="16">#REF!</definedName>
    <definedName name="ANZONY" localSheetId="17">#REF!</definedName>
    <definedName name="ANZONY" localSheetId="19">#REF!</definedName>
    <definedName name="ANZONY" localSheetId="20">#REF!</definedName>
    <definedName name="ANZONY" localSheetId="22">#REF!</definedName>
    <definedName name="ANZONY" localSheetId="26">#REF!</definedName>
    <definedName name="ANZONY" localSheetId="27">#REF!</definedName>
    <definedName name="ANZONY" localSheetId="29">#REF!</definedName>
    <definedName name="ANZONY" localSheetId="35">#REF!</definedName>
    <definedName name="ANZONY" localSheetId="4">#REF!</definedName>
    <definedName name="ANZONY" localSheetId="25">#REF!</definedName>
    <definedName name="ANZONY" localSheetId="36">#REF!</definedName>
    <definedName name="ANZONY">#REF!</definedName>
    <definedName name="AÑO" localSheetId="9">#REF!</definedName>
    <definedName name="AÑO" localSheetId="0">#REF!</definedName>
    <definedName name="AÑO" localSheetId="28">#REF!</definedName>
    <definedName name="AÑO" localSheetId="30">#REF!</definedName>
    <definedName name="AÑO" localSheetId="31">#REF!</definedName>
    <definedName name="AÑO" localSheetId="34">#REF!</definedName>
    <definedName name="AÑO" localSheetId="40">#REF!</definedName>
    <definedName name="AÑO" localSheetId="43">#REF!</definedName>
    <definedName name="AÑO" localSheetId="10">#REF!</definedName>
    <definedName name="AÑO" localSheetId="13">#REF!</definedName>
    <definedName name="AÑO" localSheetId="15">#REF!</definedName>
    <definedName name="AÑO" localSheetId="16">#REF!</definedName>
    <definedName name="AÑO" localSheetId="17">#REF!</definedName>
    <definedName name="AÑO" localSheetId="19">#REF!</definedName>
    <definedName name="AÑO" localSheetId="20">#REF!</definedName>
    <definedName name="AÑO" localSheetId="22">#REF!</definedName>
    <definedName name="AÑO" localSheetId="26">#REF!</definedName>
    <definedName name="AÑO" localSheetId="27">#REF!</definedName>
    <definedName name="AÑO" localSheetId="29">#REF!</definedName>
    <definedName name="AÑO" localSheetId="35">#REF!</definedName>
    <definedName name="AÑO" localSheetId="4">#REF!</definedName>
    <definedName name="AÑO" localSheetId="25">#REF!</definedName>
    <definedName name="AÑO" localSheetId="36">#REF!</definedName>
    <definedName name="AÑO">#REF!</definedName>
    <definedName name="ARA" localSheetId="9">#REF!</definedName>
    <definedName name="ARA" localSheetId="0">#REF!</definedName>
    <definedName name="ARA" localSheetId="28">#REF!</definedName>
    <definedName name="ARA" localSheetId="30">#REF!</definedName>
    <definedName name="ARA" localSheetId="31">#REF!</definedName>
    <definedName name="ARA" localSheetId="34">#REF!</definedName>
    <definedName name="ARA" localSheetId="40">#REF!</definedName>
    <definedName name="ARA" localSheetId="43">#REF!</definedName>
    <definedName name="ARA" localSheetId="10">#REF!</definedName>
    <definedName name="ARA" localSheetId="13">#REF!</definedName>
    <definedName name="ARA" localSheetId="15">#REF!</definedName>
    <definedName name="ARA" localSheetId="16">#REF!</definedName>
    <definedName name="ARA" localSheetId="17">#REF!</definedName>
    <definedName name="ARA" localSheetId="19">#REF!</definedName>
    <definedName name="ARA" localSheetId="20">#REF!</definedName>
    <definedName name="ARA" localSheetId="22">#REF!</definedName>
    <definedName name="ARA" localSheetId="26">#REF!</definedName>
    <definedName name="ARA" localSheetId="27">#REF!</definedName>
    <definedName name="ARA" localSheetId="29">#REF!</definedName>
    <definedName name="ARA" localSheetId="35">#REF!</definedName>
    <definedName name="ARA" localSheetId="4">#REF!</definedName>
    <definedName name="ARA" localSheetId="25">#REF!</definedName>
    <definedName name="ARA" localSheetId="36">#REF!</definedName>
    <definedName name="ARA">#REF!</definedName>
    <definedName name="_xlnm.Print_Area" localSheetId="8">'E.P 3.4'!$A$1:$L$43</definedName>
    <definedName name="_xlnm.Print_Area" localSheetId="9">'E.P 3.5'!$A$1:$K$52</definedName>
    <definedName name="_xlnm.Print_Area" localSheetId="5">'E.P. 3.1'!$A$1:$H$22</definedName>
    <definedName name="_xlnm.Print_Area" localSheetId="6">'EP 3.2'!$A$1:$AB$37</definedName>
    <definedName name="_xlnm.Print_Area" localSheetId="7">'EP 3.3'!$A$1:$J$54</definedName>
    <definedName name="_xlnm.Print_Area" localSheetId="0">'F 01'!$A$1:$G$36</definedName>
    <definedName name="_xlnm.Print_Area" localSheetId="28">'F 08'!$A$1:$G$40</definedName>
    <definedName name="_xlnm.Print_Area" localSheetId="30">'F 10.1'!$A$1:$I$28</definedName>
    <definedName name="_xlnm.Print_Area" localSheetId="31">'F 10.2'!$A$1:$L$59</definedName>
    <definedName name="_xlnm.Print_Area" localSheetId="32">'F 10.3'!$A$1:$G$184</definedName>
    <definedName name="_xlnm.Print_Area" localSheetId="33">'F 10.4'!$A$1:$J$36</definedName>
    <definedName name="_xlnm.Print_Area" localSheetId="34">'F 11'!$A$1:$K$30</definedName>
    <definedName name="_xlnm.Print_Area" localSheetId="41">'F 12.11'!$A$1:$V$86</definedName>
    <definedName name="_xlnm.Print_Area" localSheetId="39">'F 12.5'!$A$1:$AL$42</definedName>
    <definedName name="_xlnm.Print_Area" localSheetId="40">'F 12.6'!$A$1:$L$44</definedName>
    <definedName name="_xlnm.Print_Area" localSheetId="43">'F 13'!$A$1:$R$53</definedName>
    <definedName name="_xlnm.Print_Area" localSheetId="44">'F 14.1'!$A$1:$CO$80</definedName>
    <definedName name="_xlnm.Print_Area" localSheetId="1">'F 2.1'!$A$1:$AB$37</definedName>
    <definedName name="_xlnm.Print_Area" localSheetId="10">'F 4.1'!$A$1:$G$41</definedName>
    <definedName name="_xlnm.Print_Area" localSheetId="11">'F 4.2'!$A$1:$AZ$40</definedName>
    <definedName name="_xlnm.Print_Area" localSheetId="12">'F 4.3'!$A$1:$G$45</definedName>
    <definedName name="_xlnm.Print_Area" localSheetId="13">'F 5.1'!$A$1:$BH$39</definedName>
    <definedName name="_xlnm.Print_Area" localSheetId="15">'F 5.4 (2)'!$A$1:$H$46</definedName>
    <definedName name="_xlnm.Print_Area" localSheetId="16">'F 6.1'!$A$1:$AA$58</definedName>
    <definedName name="_xlnm.Print_Area" localSheetId="17">'F 6.2'!$A$1:$L$80</definedName>
    <definedName name="_xlnm.Print_Area" localSheetId="20">'F 6.4'!$A$1:$J$46</definedName>
    <definedName name="_xlnm.Print_Area" localSheetId="21">'F 6.5'!$A$2:$AJ$86</definedName>
    <definedName name="_xlnm.Print_Area" localSheetId="22">'F 6.5 (2)'!$A$2:$AJ$86</definedName>
    <definedName name="_xlnm.Print_Area" localSheetId="23">'F 6.6 '!$A$1:$AF$84</definedName>
    <definedName name="_xlnm.Print_Area" localSheetId="26">'F 7'!$A$1:$BH$32</definedName>
    <definedName name="_xlnm.Print_Area" localSheetId="27">'F 7 (2)'!$A$1:$BH$32</definedName>
    <definedName name="_xlnm.Print_Area" localSheetId="29">'F 9 '!$A$1:$H$19</definedName>
    <definedName name="_xlnm.Print_Area" localSheetId="35">'F. 12.1'!$A$1:$H$29</definedName>
    <definedName name="_xlnm.Print_Area" localSheetId="2">'F. 2.2'!$A$1:$J$53</definedName>
    <definedName name="_xlnm.Print_Area" localSheetId="3">'F. 2.3'!$A$1:$L$43</definedName>
    <definedName name="_xlnm.Print_Area" localSheetId="4">'F. 2.4'!$A$1:$K$36</definedName>
    <definedName name="_xlnm.Print_Area" localSheetId="14">'F. 5.2'!$A$1:$G$37</definedName>
    <definedName name="_xlnm.Print_Area" localSheetId="24">'F. 6.7'!$A$1:$L$101</definedName>
    <definedName name="_xlnm.Print_Area" localSheetId="25">'F. 6.8'!$A$1:$AJ$54</definedName>
    <definedName name="_xlnm.Print_Area" localSheetId="36">F12.2!$A$1:$E$36</definedName>
    <definedName name="_xlnm.Print_Area" localSheetId="45">F14.2!$A$1:$R$66</definedName>
    <definedName name="_xlnm.Print_Area">#REF!</definedName>
    <definedName name="Area_de_impresñion" localSheetId="9">#REF!</definedName>
    <definedName name="Area_de_impresñion" localSheetId="0">#REF!</definedName>
    <definedName name="Area_de_impresñion" localSheetId="28">#REF!</definedName>
    <definedName name="Area_de_impresñion" localSheetId="30">#REF!</definedName>
    <definedName name="Area_de_impresñion" localSheetId="31">#REF!</definedName>
    <definedName name="Area_de_impresñion" localSheetId="32">[45]GRAF.INVER!$C$50</definedName>
    <definedName name="Area_de_impresñion" localSheetId="33">#REF!</definedName>
    <definedName name="Area_de_impresñion" localSheetId="34">#REF!</definedName>
    <definedName name="Area_de_impresñion" localSheetId="37">#REF!</definedName>
    <definedName name="Area_de_impresñion" localSheetId="38">#REF!</definedName>
    <definedName name="Area_de_impresñion" localSheetId="39">#REF!</definedName>
    <definedName name="Area_de_impresñion" localSheetId="40">#REF!</definedName>
    <definedName name="Area_de_impresñion" localSheetId="43">[45]GRAF.INVER!$C$50</definedName>
    <definedName name="Area_de_impresñion" localSheetId="10">#REF!</definedName>
    <definedName name="Area_de_impresñion" localSheetId="11">[45]GRAF.INVER!$C$50</definedName>
    <definedName name="Area_de_impresñion" localSheetId="12">#REF!</definedName>
    <definedName name="Area_de_impresñion" localSheetId="15">#REF!</definedName>
    <definedName name="Area_de_impresñion" localSheetId="16">#REF!</definedName>
    <definedName name="Area_de_impresñion" localSheetId="17">#REF!</definedName>
    <definedName name="Area_de_impresñion" localSheetId="19">#REF!</definedName>
    <definedName name="Area_de_impresñion" localSheetId="20">#REF!</definedName>
    <definedName name="Area_de_impresñion" localSheetId="22">#REF!</definedName>
    <definedName name="Area_de_impresñion" localSheetId="26">#REF!</definedName>
    <definedName name="Area_de_impresñion" localSheetId="27">#REF!</definedName>
    <definedName name="Area_de_impresñion" localSheetId="29">#REF!</definedName>
    <definedName name="Area_de_impresñion" localSheetId="35">#REF!</definedName>
    <definedName name="Area_de_impresñion" localSheetId="4">#REF!</definedName>
    <definedName name="Area_de_impresñion" localSheetId="25">#REF!</definedName>
    <definedName name="Area_de_impresñion" localSheetId="36">#REF!</definedName>
    <definedName name="Area_de_impresñion">#REF!</definedName>
    <definedName name="as" localSheetId="9">#REF!</definedName>
    <definedName name="as" localSheetId="0">#REF!</definedName>
    <definedName name="as" localSheetId="28">#REF!</definedName>
    <definedName name="as" localSheetId="30">#REF!</definedName>
    <definedName name="as" localSheetId="31">#REF!</definedName>
    <definedName name="as" localSheetId="34">#REF!</definedName>
    <definedName name="as" localSheetId="40">#REF!</definedName>
    <definedName name="as" localSheetId="43">#REF!</definedName>
    <definedName name="as" localSheetId="10">#REF!</definedName>
    <definedName name="as" localSheetId="15">#REF!</definedName>
    <definedName name="as" localSheetId="16">#REF!</definedName>
    <definedName name="as" localSheetId="17">#REF!</definedName>
    <definedName name="as" localSheetId="19">#REF!</definedName>
    <definedName name="as" localSheetId="20">#REF!</definedName>
    <definedName name="as" localSheetId="22">#REF!</definedName>
    <definedName name="as" localSheetId="26">#REF!</definedName>
    <definedName name="as" localSheetId="27">#REF!</definedName>
    <definedName name="as" localSheetId="29">#REF!</definedName>
    <definedName name="as" localSheetId="35">#REF!</definedName>
    <definedName name="as" localSheetId="4">#REF!</definedName>
    <definedName name="as" localSheetId="25">#REF!</definedName>
    <definedName name="as" localSheetId="36">#REF!</definedName>
    <definedName name="as">#REF!</definedName>
    <definedName name="ASTO" localSheetId="0">'F 01'!ASTO</definedName>
    <definedName name="ASTO" localSheetId="28">'F 08'!ASTO</definedName>
    <definedName name="ASTO" localSheetId="30">'F 10.1'!ASTO</definedName>
    <definedName name="ASTO" localSheetId="31">'F 10.2'!ASTO</definedName>
    <definedName name="ASTO" localSheetId="34">'F 11'!ASTO</definedName>
    <definedName name="ASTO" localSheetId="40">'F 12.6'!ASTO</definedName>
    <definedName name="ASTO" localSheetId="43">'F 13'!ASTO</definedName>
    <definedName name="ASTO" localSheetId="10">'F 4.1'!ASTO</definedName>
    <definedName name="ASTO" localSheetId="13">#N/A</definedName>
    <definedName name="ASTO" localSheetId="15">'F 5.4 (2)'!ASTO</definedName>
    <definedName name="ASTO" localSheetId="16">'F 6.1'!ASTO</definedName>
    <definedName name="ASTO" localSheetId="17">'F 6.2'!ASTO</definedName>
    <definedName name="ASTO" localSheetId="20">'F 6.4'!ASTO</definedName>
    <definedName name="ASTO" localSheetId="26">#N/A</definedName>
    <definedName name="ASTO" localSheetId="27">#N/A</definedName>
    <definedName name="ASTO" localSheetId="29">'F 9 '!ASTO</definedName>
    <definedName name="ASTO" localSheetId="35">'F. 12.1'!ASTO</definedName>
    <definedName name="ASTO" localSheetId="36">F12.2!ASTO</definedName>
    <definedName name="ASTO">#N/A</definedName>
    <definedName name="ASWEQLPÑP" localSheetId="9">#REF!</definedName>
    <definedName name="ASWEQLPÑP" localSheetId="0">#REF!</definedName>
    <definedName name="ASWEQLPÑP" localSheetId="28">#REF!</definedName>
    <definedName name="ASWEQLPÑP" localSheetId="30">#REF!</definedName>
    <definedName name="ASWEQLPÑP" localSheetId="31">#REF!</definedName>
    <definedName name="ASWEQLPÑP" localSheetId="32">#REF!</definedName>
    <definedName name="ASWEQLPÑP" localSheetId="34">#REF!</definedName>
    <definedName name="ASWEQLPÑP" localSheetId="40">#REF!</definedName>
    <definedName name="ASWEQLPÑP" localSheetId="43">#REF!</definedName>
    <definedName name="ASWEQLPÑP" localSheetId="10">#REF!</definedName>
    <definedName name="ASWEQLPÑP" localSheetId="15">#REF!</definedName>
    <definedName name="ASWEQLPÑP" localSheetId="16">#REF!</definedName>
    <definedName name="ASWEQLPÑP" localSheetId="17">#REF!</definedName>
    <definedName name="ASWEQLPÑP" localSheetId="19">#REF!</definedName>
    <definedName name="ASWEQLPÑP" localSheetId="20">#REF!</definedName>
    <definedName name="ASWEQLPÑP" localSheetId="22">#REF!</definedName>
    <definedName name="ASWEQLPÑP" localSheetId="26">#REF!</definedName>
    <definedName name="ASWEQLPÑP" localSheetId="27">#REF!</definedName>
    <definedName name="ASWEQLPÑP" localSheetId="29">#REF!</definedName>
    <definedName name="ASWEQLPÑP" localSheetId="35">#REF!</definedName>
    <definedName name="ASWEQLPÑP" localSheetId="4">#REF!</definedName>
    <definedName name="ASWEQLPÑP" localSheetId="25">#REF!</definedName>
    <definedName name="ASWEQLPÑP" localSheetId="36">#REF!</definedName>
    <definedName name="ASWEQLPÑP">#REF!</definedName>
    <definedName name="ASWERFV" localSheetId="9">#REF!</definedName>
    <definedName name="ASWERFV" localSheetId="0">#REF!</definedName>
    <definedName name="ASWERFV" localSheetId="28">#REF!</definedName>
    <definedName name="ASWERFV" localSheetId="30">#REF!</definedName>
    <definedName name="ASWERFV" localSheetId="31">#REF!</definedName>
    <definedName name="ASWERFV" localSheetId="32">#REF!</definedName>
    <definedName name="ASWERFV" localSheetId="34">#REF!</definedName>
    <definedName name="ASWERFV" localSheetId="40">#REF!</definedName>
    <definedName name="ASWERFV" localSheetId="43">#REF!</definedName>
    <definedName name="ASWERFV" localSheetId="10">#REF!</definedName>
    <definedName name="ASWERFV" localSheetId="15">#REF!</definedName>
    <definedName name="ASWERFV" localSheetId="16">#REF!</definedName>
    <definedName name="ASWERFV" localSheetId="17">#REF!</definedName>
    <definedName name="ASWERFV" localSheetId="19">#REF!</definedName>
    <definedName name="ASWERFV" localSheetId="20">#REF!</definedName>
    <definedName name="ASWERFV" localSheetId="22">#REF!</definedName>
    <definedName name="ASWERFV" localSheetId="26">#REF!</definedName>
    <definedName name="ASWERFV" localSheetId="27">#REF!</definedName>
    <definedName name="ASWERFV" localSheetId="29">#REF!</definedName>
    <definedName name="ASWERFV" localSheetId="35">#REF!</definedName>
    <definedName name="ASWERFV" localSheetId="4">#REF!</definedName>
    <definedName name="ASWERFV" localSheetId="25">#REF!</definedName>
    <definedName name="ASWERFV" localSheetId="36">#REF!</definedName>
    <definedName name="ASWERFV">#REF!</definedName>
    <definedName name="AVANCE" localSheetId="0">'F 01'!AVANCE</definedName>
    <definedName name="AVANCE" localSheetId="28">'F 08'!AVANCE</definedName>
    <definedName name="AVANCE" localSheetId="30">'F 10.1'!AVANCE</definedName>
    <definedName name="AVANCE" localSheetId="31">'F 10.2'!AVANCE</definedName>
    <definedName name="AVANCE" localSheetId="34">'F 11'!AVANCE</definedName>
    <definedName name="AVANCE" localSheetId="40">'F 12.6'!AVANCE</definedName>
    <definedName name="AVANCE" localSheetId="43">'F 13'!AVANCE</definedName>
    <definedName name="AVANCE" localSheetId="10">'F 4.1'!AVANCE</definedName>
    <definedName name="AVANCE" localSheetId="13">#N/A</definedName>
    <definedName name="AVANCE" localSheetId="15">'F 5.4 (2)'!AVANCE</definedName>
    <definedName name="AVANCE" localSheetId="16">'F 6.1'!AVANCE</definedName>
    <definedName name="AVANCE" localSheetId="17">'F 6.2'!AVANCE</definedName>
    <definedName name="AVANCE" localSheetId="20">'F 6.4'!AVANCE</definedName>
    <definedName name="AVANCE" localSheetId="26">#N/A</definedName>
    <definedName name="AVANCE" localSheetId="27">#N/A</definedName>
    <definedName name="AVANCE" localSheetId="29">'F 9 '!AVANCE</definedName>
    <definedName name="AVANCE" localSheetId="35">'F. 12.1'!AVANCE</definedName>
    <definedName name="AVANCE" localSheetId="36">F12.2!AVANCE</definedName>
    <definedName name="AVANCE">#N/A</definedName>
    <definedName name="B" localSheetId="9">#REF!</definedName>
    <definedName name="B" localSheetId="0">#REF!</definedName>
    <definedName name="B" localSheetId="28">#REF!</definedName>
    <definedName name="B" localSheetId="30">#REF!</definedName>
    <definedName name="B" localSheetId="31">#REF!</definedName>
    <definedName name="B" localSheetId="34">#REF!</definedName>
    <definedName name="B" localSheetId="40">#REF!</definedName>
    <definedName name="B" localSheetId="43">#REF!</definedName>
    <definedName name="B" localSheetId="10">#REF!</definedName>
    <definedName name="B" localSheetId="15">#REF!</definedName>
    <definedName name="B" localSheetId="16">#REF!</definedName>
    <definedName name="B" localSheetId="17">#REF!</definedName>
    <definedName name="B" localSheetId="19">#REF!</definedName>
    <definedName name="B" localSheetId="20">#REF!</definedName>
    <definedName name="B" localSheetId="22">#REF!</definedName>
    <definedName name="B" localSheetId="26">#REF!</definedName>
    <definedName name="B" localSheetId="27">#REF!</definedName>
    <definedName name="B" localSheetId="29">#REF!</definedName>
    <definedName name="B" localSheetId="35">#REF!</definedName>
    <definedName name="B" localSheetId="4">#REF!</definedName>
    <definedName name="B" localSheetId="25">#REF!</definedName>
    <definedName name="B" localSheetId="36">#REF!</definedName>
    <definedName name="B">#REF!</definedName>
    <definedName name="BA" localSheetId="9">'[12]2.1 FICH-GEN'!#REF!</definedName>
    <definedName name="BA" localSheetId="0">'[12]2.1 FICH-GEN'!#REF!</definedName>
    <definedName name="BA" localSheetId="28">'[12]2.1 FICH-GEN'!#REF!</definedName>
    <definedName name="BA" localSheetId="30">'[12]2.1 FICH-GEN'!#REF!</definedName>
    <definedName name="BA" localSheetId="31">'[12]2.1 FICH-GEN'!#REF!</definedName>
    <definedName name="BA" localSheetId="32">'[83]2.1 FICH-GEN'!#REF!</definedName>
    <definedName name="BA" localSheetId="33">'[44]2.1 FICH-GEN'!#REF!</definedName>
    <definedName name="BA" localSheetId="34">'[12]2.1 FICH-GEN'!#REF!</definedName>
    <definedName name="BA" localSheetId="37">'[44]2.1 FICH-GEN'!#REF!</definedName>
    <definedName name="BA" localSheetId="38">'[44]2.1 FICH-GEN'!#REF!</definedName>
    <definedName name="BA" localSheetId="39">'[44]2.1 FICH-GEN'!#REF!</definedName>
    <definedName name="BA" localSheetId="40">'[12]2.1 FICH-GEN'!#REF!</definedName>
    <definedName name="BA" localSheetId="43">'[12]2.1 FICH-GEN'!#REF!</definedName>
    <definedName name="BA" localSheetId="10">'[12]2.1 FICH-GEN'!#REF!</definedName>
    <definedName name="BA" localSheetId="11">'[44]2.1 FICH-GEN'!#REF!</definedName>
    <definedName name="BA" localSheetId="12">'[44]2.1 FICH-GEN'!#REF!</definedName>
    <definedName name="BA" localSheetId="13">'[12]2.1 FICH-GEN'!#REF!</definedName>
    <definedName name="BA" localSheetId="15">'[12]2.1 FICH-GEN'!#REF!</definedName>
    <definedName name="BA" localSheetId="16">'[12]2.1 FICH-GEN'!#REF!</definedName>
    <definedName name="BA" localSheetId="17">'[12]2.1 FICH-GEN'!#REF!</definedName>
    <definedName name="BA" localSheetId="19">'[12]2.1 FICH-GEN'!#REF!</definedName>
    <definedName name="BA" localSheetId="20">'[12]2.1 FICH-GEN'!#REF!</definedName>
    <definedName name="BA" localSheetId="22">'[12]2.1 FICH-GEN'!#REF!</definedName>
    <definedName name="BA" localSheetId="26">'[12]2.1 FICH-GEN'!#REF!</definedName>
    <definedName name="BA" localSheetId="27">'[12]2.1 FICH-GEN'!#REF!</definedName>
    <definedName name="BA" localSheetId="29">'[12]2.1 FICH-GEN'!#REF!</definedName>
    <definedName name="BA" localSheetId="35">'[12]2.1 FICH-GEN'!#REF!</definedName>
    <definedName name="BA" localSheetId="4">'[12]2.1 FICH-GEN'!#REF!</definedName>
    <definedName name="BA" localSheetId="25">'[12]2.1 FICH-GEN'!#REF!</definedName>
    <definedName name="BA" localSheetId="36">'[12]2.1 FICH-GEN'!#REF!</definedName>
    <definedName name="BA">'[12]2.1 FICH-GEN'!#REF!</definedName>
    <definedName name="BARRED" localSheetId="9">#REF!</definedName>
    <definedName name="BARRED" localSheetId="0">#REF!</definedName>
    <definedName name="BARRED" localSheetId="28">#REF!</definedName>
    <definedName name="BARRED" localSheetId="30">#REF!</definedName>
    <definedName name="BARRED" localSheetId="31">#REF!</definedName>
    <definedName name="BARRED" localSheetId="34">#REF!</definedName>
    <definedName name="BARRED" localSheetId="40">#REF!</definedName>
    <definedName name="BARRED" localSheetId="43">#REF!</definedName>
    <definedName name="BARRED" localSheetId="10">#REF!</definedName>
    <definedName name="BARRED" localSheetId="13">#REF!</definedName>
    <definedName name="BARRED" localSheetId="15">#REF!</definedName>
    <definedName name="BARRED" localSheetId="16">#REF!</definedName>
    <definedName name="BARRED" localSheetId="17">#REF!</definedName>
    <definedName name="BARRED" localSheetId="19">#REF!</definedName>
    <definedName name="BARRED" localSheetId="20">#REF!</definedName>
    <definedName name="BARRED" localSheetId="22">#REF!</definedName>
    <definedName name="BARRED" localSheetId="26">#REF!</definedName>
    <definedName name="BARRED" localSheetId="27">#REF!</definedName>
    <definedName name="BARRED" localSheetId="29">#REF!</definedName>
    <definedName name="BARRED" localSheetId="35">#REF!</definedName>
    <definedName name="BARRED" localSheetId="4">#REF!</definedName>
    <definedName name="BARRED" localSheetId="25">#REF!</definedName>
    <definedName name="BARRED" localSheetId="36">#REF!</definedName>
    <definedName name="BARRED">#REF!</definedName>
    <definedName name="BARREDORA" localSheetId="9">[18]COSTHOR!#REF!</definedName>
    <definedName name="BARREDORA" localSheetId="0">[18]COSTHOR!#REF!</definedName>
    <definedName name="BARREDORA" localSheetId="28">[18]COSTHOR!#REF!</definedName>
    <definedName name="BARREDORA" localSheetId="30">[18]COSTHOR!#REF!</definedName>
    <definedName name="BARREDORA" localSheetId="31">[18]COSTHOR!#REF!</definedName>
    <definedName name="BARREDORA" localSheetId="34">[18]COSTHOR!#REF!</definedName>
    <definedName name="BARREDORA" localSheetId="40">[18]COSTHOR!#REF!</definedName>
    <definedName name="BARREDORA" localSheetId="43">[18]COSTHOR!#REF!</definedName>
    <definedName name="BARREDORA" localSheetId="10">[18]COSTHOR!#REF!</definedName>
    <definedName name="BARREDORA" localSheetId="13">[50]COSTHOR!#REF!</definedName>
    <definedName name="BARREDORA" localSheetId="15">[18]COSTHOR!#REF!</definedName>
    <definedName name="BARREDORA" localSheetId="16">[18]COSTHOR!#REF!</definedName>
    <definedName name="BARREDORA" localSheetId="17">[18]COSTHOR!#REF!</definedName>
    <definedName name="BARREDORA" localSheetId="19">[18]COSTHOR!#REF!</definedName>
    <definedName name="BARREDORA" localSheetId="20">[18]COSTHOR!#REF!</definedName>
    <definedName name="BARREDORA" localSheetId="22">[18]COSTHOR!#REF!</definedName>
    <definedName name="BARREDORA" localSheetId="26">[71]COSTHOR!#REF!</definedName>
    <definedName name="BARREDORA" localSheetId="27">[71]COSTHOR!#REF!</definedName>
    <definedName name="BARREDORA" localSheetId="29">[18]COSTHOR!#REF!</definedName>
    <definedName name="BARREDORA" localSheetId="35">[18]COSTHOR!#REF!</definedName>
    <definedName name="BARREDORA" localSheetId="4">[18]COSTHOR!#REF!</definedName>
    <definedName name="BARREDORA" localSheetId="25">[18]COSTHOR!#REF!</definedName>
    <definedName name="BARREDORA" localSheetId="36">[18]COSTHOR!#REF!</definedName>
    <definedName name="BARREDORA">[18]COSTHOR!#REF!</definedName>
    <definedName name="base" localSheetId="9">#REF!</definedName>
    <definedName name="base" localSheetId="0">#REF!</definedName>
    <definedName name="base" localSheetId="28">#REF!</definedName>
    <definedName name="base" localSheetId="30">#REF!</definedName>
    <definedName name="base" localSheetId="31">#REF!</definedName>
    <definedName name="base" localSheetId="32">#REF!</definedName>
    <definedName name="base" localSheetId="34">#REF!</definedName>
    <definedName name="base" localSheetId="40">#REF!</definedName>
    <definedName name="base" localSheetId="43">#REF!</definedName>
    <definedName name="base" localSheetId="10">#REF!</definedName>
    <definedName name="base" localSheetId="13">#REF!</definedName>
    <definedName name="base" localSheetId="15">#REF!</definedName>
    <definedName name="base" localSheetId="16">#REF!</definedName>
    <definedName name="base" localSheetId="17">#REF!</definedName>
    <definedName name="base" localSheetId="19">#REF!</definedName>
    <definedName name="base" localSheetId="20">#REF!</definedName>
    <definedName name="base" localSheetId="22">#REF!</definedName>
    <definedName name="base" localSheetId="26">#REF!</definedName>
    <definedName name="base" localSheetId="27">#REF!</definedName>
    <definedName name="base" localSheetId="29">#REF!</definedName>
    <definedName name="base" localSheetId="35">#REF!</definedName>
    <definedName name="base" localSheetId="4">#REF!</definedName>
    <definedName name="base" localSheetId="25">#REF!</definedName>
    <definedName name="base" localSheetId="36">#REF!</definedName>
    <definedName name="base">#REF!</definedName>
    <definedName name="BASE2" localSheetId="9">#REF!</definedName>
    <definedName name="BASE2" localSheetId="0">#REF!</definedName>
    <definedName name="BASE2" localSheetId="28">#REF!</definedName>
    <definedName name="BASE2" localSheetId="30">#REF!</definedName>
    <definedName name="BASE2" localSheetId="31">#REF!</definedName>
    <definedName name="BASE2" localSheetId="32">#REF!</definedName>
    <definedName name="BASE2" localSheetId="34">#REF!</definedName>
    <definedName name="BASE2" localSheetId="40">#REF!</definedName>
    <definedName name="BASE2" localSheetId="43">#REF!</definedName>
    <definedName name="BASE2" localSheetId="10">#REF!</definedName>
    <definedName name="BASE2" localSheetId="13">#REF!</definedName>
    <definedName name="BASE2" localSheetId="15">#REF!</definedName>
    <definedName name="BASE2" localSheetId="16">#REF!</definedName>
    <definedName name="BASE2" localSheetId="17">#REF!</definedName>
    <definedName name="BASE2" localSheetId="19">#REF!</definedName>
    <definedName name="BASE2" localSheetId="20">#REF!</definedName>
    <definedName name="BASE2" localSheetId="22">#REF!</definedName>
    <definedName name="BASE2" localSheetId="26">#REF!</definedName>
    <definedName name="BASE2" localSheetId="27">#REF!</definedName>
    <definedName name="BASE2" localSheetId="29">#REF!</definedName>
    <definedName name="BASE2" localSheetId="35">#REF!</definedName>
    <definedName name="BASE2" localSheetId="4">#REF!</definedName>
    <definedName name="BASE2" localSheetId="25">#REF!</definedName>
    <definedName name="BASE2" localSheetId="36">#REF!</definedName>
    <definedName name="BASE2">#REF!</definedName>
    <definedName name="BC">'[13] ficha tec.ALTA ING.'!$B$44:$I$44</definedName>
    <definedName name="BDBFDDFBD" localSheetId="32">'[84]Forma 3'!$A$1:$IV$8</definedName>
    <definedName name="BDBFDDFBD" localSheetId="43">'[60]Forma 3'!$A$1:$IV$8</definedName>
    <definedName name="BDBFDDFBD" localSheetId="13">'[5]Forma 3'!$A$1:$IV$8</definedName>
    <definedName name="BDBFDDFBD" localSheetId="26">'[5]Forma 3'!$A$1:$IV$8</definedName>
    <definedName name="BDBFDDFBD" localSheetId="27">'[5]Forma 3'!$A$1:$IV$8</definedName>
    <definedName name="BDBFDDFBD">'[60]Forma 3'!$A$1:$IV$8</definedName>
    <definedName name="BDFBFDBFD" localSheetId="9">#REF!</definedName>
    <definedName name="BDFBFDBFD" localSheetId="0">#REF!</definedName>
    <definedName name="BDFBFDBFD" localSheetId="28">#REF!</definedName>
    <definedName name="BDFBFDBFD" localSheetId="30">#REF!</definedName>
    <definedName name="BDFBFDBFD" localSheetId="31">#REF!</definedName>
    <definedName name="BDFBFDBFD" localSheetId="32">#REF!</definedName>
    <definedName name="BDFBFDBFD" localSheetId="34">#REF!</definedName>
    <definedName name="BDFBFDBFD" localSheetId="40">#REF!</definedName>
    <definedName name="BDFBFDBFD" localSheetId="43">#REF!</definedName>
    <definedName name="BDFBFDBFD" localSheetId="10">#REF!</definedName>
    <definedName name="BDFBFDBFD" localSheetId="13">#REF!</definedName>
    <definedName name="BDFBFDBFD" localSheetId="15">#REF!</definedName>
    <definedName name="BDFBFDBFD" localSheetId="16">#REF!</definedName>
    <definedName name="BDFBFDBFD" localSheetId="17">#REF!</definedName>
    <definedName name="BDFBFDBFD" localSheetId="19">#REF!</definedName>
    <definedName name="BDFBFDBFD" localSheetId="20">#REF!</definedName>
    <definedName name="BDFBFDBFD" localSheetId="22">#REF!</definedName>
    <definedName name="BDFBFDBFD" localSheetId="26">#REF!</definedName>
    <definedName name="BDFBFDBFD" localSheetId="27">#REF!</definedName>
    <definedName name="BDFBFDBFD" localSheetId="29">#REF!</definedName>
    <definedName name="BDFBFDBFD" localSheetId="35">#REF!</definedName>
    <definedName name="BDFBFDBFD" localSheetId="4">#REF!</definedName>
    <definedName name="BDFBFDBFD" localSheetId="25">#REF!</definedName>
    <definedName name="BDFBFDBFD" localSheetId="36">#REF!</definedName>
    <definedName name="BDFBFDBFD">#REF!</definedName>
    <definedName name="BDFGFD" localSheetId="9">#REF!</definedName>
    <definedName name="BDFGFD" localSheetId="0">#REF!</definedName>
    <definedName name="BDFGFD" localSheetId="28">#REF!</definedName>
    <definedName name="BDFGFD" localSheetId="30">#REF!</definedName>
    <definedName name="BDFGFD" localSheetId="31">#REF!</definedName>
    <definedName name="BDFGFD" localSheetId="32">#REF!</definedName>
    <definedName name="BDFGFD" localSheetId="34">#REF!</definedName>
    <definedName name="BDFGFD" localSheetId="40">#REF!</definedName>
    <definedName name="BDFGFD" localSheetId="43">#REF!</definedName>
    <definedName name="BDFGFD" localSheetId="10">#REF!</definedName>
    <definedName name="BDFGFD" localSheetId="15">#REF!</definedName>
    <definedName name="BDFGFD" localSheetId="16">#REF!</definedName>
    <definedName name="BDFGFD" localSheetId="17">#REF!</definedName>
    <definedName name="BDFGFD" localSheetId="19">#REF!</definedName>
    <definedName name="BDFGFD" localSheetId="20">#REF!</definedName>
    <definedName name="BDFGFD" localSheetId="22">#REF!</definedName>
    <definedName name="BDFGFD" localSheetId="26">#REF!</definedName>
    <definedName name="BDFGFD" localSheetId="27">#REF!</definedName>
    <definedName name="BDFGFD" localSheetId="29">#REF!</definedName>
    <definedName name="BDFGFD" localSheetId="35">#REF!</definedName>
    <definedName name="BDFGFD" localSheetId="4">#REF!</definedName>
    <definedName name="BDFGFD" localSheetId="25">#REF!</definedName>
    <definedName name="BDFGFD" localSheetId="36">#REF!</definedName>
    <definedName name="BDFGFD">#REF!</definedName>
    <definedName name="BEBFE" localSheetId="9">#REF!</definedName>
    <definedName name="BEBFE" localSheetId="0">#REF!</definedName>
    <definedName name="BEBFE" localSheetId="28">#REF!</definedName>
    <definedName name="BEBFE" localSheetId="30">#REF!</definedName>
    <definedName name="BEBFE" localSheetId="31">#REF!</definedName>
    <definedName name="BEBFE" localSheetId="32">#REF!</definedName>
    <definedName name="BEBFE" localSheetId="34">#REF!</definedName>
    <definedName name="BEBFE" localSheetId="40">#REF!</definedName>
    <definedName name="BEBFE" localSheetId="43">#REF!</definedName>
    <definedName name="BEBFE" localSheetId="10">#REF!</definedName>
    <definedName name="BEBFE" localSheetId="15">#REF!</definedName>
    <definedName name="BEBFE" localSheetId="16">#REF!</definedName>
    <definedName name="BEBFE" localSheetId="17">#REF!</definedName>
    <definedName name="BEBFE" localSheetId="19">#REF!</definedName>
    <definedName name="BEBFE" localSheetId="20">#REF!</definedName>
    <definedName name="BEBFE" localSheetId="22">#REF!</definedName>
    <definedName name="BEBFE" localSheetId="26">#REF!</definedName>
    <definedName name="BEBFE" localSheetId="27">#REF!</definedName>
    <definedName name="BEBFE" localSheetId="29">#REF!</definedName>
    <definedName name="BEBFE" localSheetId="35">#REF!</definedName>
    <definedName name="BEBFE" localSheetId="4">#REF!</definedName>
    <definedName name="BEBFE" localSheetId="25">#REF!</definedName>
    <definedName name="BEBFE" localSheetId="36">#REF!</definedName>
    <definedName name="BEBFE">#REF!</definedName>
    <definedName name="BJ">'[19] ficha tec.ALTA ING.'!$B$22:$I$22</definedName>
    <definedName name="BJÑOBJBÑOJÑÑ" localSheetId="9">#REF!</definedName>
    <definedName name="BJÑOBJBÑOJÑÑ" localSheetId="0">#REF!</definedName>
    <definedName name="BJÑOBJBÑOJÑÑ" localSheetId="28">#REF!</definedName>
    <definedName name="BJÑOBJBÑOJÑÑ" localSheetId="30">#REF!</definedName>
    <definedName name="BJÑOBJBÑOJÑÑ" localSheetId="31">#REF!</definedName>
    <definedName name="BJÑOBJBÑOJÑÑ" localSheetId="32">#REF!</definedName>
    <definedName name="BJÑOBJBÑOJÑÑ" localSheetId="34">#REF!</definedName>
    <definedName name="BJÑOBJBÑOJÑÑ" localSheetId="40">#REF!</definedName>
    <definedName name="BJÑOBJBÑOJÑÑ" localSheetId="43">#REF!</definedName>
    <definedName name="BJÑOBJBÑOJÑÑ" localSheetId="10">#REF!</definedName>
    <definedName name="BJÑOBJBÑOJÑÑ" localSheetId="13">#REF!</definedName>
    <definedName name="BJÑOBJBÑOJÑÑ" localSheetId="15">#REF!</definedName>
    <definedName name="BJÑOBJBÑOJÑÑ" localSheetId="16">#REF!</definedName>
    <definedName name="BJÑOBJBÑOJÑÑ" localSheetId="17">#REF!</definedName>
    <definedName name="BJÑOBJBÑOJÑÑ" localSheetId="19">#REF!</definedName>
    <definedName name="BJÑOBJBÑOJÑÑ" localSheetId="20">#REF!</definedName>
    <definedName name="BJÑOBJBÑOJÑÑ" localSheetId="22">#REF!</definedName>
    <definedName name="BJÑOBJBÑOJÑÑ" localSheetId="26">#REF!</definedName>
    <definedName name="BJÑOBJBÑOJÑÑ" localSheetId="27">#REF!</definedName>
    <definedName name="BJÑOBJBÑOJÑÑ" localSheetId="29">#REF!</definedName>
    <definedName name="BJÑOBJBÑOJÑÑ" localSheetId="35">#REF!</definedName>
    <definedName name="BJÑOBJBÑOJÑÑ" localSheetId="4">#REF!</definedName>
    <definedName name="BJÑOBJBÑOJÑÑ" localSheetId="25">#REF!</definedName>
    <definedName name="BJÑOBJBÑOJÑÑ" localSheetId="36">#REF!</definedName>
    <definedName name="BJÑOBJBÑOJÑÑ">#REF!</definedName>
    <definedName name="BT">'[19] ficha tec.ALTA ING.'!$B$44:$I$44</definedName>
    <definedName name="C_" localSheetId="9">#REF!</definedName>
    <definedName name="C_" localSheetId="0">#REF!</definedName>
    <definedName name="C_" localSheetId="28">#REF!</definedName>
    <definedName name="C_" localSheetId="30">#REF!</definedName>
    <definedName name="C_" localSheetId="31">#REF!</definedName>
    <definedName name="C_" localSheetId="32">#REF!</definedName>
    <definedName name="C_" localSheetId="33">'[42]Forma E-7'!#REF!</definedName>
    <definedName name="C_" localSheetId="34">#REF!</definedName>
    <definedName name="C_" localSheetId="37">'[42]Forma E-7'!#REF!</definedName>
    <definedName name="C_" localSheetId="38">'[42]Forma E-7'!#REF!</definedName>
    <definedName name="C_" localSheetId="39">'[42]Forma E-7'!#REF!</definedName>
    <definedName name="C_" localSheetId="40">#REF!</definedName>
    <definedName name="C_" localSheetId="43">#REF!</definedName>
    <definedName name="C_" localSheetId="10">#REF!</definedName>
    <definedName name="C_" localSheetId="11">'[42]Forma E-7'!#REF!</definedName>
    <definedName name="C_" localSheetId="12">'[42]Forma E-7'!#REF!</definedName>
    <definedName name="C_" localSheetId="15">#REF!</definedName>
    <definedName name="C_" localSheetId="16">#REF!</definedName>
    <definedName name="C_" localSheetId="17">#REF!</definedName>
    <definedName name="C_" localSheetId="19">#REF!</definedName>
    <definedName name="C_" localSheetId="20">#REF!</definedName>
    <definedName name="C_" localSheetId="22">#REF!</definedName>
    <definedName name="C_" localSheetId="26">#REF!</definedName>
    <definedName name="C_" localSheetId="27">#REF!</definedName>
    <definedName name="C_" localSheetId="29">#REF!</definedName>
    <definedName name="C_" localSheetId="35">#REF!</definedName>
    <definedName name="C_" localSheetId="4">#REF!</definedName>
    <definedName name="C_" localSheetId="25">#REF!</definedName>
    <definedName name="C_" localSheetId="36">#REF!</definedName>
    <definedName name="C_">#REF!</definedName>
    <definedName name="CAAAA" localSheetId="9">'[3]Forma E-7'!#REF!</definedName>
    <definedName name="CAAAA" localSheetId="0">'[3]Forma E-7'!#REF!</definedName>
    <definedName name="CAAAA" localSheetId="28">'[3]Forma E-7'!#REF!</definedName>
    <definedName name="CAAAA" localSheetId="30">'[3]Forma E-7'!#REF!</definedName>
    <definedName name="CAAAA" localSheetId="31">'[3]Forma E-7'!#REF!</definedName>
    <definedName name="CAAAA" localSheetId="32">'[79]Forma E-7'!#REF!</definedName>
    <definedName name="CAAAA" localSheetId="34">'[3]Forma E-7'!#REF!</definedName>
    <definedName name="CAAAA" localSheetId="40">'[3]Forma E-7'!#REF!</definedName>
    <definedName name="CAAAA" localSheetId="43">'[3]Forma E-7'!#REF!</definedName>
    <definedName name="CAAAA" localSheetId="10">'[3]Forma E-7'!#REF!</definedName>
    <definedName name="CAAAA" localSheetId="13">'[47]Forma E-7'!#REF!</definedName>
    <definedName name="CAAAA" localSheetId="15">'[3]Forma E-7'!#REF!</definedName>
    <definedName name="CAAAA" localSheetId="16">'[3]Forma E-7'!#REF!</definedName>
    <definedName name="CAAAA" localSheetId="17">'[3]Forma E-7'!#REF!</definedName>
    <definedName name="CAAAA" localSheetId="19">'[3]Forma E-7'!#REF!</definedName>
    <definedName name="CAAAA" localSheetId="20">'[3]Forma E-7'!#REF!</definedName>
    <definedName name="CAAAA" localSheetId="22">'[3]Forma E-7'!#REF!</definedName>
    <definedName name="CAAAA" localSheetId="26">'[68]Forma E-7'!#REF!</definedName>
    <definedName name="CAAAA" localSheetId="27">'[68]Forma E-7'!#REF!</definedName>
    <definedName name="CAAAA" localSheetId="29">'[3]Forma E-7'!#REF!</definedName>
    <definedName name="CAAAA" localSheetId="35">'[3]Forma E-7'!#REF!</definedName>
    <definedName name="CAAAA" localSheetId="4">'[3]Forma E-7'!#REF!</definedName>
    <definedName name="CAAAA" localSheetId="25">'[3]Forma E-7'!#REF!</definedName>
    <definedName name="CAAAA" localSheetId="36">'[3]Forma E-7'!#REF!</definedName>
    <definedName name="CAAAA">'[3]Forma E-7'!#REF!</definedName>
    <definedName name="CAB" localSheetId="32">'[81]Forma 3'!$A$9:$H$92</definedName>
    <definedName name="CAB" localSheetId="43">'[5]Forma 3'!$A$9:$H$92</definedName>
    <definedName name="CAB">'[5]Forma 3'!$A$9:$H$92</definedName>
    <definedName name="CABCD" localSheetId="9">#REF!</definedName>
    <definedName name="CABCD" localSheetId="0">#REF!</definedName>
    <definedName name="CABCD" localSheetId="28">#REF!</definedName>
    <definedName name="CABCD" localSheetId="30">#REF!</definedName>
    <definedName name="CABCD" localSheetId="31">#REF!</definedName>
    <definedName name="CABCD" localSheetId="32">#REF!</definedName>
    <definedName name="CABCD" localSheetId="34">#REF!</definedName>
    <definedName name="CABCD" localSheetId="40">#REF!</definedName>
    <definedName name="CABCD" localSheetId="43">#REF!</definedName>
    <definedName name="CABCD" localSheetId="10">#REF!</definedName>
    <definedName name="CABCD" localSheetId="15">#REF!</definedName>
    <definedName name="CABCD" localSheetId="16">#REF!</definedName>
    <definedName name="CABCD" localSheetId="17">#REF!</definedName>
    <definedName name="CABCD" localSheetId="19">#REF!</definedName>
    <definedName name="CABCD" localSheetId="20">#REF!</definedName>
    <definedName name="CABCD" localSheetId="22">#REF!</definedName>
    <definedName name="CABCD" localSheetId="26">#REF!</definedName>
    <definedName name="CABCD" localSheetId="27">#REF!</definedName>
    <definedName name="CABCD" localSheetId="29">#REF!</definedName>
    <definedName name="CABCD" localSheetId="35">#REF!</definedName>
    <definedName name="CABCD" localSheetId="4">#REF!</definedName>
    <definedName name="CABCD" localSheetId="25">#REF!</definedName>
    <definedName name="CABCD" localSheetId="36">#REF!</definedName>
    <definedName name="CABCD">#REF!</definedName>
    <definedName name="CAM3TON" localSheetId="9">[18]COSTHOR!#REF!</definedName>
    <definedName name="CAM3TON" localSheetId="0">[18]COSTHOR!#REF!</definedName>
    <definedName name="CAM3TON" localSheetId="28">[18]COSTHOR!#REF!</definedName>
    <definedName name="CAM3TON" localSheetId="30">[18]COSTHOR!#REF!</definedName>
    <definedName name="CAM3TON" localSheetId="31">[18]COSTHOR!#REF!</definedName>
    <definedName name="CAM3TON" localSheetId="34">[18]COSTHOR!#REF!</definedName>
    <definedName name="CAM3TON" localSheetId="40">[18]COSTHOR!#REF!</definedName>
    <definedName name="CAM3TON" localSheetId="43">[18]COSTHOR!#REF!</definedName>
    <definedName name="CAM3TON" localSheetId="10">[18]COSTHOR!#REF!</definedName>
    <definedName name="CAM3TON" localSheetId="13">[50]COSTHOR!#REF!</definedName>
    <definedName name="CAM3TON" localSheetId="15">[18]COSTHOR!#REF!</definedName>
    <definedName name="CAM3TON" localSheetId="16">[18]COSTHOR!#REF!</definedName>
    <definedName name="CAM3TON" localSheetId="17">[18]COSTHOR!#REF!</definedName>
    <definedName name="CAM3TON" localSheetId="19">[18]COSTHOR!#REF!</definedName>
    <definedName name="CAM3TON" localSheetId="20">[18]COSTHOR!#REF!</definedName>
    <definedName name="CAM3TON" localSheetId="22">[18]COSTHOR!#REF!</definedName>
    <definedName name="CAM3TON" localSheetId="26">[71]COSTHOR!#REF!</definedName>
    <definedName name="CAM3TON" localSheetId="27">[71]COSTHOR!#REF!</definedName>
    <definedName name="CAM3TON" localSheetId="29">[18]COSTHOR!#REF!</definedName>
    <definedName name="CAM3TON" localSheetId="35">[18]COSTHOR!#REF!</definedName>
    <definedName name="CAM3TON" localSheetId="4">[18]COSTHOR!#REF!</definedName>
    <definedName name="CAM3TON" localSheetId="25">[18]COSTHOR!#REF!</definedName>
    <definedName name="CAM3TON" localSheetId="36">[18]COSTHOR!#REF!</definedName>
    <definedName name="CAM3TON">[18]COSTHOR!#REF!</definedName>
    <definedName name="CARU" localSheetId="9" hidden="1">'[9]Forma E-7'!$D$10:$D$189</definedName>
    <definedName name="CARU" localSheetId="0" hidden="1">'[9]Forma E-7'!$D$10:$D$189</definedName>
    <definedName name="CARU" localSheetId="28" hidden="1">'[9]Forma E-7'!$D$10:$D$189</definedName>
    <definedName name="CARU" localSheetId="30" hidden="1">'[9]Forma E-7'!$D$10:$D$189</definedName>
    <definedName name="CARU" localSheetId="31" hidden="1">'[9]Forma E-7'!$D$10:$D$189</definedName>
    <definedName name="CARU" localSheetId="34" hidden="1">'[9]Forma E-7'!$D$10:$D$189</definedName>
    <definedName name="CARU" localSheetId="40" hidden="1">'[9]Forma E-7'!$D$10:$D$189</definedName>
    <definedName name="CARU" localSheetId="44" hidden="1">'[9]Forma E-7'!$D$10:$D$189</definedName>
    <definedName name="CARU" localSheetId="10" hidden="1">'[9]Forma E-7'!$D$10:$D$189</definedName>
    <definedName name="CARU" localSheetId="13" hidden="1">'[9]Forma E-7'!$D$10:$D$189</definedName>
    <definedName name="CARU" localSheetId="15" hidden="1">'[9]Forma E-7'!$D$10:$D$189</definedName>
    <definedName name="CARU" localSheetId="16" hidden="1">'[9]Forma E-7'!$D$10:$D$189</definedName>
    <definedName name="CARU" localSheetId="17" hidden="1">'[9]Forma E-7'!$D$10:$D$189</definedName>
    <definedName name="CARU" localSheetId="20" hidden="1">'[9]Forma E-7'!$D$10:$D$189</definedName>
    <definedName name="CARU" localSheetId="21" hidden="1">'[9]Forma E-7'!$D$10:$D$189</definedName>
    <definedName name="CARU" localSheetId="22" hidden="1">'[9]Forma E-7'!$D$10:$D$189</definedName>
    <definedName name="CARU" localSheetId="23" hidden="1">'[9]Forma E-7'!$D$10:$D$189</definedName>
    <definedName name="CARU" localSheetId="26" hidden="1">'[9]Forma E-7'!$D$10:$D$189</definedName>
    <definedName name="CARU" localSheetId="27" hidden="1">'[9]Forma E-7'!$D$10:$D$189</definedName>
    <definedName name="CARU" localSheetId="29" hidden="1">'[9]Forma E-7'!$D$10:$D$189</definedName>
    <definedName name="CARU" localSheetId="35" hidden="1">'[9]Forma E-7'!$D$10:$D$189</definedName>
    <definedName name="CARU" localSheetId="4" hidden="1">'[9]Forma E-7'!$D$10:$D$189</definedName>
    <definedName name="CARU" localSheetId="25" hidden="1">'[61]Forma E-7'!$D$10:$D$189</definedName>
    <definedName name="CARU" localSheetId="36" hidden="1">'[9]Forma E-7'!$D$10:$D$189</definedName>
    <definedName name="CARU" hidden="1">'[9]Forma E-7'!$D$10:$D$189</definedName>
    <definedName name="CARUTELA" localSheetId="0">'[20]Forma 3'!$A$9:$H$92</definedName>
    <definedName name="CARUTELA" localSheetId="28">'[20]Forma 3'!$A$9:$H$92</definedName>
    <definedName name="CARUTELA" localSheetId="30">'[20]Forma 3'!$A$9:$H$92</definedName>
    <definedName name="CARUTELA" localSheetId="31">'[20]Forma 3'!$A$9:$H$92</definedName>
    <definedName name="CARUTELA" localSheetId="34">'[20]Forma 3'!$A$9:$H$92</definedName>
    <definedName name="CARUTELA" localSheetId="40">'[20]Forma 3'!$A$9:$H$92</definedName>
    <definedName name="CARUTELA" localSheetId="10">'[20]Forma 3'!$A$9:$H$92</definedName>
    <definedName name="CARUTELA" localSheetId="13">'[5]Forma 3'!$A$9:$H$92</definedName>
    <definedName name="CARUTELA" localSheetId="15">'[20]Forma 3'!$A$9:$H$92</definedName>
    <definedName name="CARUTELA" localSheetId="16">'[20]Forma 3'!$A$9:$H$92</definedName>
    <definedName name="CARUTELA" localSheetId="17">'[20]Forma 3'!$A$9:$H$92</definedName>
    <definedName name="CARUTELA" localSheetId="20">'[20]Forma 3'!$A$9:$H$92</definedName>
    <definedName name="CARUTELA" localSheetId="26">'[5]Forma 3'!$A$9:$H$92</definedName>
    <definedName name="CARUTELA" localSheetId="27">'[5]Forma 3'!$A$9:$H$92</definedName>
    <definedName name="CARUTELA" localSheetId="29">'[20]Forma 3'!$A$9:$H$92</definedName>
    <definedName name="CARUTELA" localSheetId="35">'[20]Forma 3'!$A$9:$H$92</definedName>
    <definedName name="CARUTELA" localSheetId="36">'[20]Forma 3'!$A$9:$H$92</definedName>
    <definedName name="CARUTELA">'[59]Forma 3'!$A$9:$H$92</definedName>
    <definedName name="CB" localSheetId="9">'[21]1.6'!#REF!</definedName>
    <definedName name="CB" localSheetId="0">'[21]1.6'!#REF!</definedName>
    <definedName name="CB" localSheetId="28">'[21]1.6'!#REF!</definedName>
    <definedName name="CB" localSheetId="30">'[21]1.6'!#REF!</definedName>
    <definedName name="CB" localSheetId="31">'[21]1.6'!#REF!</definedName>
    <definedName name="CB" localSheetId="34">'[21]1.6'!#REF!</definedName>
    <definedName name="CB" localSheetId="40">'[21]1.6'!#REF!</definedName>
    <definedName name="CB" localSheetId="43">'[21]1.6'!#REF!</definedName>
    <definedName name="CB" localSheetId="10">'[21]1.6'!#REF!</definedName>
    <definedName name="CB" localSheetId="13">'[21]1.6'!#REF!</definedName>
    <definedName name="CB" localSheetId="15">'[21]1.6'!#REF!</definedName>
    <definedName name="CB" localSheetId="16">'[21]1.6'!#REF!</definedName>
    <definedName name="CB" localSheetId="17">'[21]1.6'!#REF!</definedName>
    <definedName name="CB" localSheetId="19">'[21]1.6'!#REF!</definedName>
    <definedName name="CB" localSheetId="20">'[21]1.6'!#REF!</definedName>
    <definedName name="CB" localSheetId="22">'[21]1.6'!#REF!</definedName>
    <definedName name="CB" localSheetId="26">'[21]1.6'!#REF!</definedName>
    <definedName name="CB" localSheetId="27">'[21]1.6'!#REF!</definedName>
    <definedName name="CB" localSheetId="29">'[21]1.6'!#REF!</definedName>
    <definedName name="CB" localSheetId="35">'[21]1.6'!#REF!</definedName>
    <definedName name="CB" localSheetId="4">'[21]1.6'!#REF!</definedName>
    <definedName name="CB" localSheetId="25">'[21]1.6'!#REF!</definedName>
    <definedName name="CB" localSheetId="36">'[21]1.6'!#REF!</definedName>
    <definedName name="CB">'[21]1.6'!#REF!</definedName>
    <definedName name="CC" localSheetId="9">#REF!</definedName>
    <definedName name="CC" localSheetId="0">#REF!</definedName>
    <definedName name="CC" localSheetId="28">#REF!</definedName>
    <definedName name="CC" localSheetId="30">#REF!</definedName>
    <definedName name="CC" localSheetId="31">#REF!</definedName>
    <definedName name="CC" localSheetId="32">#REF!</definedName>
    <definedName name="CC" localSheetId="34">#REF!</definedName>
    <definedName name="CC" localSheetId="40">#REF!</definedName>
    <definedName name="CC" localSheetId="43">#REF!</definedName>
    <definedName name="CC" localSheetId="10">#REF!</definedName>
    <definedName name="CC" localSheetId="13">#REF!</definedName>
    <definedName name="CC" localSheetId="15">#REF!</definedName>
    <definedName name="CC" localSheetId="16">#REF!</definedName>
    <definedName name="CC" localSheetId="17">#REF!</definedName>
    <definedName name="CC" localSheetId="19">#REF!</definedName>
    <definedName name="CC" localSheetId="20">#REF!</definedName>
    <definedName name="CC" localSheetId="22">#REF!</definedName>
    <definedName name="CC" localSheetId="26">#REF!</definedName>
    <definedName name="CC" localSheetId="27">#REF!</definedName>
    <definedName name="CC" localSheetId="29">#REF!</definedName>
    <definedName name="CC" localSheetId="35">#REF!</definedName>
    <definedName name="CC" localSheetId="4">#REF!</definedName>
    <definedName name="CC" localSheetId="25">#REF!</definedName>
    <definedName name="CC" localSheetId="36">#REF!</definedName>
    <definedName name="CC">#REF!</definedName>
    <definedName name="CCC" localSheetId="9">#REF!</definedName>
    <definedName name="CCC" localSheetId="0">#REF!</definedName>
    <definedName name="CCC" localSheetId="28">#REF!</definedName>
    <definedName name="CCC" localSheetId="30">#REF!</definedName>
    <definedName name="CCC" localSheetId="31">#REF!</definedName>
    <definedName name="CCC" localSheetId="32">#REF!</definedName>
    <definedName name="CCC" localSheetId="34">#REF!</definedName>
    <definedName name="CCC" localSheetId="40">#REF!</definedName>
    <definedName name="CCC" localSheetId="43">#REF!</definedName>
    <definedName name="CCC" localSheetId="10">#REF!</definedName>
    <definedName name="CCC" localSheetId="13">#REF!</definedName>
    <definedName name="CCC" localSheetId="15">#REF!</definedName>
    <definedName name="CCC" localSheetId="16">#REF!</definedName>
    <definedName name="CCC" localSheetId="17">#REF!</definedName>
    <definedName name="CCC" localSheetId="19">#REF!</definedName>
    <definedName name="CCC" localSheetId="20">#REF!</definedName>
    <definedName name="CCC" localSheetId="22">#REF!</definedName>
    <definedName name="CCC" localSheetId="26">#REF!</definedName>
    <definedName name="CCC" localSheetId="27">#REF!</definedName>
    <definedName name="CCC" localSheetId="29">#REF!</definedName>
    <definedName name="CCC" localSheetId="35">#REF!</definedName>
    <definedName name="CCC" localSheetId="4">#REF!</definedName>
    <definedName name="CCC" localSheetId="25">#REF!</definedName>
    <definedName name="CCC" localSheetId="36">#REF!</definedName>
    <definedName name="CCC">#REF!</definedName>
    <definedName name="CCCC" localSheetId="9">#REF!</definedName>
    <definedName name="CCCC" localSheetId="0">#REF!</definedName>
    <definedName name="CCCC" localSheetId="28">#REF!</definedName>
    <definedName name="CCCC" localSheetId="30">#REF!</definedName>
    <definedName name="CCCC" localSheetId="31">#REF!</definedName>
    <definedName name="CCCC" localSheetId="32">#REF!</definedName>
    <definedName name="CCCC" localSheetId="34">#REF!</definedName>
    <definedName name="CCCC" localSheetId="40">#REF!</definedName>
    <definedName name="CCCC" localSheetId="43">#REF!</definedName>
    <definedName name="CCCC" localSheetId="10">#REF!</definedName>
    <definedName name="CCCC" localSheetId="15">#REF!</definedName>
    <definedName name="CCCC" localSheetId="16">#REF!</definedName>
    <definedName name="CCCC" localSheetId="17">#REF!</definedName>
    <definedName name="CCCC" localSheetId="19">#REF!</definedName>
    <definedName name="CCCC" localSheetId="20">#REF!</definedName>
    <definedName name="CCCC" localSheetId="22">#REF!</definedName>
    <definedName name="CCCC" localSheetId="26">#REF!</definedName>
    <definedName name="CCCC" localSheetId="27">#REF!</definedName>
    <definedName name="CCCC" localSheetId="29">#REF!</definedName>
    <definedName name="CCCC" localSheetId="35">#REF!</definedName>
    <definedName name="CCCC" localSheetId="4">#REF!</definedName>
    <definedName name="CCCC" localSheetId="25">#REF!</definedName>
    <definedName name="CCCC" localSheetId="36">#REF!</definedName>
    <definedName name="CCCC">#REF!</definedName>
    <definedName name="CCCCCC" localSheetId="9">#REF!</definedName>
    <definedName name="CCCCCC" localSheetId="0">#REF!</definedName>
    <definedName name="CCCCCC" localSheetId="28">#REF!</definedName>
    <definedName name="CCCCCC" localSheetId="30">#REF!</definedName>
    <definedName name="CCCCCC" localSheetId="31">#REF!</definedName>
    <definedName name="CCCCCC" localSheetId="32">#REF!</definedName>
    <definedName name="CCCCCC" localSheetId="34">#REF!</definedName>
    <definedName name="CCCCCC" localSheetId="40">#REF!</definedName>
    <definedName name="CCCCCC" localSheetId="43">#REF!</definedName>
    <definedName name="CCCCCC" localSheetId="10">#REF!</definedName>
    <definedName name="CCCCCC" localSheetId="15">#REF!</definedName>
    <definedName name="CCCCCC" localSheetId="16">#REF!</definedName>
    <definedName name="CCCCCC" localSheetId="17">#REF!</definedName>
    <definedName name="CCCCCC" localSheetId="19">#REF!</definedName>
    <definedName name="CCCCCC" localSheetId="20">#REF!</definedName>
    <definedName name="CCCCCC" localSheetId="22">#REF!</definedName>
    <definedName name="CCCCCC" localSheetId="26">#REF!</definedName>
    <definedName name="CCCCCC" localSheetId="27">#REF!</definedName>
    <definedName name="CCCCCC" localSheetId="29">#REF!</definedName>
    <definedName name="CCCCCC" localSheetId="35">#REF!</definedName>
    <definedName name="CCCCCC" localSheetId="4">#REF!</definedName>
    <definedName name="CCCCCC" localSheetId="25">#REF!</definedName>
    <definedName name="CCCCCC" localSheetId="36">#REF!</definedName>
    <definedName name="CCCCCC">#REF!</definedName>
    <definedName name="CCCCCCCCC" localSheetId="9">#REF!</definedName>
    <definedName name="CCCCCCCCC" localSheetId="0">#REF!</definedName>
    <definedName name="CCCCCCCCC" localSheetId="28">#REF!</definedName>
    <definedName name="CCCCCCCCC" localSheetId="30">#REF!</definedName>
    <definedName name="CCCCCCCCC" localSheetId="31">#REF!</definedName>
    <definedName name="CCCCCCCCC" localSheetId="32">#REF!</definedName>
    <definedName name="CCCCCCCCC" localSheetId="34">#REF!</definedName>
    <definedName name="CCCCCCCCC" localSheetId="40">#REF!</definedName>
    <definedName name="CCCCCCCCC" localSheetId="43">#REF!</definedName>
    <definedName name="CCCCCCCCC" localSheetId="10">#REF!</definedName>
    <definedName name="CCCCCCCCC" localSheetId="13">#REF!</definedName>
    <definedName name="CCCCCCCCC" localSheetId="15">#REF!</definedName>
    <definedName name="CCCCCCCCC" localSheetId="16">#REF!</definedName>
    <definedName name="CCCCCCCCC" localSheetId="17">#REF!</definedName>
    <definedName name="CCCCCCCCC" localSheetId="19">#REF!</definedName>
    <definedName name="CCCCCCCCC" localSheetId="20">#REF!</definedName>
    <definedName name="CCCCCCCCC" localSheetId="22">#REF!</definedName>
    <definedName name="CCCCCCCCC" localSheetId="26">#REF!</definedName>
    <definedName name="CCCCCCCCC" localSheetId="27">#REF!</definedName>
    <definedName name="CCCCCCCCC" localSheetId="29">#REF!</definedName>
    <definedName name="CCCCCCCCC" localSheetId="35">#REF!</definedName>
    <definedName name="CCCCCCCCC" localSheetId="4">#REF!</definedName>
    <definedName name="CCCCCCCCC" localSheetId="25">#REF!</definedName>
    <definedName name="CCCCCCCCC" localSheetId="36">#REF!</definedName>
    <definedName name="CCCCCCCCC">#REF!</definedName>
    <definedName name="CCCCCCCCCCCCCCC" localSheetId="9">#REF!</definedName>
    <definedName name="CCCCCCCCCCCCCCC" localSheetId="0">#REF!</definedName>
    <definedName name="CCCCCCCCCCCCCCC" localSheetId="28">#REF!</definedName>
    <definedName name="CCCCCCCCCCCCCCC" localSheetId="30">#REF!</definedName>
    <definedName name="CCCCCCCCCCCCCCC" localSheetId="31">#REF!</definedName>
    <definedName name="CCCCCCCCCCCCCCC" localSheetId="32">#REF!</definedName>
    <definedName name="CCCCCCCCCCCCCCC" localSheetId="34">#REF!</definedName>
    <definedName name="CCCCCCCCCCCCCCC" localSheetId="40">#REF!</definedName>
    <definedName name="CCCCCCCCCCCCCCC" localSheetId="43">#REF!</definedName>
    <definedName name="CCCCCCCCCCCCCCC" localSheetId="10">#REF!</definedName>
    <definedName name="CCCCCCCCCCCCCCC" localSheetId="15">#REF!</definedName>
    <definedName name="CCCCCCCCCCCCCCC" localSheetId="16">#REF!</definedName>
    <definedName name="CCCCCCCCCCCCCCC" localSheetId="17">#REF!</definedName>
    <definedName name="CCCCCCCCCCCCCCC" localSheetId="19">#REF!</definedName>
    <definedName name="CCCCCCCCCCCCCCC" localSheetId="20">#REF!</definedName>
    <definedName name="CCCCCCCCCCCCCCC" localSheetId="22">#REF!</definedName>
    <definedName name="CCCCCCCCCCCCCCC" localSheetId="26">#REF!</definedName>
    <definedName name="CCCCCCCCCCCCCCC" localSheetId="27">#REF!</definedName>
    <definedName name="CCCCCCCCCCCCCCC" localSheetId="29">#REF!</definedName>
    <definedName name="CCCCCCCCCCCCCCC" localSheetId="35">#REF!</definedName>
    <definedName name="CCCCCCCCCCCCCCC" localSheetId="4">#REF!</definedName>
    <definedName name="CCCCCCCCCCCCCCC" localSheetId="25">#REF!</definedName>
    <definedName name="CCCCCCCCCCCCCCC" localSheetId="36">#REF!</definedName>
    <definedName name="CCCCCCCCCCCCCCC">#REF!</definedName>
    <definedName name="CCCCCCCCCCCCCCCCCCCCCCC" localSheetId="32">'[85]Forma 3'!$A$1:$IV$8</definedName>
    <definedName name="CCCCCCCCCCCCCCCCCCCCCCC" localSheetId="43">'[5]Forma 3'!$A$1:$IV$8</definedName>
    <definedName name="CCCCCCCCCCCCCCCCCCCCCCC" localSheetId="13">'[5]Forma 3'!$A$1:$IV$8</definedName>
    <definedName name="CCCCCCCCCCCCCCCCCCCCCCC" localSheetId="26">'[5]Forma 3'!$A$1:$IV$8</definedName>
    <definedName name="CCCCCCCCCCCCCCCCCCCCCCC" localSheetId="27">'[5]Forma 3'!$A$1:$IV$8</definedName>
    <definedName name="CCCCCCCCCCCCCCCCCCCCCCC">'[62]Forma 3'!$A$1:$IV$8</definedName>
    <definedName name="CCCCCCCCCCCCCCCCCCCCCCCCCCCCC" localSheetId="9">#REF!</definedName>
    <definedName name="CCCCCCCCCCCCCCCCCCCCCCCCCCCCC" localSheetId="0">#REF!</definedName>
    <definedName name="CCCCCCCCCCCCCCCCCCCCCCCCCCCCC" localSheetId="28">#REF!</definedName>
    <definedName name="CCCCCCCCCCCCCCCCCCCCCCCCCCCCC" localSheetId="30">#REF!</definedName>
    <definedName name="CCCCCCCCCCCCCCCCCCCCCCCCCCCCC" localSheetId="31">#REF!</definedName>
    <definedName name="CCCCCCCCCCCCCCCCCCCCCCCCCCCCC" localSheetId="32">#REF!</definedName>
    <definedName name="CCCCCCCCCCCCCCCCCCCCCCCCCCCCC" localSheetId="34">#REF!</definedName>
    <definedName name="CCCCCCCCCCCCCCCCCCCCCCCCCCCCC" localSheetId="40">#REF!</definedName>
    <definedName name="CCCCCCCCCCCCCCCCCCCCCCCCCCCCC" localSheetId="43">#REF!</definedName>
    <definedName name="CCCCCCCCCCCCCCCCCCCCCCCCCCCCC" localSheetId="10">#REF!</definedName>
    <definedName name="CCCCCCCCCCCCCCCCCCCCCCCCCCCCC" localSheetId="13">#REF!</definedName>
    <definedName name="CCCCCCCCCCCCCCCCCCCCCCCCCCCCC" localSheetId="15">#REF!</definedName>
    <definedName name="CCCCCCCCCCCCCCCCCCCCCCCCCCCCC" localSheetId="16">#REF!</definedName>
    <definedName name="CCCCCCCCCCCCCCCCCCCCCCCCCCCCC" localSheetId="17">#REF!</definedName>
    <definedName name="CCCCCCCCCCCCCCCCCCCCCCCCCCCCC" localSheetId="19">#REF!</definedName>
    <definedName name="CCCCCCCCCCCCCCCCCCCCCCCCCCCCC" localSheetId="20">#REF!</definedName>
    <definedName name="CCCCCCCCCCCCCCCCCCCCCCCCCCCCC" localSheetId="22">#REF!</definedName>
    <definedName name="CCCCCCCCCCCCCCCCCCCCCCCCCCCCC" localSheetId="26">#REF!</definedName>
    <definedName name="CCCCCCCCCCCCCCCCCCCCCCCCCCCCC" localSheetId="27">#REF!</definedName>
    <definedName name="CCCCCCCCCCCCCCCCCCCCCCCCCCCCC" localSheetId="29">#REF!</definedName>
    <definedName name="CCCCCCCCCCCCCCCCCCCCCCCCCCCCC" localSheetId="35">#REF!</definedName>
    <definedName name="CCCCCCCCCCCCCCCCCCCCCCCCCCCCC" localSheetId="4">#REF!</definedName>
    <definedName name="CCCCCCCCCCCCCCCCCCCCCCCCCCCCC" localSheetId="25">#REF!</definedName>
    <definedName name="CCCCCCCCCCCCCCCCCCCCCCCCCCCCC" localSheetId="36">#REF!</definedName>
    <definedName name="CCCCCCCCCCCCCCCCCCCCCCCCCCCCC">#REF!</definedName>
    <definedName name="CFC" localSheetId="9">#REF!</definedName>
    <definedName name="CFC" localSheetId="0">#REF!</definedName>
    <definedName name="CFC" localSheetId="28">#REF!</definedName>
    <definedName name="CFC" localSheetId="30">#REF!</definedName>
    <definedName name="CFC" localSheetId="31">#REF!</definedName>
    <definedName name="CFC" localSheetId="34">#REF!</definedName>
    <definedName name="CFC" localSheetId="40">#REF!</definedName>
    <definedName name="CFC" localSheetId="43">#REF!</definedName>
    <definedName name="CFC" localSheetId="10">#REF!</definedName>
    <definedName name="CFC" localSheetId="13">#REF!</definedName>
    <definedName name="CFC" localSheetId="15">#REF!</definedName>
    <definedName name="CFC" localSheetId="16">#REF!</definedName>
    <definedName name="CFC" localSheetId="17">#REF!</definedName>
    <definedName name="CFC" localSheetId="19">#REF!</definedName>
    <definedName name="CFC" localSheetId="20">#REF!</definedName>
    <definedName name="CFC" localSheetId="22">#REF!</definedName>
    <definedName name="CFC" localSheetId="26">#REF!</definedName>
    <definedName name="CFC" localSheetId="27">#REF!</definedName>
    <definedName name="CFC" localSheetId="29">#REF!</definedName>
    <definedName name="CFC" localSheetId="35">#REF!</definedName>
    <definedName name="CFC" localSheetId="4">#REF!</definedName>
    <definedName name="CFC" localSheetId="25">#REF!</definedName>
    <definedName name="CFC" localSheetId="36">#REF!</definedName>
    <definedName name="CFC">#REF!</definedName>
    <definedName name="CHORRO" localSheetId="9">#REF!</definedName>
    <definedName name="CHORRO" localSheetId="0">#REF!</definedName>
    <definedName name="CHORRO" localSheetId="28">#REF!</definedName>
    <definedName name="CHORRO" localSheetId="30">#REF!</definedName>
    <definedName name="CHORRO" localSheetId="31">#REF!</definedName>
    <definedName name="CHORRO" localSheetId="34">#REF!</definedName>
    <definedName name="CHORRO" localSheetId="40">#REF!</definedName>
    <definedName name="CHORRO" localSheetId="43">#REF!</definedName>
    <definedName name="CHORRO" localSheetId="10">#REF!</definedName>
    <definedName name="CHORRO" localSheetId="13">#REF!</definedName>
    <definedName name="CHORRO" localSheetId="15">#REF!</definedName>
    <definedName name="CHORRO" localSheetId="16">#REF!</definedName>
    <definedName name="CHORRO" localSheetId="17">#REF!</definedName>
    <definedName name="CHORRO" localSheetId="19">#REF!</definedName>
    <definedName name="CHORRO" localSheetId="20">#REF!</definedName>
    <definedName name="CHORRO" localSheetId="22">#REF!</definedName>
    <definedName name="CHORRO" localSheetId="26">#REF!</definedName>
    <definedName name="CHORRO" localSheetId="27">#REF!</definedName>
    <definedName name="CHORRO" localSheetId="29">#REF!</definedName>
    <definedName name="CHORRO" localSheetId="35">#REF!</definedName>
    <definedName name="CHORRO" localSheetId="4">#REF!</definedName>
    <definedName name="CHORRO" localSheetId="25">#REF!</definedName>
    <definedName name="CHORRO" localSheetId="36">#REF!</definedName>
    <definedName name="CHORRO">#REF!</definedName>
    <definedName name="CLAVO" localSheetId="9">[14]LISTAMA!#REF!</definedName>
    <definedName name="CLAVO" localSheetId="0">[14]LISTAMA!#REF!</definedName>
    <definedName name="CLAVO" localSheetId="28">[14]LISTAMA!#REF!</definedName>
    <definedName name="CLAVO" localSheetId="30">[14]LISTAMA!#REF!</definedName>
    <definedName name="CLAVO" localSheetId="31">[14]LISTAMA!#REF!</definedName>
    <definedName name="CLAVO" localSheetId="34">[14]LISTAMA!#REF!</definedName>
    <definedName name="CLAVO" localSheetId="40">[14]LISTAMA!#REF!</definedName>
    <definedName name="CLAVO" localSheetId="43">[14]LISTAMA!#REF!</definedName>
    <definedName name="CLAVO" localSheetId="10">[14]LISTAMA!#REF!</definedName>
    <definedName name="CLAVO" localSheetId="13">[49]LISTAMA!#REF!</definedName>
    <definedName name="CLAVO" localSheetId="15">[14]LISTAMA!#REF!</definedName>
    <definedName name="CLAVO" localSheetId="16">[14]LISTAMA!#REF!</definedName>
    <definedName name="CLAVO" localSheetId="17">[14]LISTAMA!#REF!</definedName>
    <definedName name="CLAVO" localSheetId="19">[14]LISTAMA!#REF!</definedName>
    <definedName name="CLAVO" localSheetId="20">[14]LISTAMA!#REF!</definedName>
    <definedName name="CLAVO" localSheetId="22">[14]LISTAMA!#REF!</definedName>
    <definedName name="CLAVO" localSheetId="26">[70]LISTAMA!#REF!</definedName>
    <definedName name="CLAVO" localSheetId="27">[70]LISTAMA!#REF!</definedName>
    <definedName name="CLAVO" localSheetId="29">[14]LISTAMA!#REF!</definedName>
    <definedName name="CLAVO" localSheetId="35">[14]LISTAMA!#REF!</definedName>
    <definedName name="CLAVO" localSheetId="4">[14]LISTAMA!#REF!</definedName>
    <definedName name="CLAVO" localSheetId="25">[14]LISTAMA!#REF!</definedName>
    <definedName name="CLAVO" localSheetId="36">[14]LISTAMA!#REF!</definedName>
    <definedName name="CLAVO">[14]LISTAMA!#REF!</definedName>
    <definedName name="CO" localSheetId="9">#REF!</definedName>
    <definedName name="CO" localSheetId="0">#REF!</definedName>
    <definedName name="CO" localSheetId="28">#REF!</definedName>
    <definedName name="CO" localSheetId="30">#REF!</definedName>
    <definedName name="CO" localSheetId="31">#REF!</definedName>
    <definedName name="CO" localSheetId="34">#REF!</definedName>
    <definedName name="CO" localSheetId="40">#REF!</definedName>
    <definedName name="CO" localSheetId="43">#REF!</definedName>
    <definedName name="CO" localSheetId="10">#REF!</definedName>
    <definedName name="CO" localSheetId="13">#REF!</definedName>
    <definedName name="CO" localSheetId="15">#REF!</definedName>
    <definedName name="CO" localSheetId="16">#REF!</definedName>
    <definedName name="CO" localSheetId="17">#REF!</definedName>
    <definedName name="CO" localSheetId="19">#REF!</definedName>
    <definedName name="CO" localSheetId="20">#REF!</definedName>
    <definedName name="CO" localSheetId="22">#REF!</definedName>
    <definedName name="CO" localSheetId="26">#REF!</definedName>
    <definedName name="CO" localSheetId="27">#REF!</definedName>
    <definedName name="CO" localSheetId="29">#REF!</definedName>
    <definedName name="CO" localSheetId="35">#REF!</definedName>
    <definedName name="CO" localSheetId="4">#REF!</definedName>
    <definedName name="CO" localSheetId="25">#REF!</definedName>
    <definedName name="CO" localSheetId="36">#REF!</definedName>
    <definedName name="CO">#REF!</definedName>
    <definedName name="COM3DI" localSheetId="9">#REF!</definedName>
    <definedName name="COM3DI" localSheetId="0">#REF!</definedName>
    <definedName name="COM3DI" localSheetId="28">#REF!</definedName>
    <definedName name="COM3DI" localSheetId="30">#REF!</definedName>
    <definedName name="COM3DI" localSheetId="31">#REF!</definedName>
    <definedName name="COM3DI" localSheetId="34">#REF!</definedName>
    <definedName name="COM3DI" localSheetId="40">#REF!</definedName>
    <definedName name="COM3DI" localSheetId="43">#REF!</definedName>
    <definedName name="COM3DI" localSheetId="10">#REF!</definedName>
    <definedName name="COM3DI" localSheetId="15">#REF!</definedName>
    <definedName name="COM3DI" localSheetId="16">#REF!</definedName>
    <definedName name="COM3DI" localSheetId="17">#REF!</definedName>
    <definedName name="COM3DI" localSheetId="19">#REF!</definedName>
    <definedName name="COM3DI" localSheetId="20">#REF!</definedName>
    <definedName name="COM3DI" localSheetId="22">#REF!</definedName>
    <definedName name="COM3DI" localSheetId="26">#REF!</definedName>
    <definedName name="COM3DI" localSheetId="27">#REF!</definedName>
    <definedName name="COM3DI" localSheetId="29">#REF!</definedName>
    <definedName name="COM3DI" localSheetId="35">#REF!</definedName>
    <definedName name="COM3DI" localSheetId="4">#REF!</definedName>
    <definedName name="COM3DI" localSheetId="25">#REF!</definedName>
    <definedName name="COM3DI" localSheetId="36">#REF!</definedName>
    <definedName name="COM3DI">#REF!</definedName>
    <definedName name="comenta" localSheetId="9">#REF!</definedName>
    <definedName name="comenta" localSheetId="0">#REF!</definedName>
    <definedName name="comenta" localSheetId="28">#REF!</definedName>
    <definedName name="comenta" localSheetId="30">#REF!</definedName>
    <definedName name="comenta" localSheetId="31">#REF!</definedName>
    <definedName name="comenta" localSheetId="34">#REF!</definedName>
    <definedName name="comenta" localSheetId="40">#REF!</definedName>
    <definedName name="comenta" localSheetId="43">#REF!</definedName>
    <definedName name="comenta" localSheetId="10">#REF!</definedName>
    <definedName name="comenta" localSheetId="15">#REF!</definedName>
    <definedName name="comenta" localSheetId="16">#REF!</definedName>
    <definedName name="comenta" localSheetId="17">#REF!</definedName>
    <definedName name="comenta" localSheetId="19">#REF!</definedName>
    <definedName name="comenta" localSheetId="20">#REF!</definedName>
    <definedName name="comenta" localSheetId="22">#REF!</definedName>
    <definedName name="comenta" localSheetId="26">#REF!</definedName>
    <definedName name="comenta" localSheetId="27">#REF!</definedName>
    <definedName name="comenta" localSheetId="29">#REF!</definedName>
    <definedName name="comenta" localSheetId="35">#REF!</definedName>
    <definedName name="comenta" localSheetId="4">#REF!</definedName>
    <definedName name="comenta" localSheetId="25">#REF!</definedName>
    <definedName name="comenta" localSheetId="36">#REF!</definedName>
    <definedName name="comenta">#REF!</definedName>
    <definedName name="COMPM" localSheetId="9">#REF!</definedName>
    <definedName name="COMPM" localSheetId="0">#REF!</definedName>
    <definedName name="COMPM" localSheetId="28">#REF!</definedName>
    <definedName name="COMPM" localSheetId="30">#REF!</definedName>
    <definedName name="COMPM" localSheetId="31">#REF!</definedName>
    <definedName name="COMPM" localSheetId="34">#REF!</definedName>
    <definedName name="COMPM" localSheetId="40">#REF!</definedName>
    <definedName name="COMPM" localSheetId="43">#REF!</definedName>
    <definedName name="COMPM" localSheetId="10">#REF!</definedName>
    <definedName name="COMPM" localSheetId="13">#REF!</definedName>
    <definedName name="COMPM" localSheetId="15">#REF!</definedName>
    <definedName name="COMPM" localSheetId="16">#REF!</definedName>
    <definedName name="COMPM" localSheetId="17">#REF!</definedName>
    <definedName name="COMPM" localSheetId="19">#REF!</definedName>
    <definedName name="COMPM" localSheetId="20">#REF!</definedName>
    <definedName name="COMPM" localSheetId="22">#REF!</definedName>
    <definedName name="COMPM" localSheetId="26">#REF!</definedName>
    <definedName name="COMPM" localSheetId="27">#REF!</definedName>
    <definedName name="COMPM" localSheetId="29">#REF!</definedName>
    <definedName name="COMPM" localSheetId="35">#REF!</definedName>
    <definedName name="COMPM" localSheetId="4">#REF!</definedName>
    <definedName name="COMPM" localSheetId="25">#REF!</definedName>
    <definedName name="COMPM" localSheetId="36">#REF!</definedName>
    <definedName name="COMPM">#REF!</definedName>
    <definedName name="COMPRE" localSheetId="9">#REF!</definedName>
    <definedName name="COMPRE" localSheetId="0">#REF!</definedName>
    <definedName name="COMPRE" localSheetId="28">#REF!</definedName>
    <definedName name="COMPRE" localSheetId="30">#REF!</definedName>
    <definedName name="COMPRE" localSheetId="31">#REF!</definedName>
    <definedName name="COMPRE" localSheetId="34">#REF!</definedName>
    <definedName name="COMPRE" localSheetId="40">#REF!</definedName>
    <definedName name="COMPRE" localSheetId="43">#REF!</definedName>
    <definedName name="COMPRE" localSheetId="10">#REF!</definedName>
    <definedName name="COMPRE" localSheetId="13">#REF!</definedName>
    <definedName name="COMPRE" localSheetId="15">#REF!</definedName>
    <definedName name="COMPRE" localSheetId="16">#REF!</definedName>
    <definedName name="COMPRE" localSheetId="17">#REF!</definedName>
    <definedName name="COMPRE" localSheetId="19">#REF!</definedName>
    <definedName name="COMPRE" localSheetId="20">#REF!</definedName>
    <definedName name="COMPRE" localSheetId="22">#REF!</definedName>
    <definedName name="COMPRE" localSheetId="26">#REF!</definedName>
    <definedName name="COMPRE" localSheetId="27">#REF!</definedName>
    <definedName name="COMPRE" localSheetId="29">#REF!</definedName>
    <definedName name="COMPRE" localSheetId="35">#REF!</definedName>
    <definedName name="COMPRE" localSheetId="4">#REF!</definedName>
    <definedName name="COMPRE" localSheetId="25">#REF!</definedName>
    <definedName name="COMPRE" localSheetId="36">#REF!</definedName>
    <definedName name="COMPRE">#REF!</definedName>
    <definedName name="CORTAD" localSheetId="9">#REF!</definedName>
    <definedName name="CORTAD" localSheetId="0">#REF!</definedName>
    <definedName name="CORTAD" localSheetId="28">#REF!</definedName>
    <definedName name="CORTAD" localSheetId="30">#REF!</definedName>
    <definedName name="CORTAD" localSheetId="31">#REF!</definedName>
    <definedName name="CORTAD" localSheetId="34">#REF!</definedName>
    <definedName name="CORTAD" localSheetId="40">#REF!</definedName>
    <definedName name="CORTAD" localSheetId="43">#REF!</definedName>
    <definedName name="CORTAD" localSheetId="10">#REF!</definedName>
    <definedName name="CORTAD" localSheetId="13">#REF!</definedName>
    <definedName name="CORTAD" localSheetId="15">#REF!</definedName>
    <definedName name="CORTAD" localSheetId="16">#REF!</definedName>
    <definedName name="CORTAD" localSheetId="17">#REF!</definedName>
    <definedName name="CORTAD" localSheetId="19">#REF!</definedName>
    <definedName name="CORTAD" localSheetId="20">#REF!</definedName>
    <definedName name="CORTAD" localSheetId="22">#REF!</definedName>
    <definedName name="CORTAD" localSheetId="26">#REF!</definedName>
    <definedName name="CORTAD" localSheetId="27">#REF!</definedName>
    <definedName name="CORTAD" localSheetId="29">#REF!</definedName>
    <definedName name="CORTAD" localSheetId="35">#REF!</definedName>
    <definedName name="CORTAD" localSheetId="4">#REF!</definedName>
    <definedName name="CORTAD" localSheetId="25">#REF!</definedName>
    <definedName name="CORTAD" localSheetId="36">#REF!</definedName>
    <definedName name="CORTAD">#REF!</definedName>
    <definedName name="CORTADC" localSheetId="9">#REF!</definedName>
    <definedName name="CORTADC" localSheetId="0">#REF!</definedName>
    <definedName name="CORTADC" localSheetId="28">#REF!</definedName>
    <definedName name="CORTADC" localSheetId="30">#REF!</definedName>
    <definedName name="CORTADC" localSheetId="31">#REF!</definedName>
    <definedName name="CORTADC" localSheetId="34">#REF!</definedName>
    <definedName name="CORTADC" localSheetId="40">#REF!</definedName>
    <definedName name="CORTADC" localSheetId="43">#REF!</definedName>
    <definedName name="CORTADC" localSheetId="10">#REF!</definedName>
    <definedName name="CORTADC" localSheetId="13">#REF!</definedName>
    <definedName name="CORTADC" localSheetId="15">#REF!</definedName>
    <definedName name="CORTADC" localSheetId="16">#REF!</definedName>
    <definedName name="CORTADC" localSheetId="17">#REF!</definedName>
    <definedName name="CORTADC" localSheetId="19">#REF!</definedName>
    <definedName name="CORTADC" localSheetId="20">#REF!</definedName>
    <definedName name="CORTADC" localSheetId="22">#REF!</definedName>
    <definedName name="CORTADC" localSheetId="26">#REF!</definedName>
    <definedName name="CORTADC" localSheetId="27">#REF!</definedName>
    <definedName name="CORTADC" localSheetId="29">#REF!</definedName>
    <definedName name="CORTADC" localSheetId="35">#REF!</definedName>
    <definedName name="CORTADC" localSheetId="4">#REF!</definedName>
    <definedName name="CORTADC" localSheetId="25">#REF!</definedName>
    <definedName name="CORTADC" localSheetId="36">#REF!</definedName>
    <definedName name="CORTADC">#REF!</definedName>
    <definedName name="COSTO" localSheetId="9">#REF!</definedName>
    <definedName name="COSTO" localSheetId="0">#REF!</definedName>
    <definedName name="COSTO" localSheetId="28">#REF!</definedName>
    <definedName name="COSTO" localSheetId="30">#REF!</definedName>
    <definedName name="COSTO" localSheetId="31">#REF!</definedName>
    <definedName name="COSTO" localSheetId="34">#REF!</definedName>
    <definedName name="COSTO" localSheetId="40">#REF!</definedName>
    <definedName name="COSTO" localSheetId="43">#REF!</definedName>
    <definedName name="COSTO" localSheetId="10">#REF!</definedName>
    <definedName name="COSTO" localSheetId="13">#REF!</definedName>
    <definedName name="COSTO" localSheetId="15">#REF!</definedName>
    <definedName name="COSTO" localSheetId="16">#REF!</definedName>
    <definedName name="COSTO" localSheetId="17">#REF!</definedName>
    <definedName name="COSTO" localSheetId="19">#REF!</definedName>
    <definedName name="COSTO" localSheetId="20">#REF!</definedName>
    <definedName name="COSTO" localSheetId="22">#REF!</definedName>
    <definedName name="COSTO" localSheetId="26">#REF!</definedName>
    <definedName name="COSTO" localSheetId="27">#REF!</definedName>
    <definedName name="COSTO" localSheetId="29">#REF!</definedName>
    <definedName name="COSTO" localSheetId="35">#REF!</definedName>
    <definedName name="COSTO" localSheetId="4">#REF!</definedName>
    <definedName name="COSTO" localSheetId="25">#REF!</definedName>
    <definedName name="COSTO" localSheetId="36">#REF!</definedName>
    <definedName name="COSTO">#REF!</definedName>
    <definedName name="CUADRO" localSheetId="9" hidden="1">#REF!</definedName>
    <definedName name="CUADRO" localSheetId="0" hidden="1">#REF!</definedName>
    <definedName name="CUADRO" localSheetId="28" hidden="1">#REF!</definedName>
    <definedName name="CUADRO" localSheetId="30" hidden="1">#REF!</definedName>
    <definedName name="CUADRO" localSheetId="31" hidden="1">#REF!</definedName>
    <definedName name="CUADRO" localSheetId="34" hidden="1">#REF!</definedName>
    <definedName name="CUADRO" localSheetId="40" hidden="1">#REF!</definedName>
    <definedName name="CUADRO" localSheetId="43" hidden="1">#REF!</definedName>
    <definedName name="CUADRO" localSheetId="10" hidden="1">#REF!</definedName>
    <definedName name="CUADRO" localSheetId="13" hidden="1">#REF!</definedName>
    <definedName name="CUADRO" localSheetId="15" hidden="1">#REF!</definedName>
    <definedName name="CUADRO" localSheetId="16" hidden="1">#REF!</definedName>
    <definedName name="CUADRO" localSheetId="17" hidden="1">#REF!</definedName>
    <definedName name="CUADRO" localSheetId="19" hidden="1">#REF!</definedName>
    <definedName name="CUADRO" localSheetId="20" hidden="1">#REF!</definedName>
    <definedName name="CUADRO" localSheetId="21" hidden="1">#REF!</definedName>
    <definedName name="CUADRO" localSheetId="22" hidden="1">#REF!</definedName>
    <definedName name="CUADRO" localSheetId="23" hidden="1">#REF!</definedName>
    <definedName name="CUADRO" localSheetId="26" hidden="1">#REF!</definedName>
    <definedName name="CUADRO" localSheetId="27" hidden="1">#REF!</definedName>
    <definedName name="CUADRO" localSheetId="29" hidden="1">#REF!</definedName>
    <definedName name="CUADRO" localSheetId="35" hidden="1">#REF!</definedName>
    <definedName name="CUADRO" localSheetId="4" hidden="1">#REF!</definedName>
    <definedName name="CUADRO" localSheetId="25" hidden="1">#REF!</definedName>
    <definedName name="CUADRO" localSheetId="36" hidden="1">#REF!</definedName>
    <definedName name="CUADRO" hidden="1">#REF!</definedName>
    <definedName name="CURAD" localSheetId="9">#REF!</definedName>
    <definedName name="CURAD" localSheetId="0">#REF!</definedName>
    <definedName name="CURAD" localSheetId="28">#REF!</definedName>
    <definedName name="CURAD" localSheetId="30">#REF!</definedName>
    <definedName name="CURAD" localSheetId="31">#REF!</definedName>
    <definedName name="CURAD" localSheetId="34">#REF!</definedName>
    <definedName name="CURAD" localSheetId="40">#REF!</definedName>
    <definedName name="CURAD" localSheetId="43">#REF!</definedName>
    <definedName name="CURAD" localSheetId="10">#REF!</definedName>
    <definedName name="CURAD" localSheetId="13">#REF!</definedName>
    <definedName name="CURAD" localSheetId="15">#REF!</definedName>
    <definedName name="CURAD" localSheetId="16">#REF!</definedName>
    <definedName name="CURAD" localSheetId="17">#REF!</definedName>
    <definedName name="CURAD" localSheetId="19">#REF!</definedName>
    <definedName name="CURAD" localSheetId="20">#REF!</definedName>
    <definedName name="CURAD" localSheetId="22">#REF!</definedName>
    <definedName name="CURAD" localSheetId="26">#REF!</definedName>
    <definedName name="CURAD" localSheetId="27">#REF!</definedName>
    <definedName name="CURAD" localSheetId="29">#REF!</definedName>
    <definedName name="CURAD" localSheetId="35">#REF!</definedName>
    <definedName name="CURAD" localSheetId="4">#REF!</definedName>
    <definedName name="CURAD" localSheetId="25">#REF!</definedName>
    <definedName name="CURAD" localSheetId="36">#REF!</definedName>
    <definedName name="CURAD">#REF!</definedName>
    <definedName name="d" localSheetId="9">#REF!</definedName>
    <definedName name="d" localSheetId="0">#REF!</definedName>
    <definedName name="d" localSheetId="28">#REF!</definedName>
    <definedName name="d" localSheetId="30">#REF!</definedName>
    <definedName name="d" localSheetId="31">#REF!</definedName>
    <definedName name="d" localSheetId="32">#REF!</definedName>
    <definedName name="d" localSheetId="34">#REF!</definedName>
    <definedName name="d" localSheetId="40">#REF!</definedName>
    <definedName name="d" localSheetId="43">#REF!</definedName>
    <definedName name="d" localSheetId="10">#REF!</definedName>
    <definedName name="d" localSheetId="15">#REF!</definedName>
    <definedName name="d" localSheetId="16">#REF!</definedName>
    <definedName name="d" localSheetId="17">#REF!</definedName>
    <definedName name="d" localSheetId="19">#REF!</definedName>
    <definedName name="d" localSheetId="20">#REF!</definedName>
    <definedName name="d" localSheetId="22">#REF!</definedName>
    <definedName name="d" localSheetId="26">#REF!</definedName>
    <definedName name="d" localSheetId="27">#REF!</definedName>
    <definedName name="d" localSheetId="29">#REF!</definedName>
    <definedName name="d" localSheetId="35">#REF!</definedName>
    <definedName name="d" localSheetId="4">#REF!</definedName>
    <definedName name="d" localSheetId="25">#REF!</definedName>
    <definedName name="d" localSheetId="36">#REF!</definedName>
    <definedName name="d">#REF!</definedName>
    <definedName name="dasdasd" localSheetId="9">#REF!</definedName>
    <definedName name="dasdasd" localSheetId="0">#REF!</definedName>
    <definedName name="dasdasd" localSheetId="28">#REF!</definedName>
    <definedName name="dasdasd" localSheetId="30">#REF!</definedName>
    <definedName name="dasdasd" localSheetId="31">#REF!</definedName>
    <definedName name="dasdasd" localSheetId="34">#REF!</definedName>
    <definedName name="dasdasd" localSheetId="40">#REF!</definedName>
    <definedName name="dasdasd" localSheetId="43">#REF!</definedName>
    <definedName name="dasdasd" localSheetId="10">#REF!</definedName>
    <definedName name="dasdasd" localSheetId="13">#REF!</definedName>
    <definedName name="dasdasd" localSheetId="15">#REF!</definedName>
    <definedName name="dasdasd" localSheetId="16">#REF!</definedName>
    <definedName name="dasdasd" localSheetId="17">#REF!</definedName>
    <definedName name="dasdasd" localSheetId="19">#REF!</definedName>
    <definedName name="dasdasd" localSheetId="20">#REF!</definedName>
    <definedName name="dasdasd" localSheetId="22">#REF!</definedName>
    <definedName name="dasdasd" localSheetId="26">#REF!</definedName>
    <definedName name="dasdasd" localSheetId="27">#REF!</definedName>
    <definedName name="dasdasd" localSheetId="29">#REF!</definedName>
    <definedName name="dasdasd" localSheetId="35">#REF!</definedName>
    <definedName name="dasdasd" localSheetId="4">#REF!</definedName>
    <definedName name="dasdasd" localSheetId="25">#REF!</definedName>
    <definedName name="dasdasd" localSheetId="36">#REF!</definedName>
    <definedName name="dasdasd">#REF!</definedName>
    <definedName name="DATOS" localSheetId="9">#REF!</definedName>
    <definedName name="DATOS" localSheetId="0">#REF!</definedName>
    <definedName name="DATOS" localSheetId="28">#REF!</definedName>
    <definedName name="DATOS" localSheetId="30">#REF!</definedName>
    <definedName name="DATOS" localSheetId="31">#REF!</definedName>
    <definedName name="DATOS" localSheetId="32">#REF!</definedName>
    <definedName name="DATOS" localSheetId="34">#REF!</definedName>
    <definedName name="DATOS" localSheetId="40">#REF!</definedName>
    <definedName name="DATOS" localSheetId="43">#REF!</definedName>
    <definedName name="DATOS" localSheetId="10">#REF!</definedName>
    <definedName name="DATOS" localSheetId="13">#REF!</definedName>
    <definedName name="DATOS" localSheetId="15">#REF!</definedName>
    <definedName name="DATOS" localSheetId="16">#REF!</definedName>
    <definedName name="DATOS" localSheetId="17">#REF!</definedName>
    <definedName name="DATOS" localSheetId="19">#REF!</definedName>
    <definedName name="DATOS" localSheetId="20">#REF!</definedName>
    <definedName name="DATOS" localSheetId="22">#REF!</definedName>
    <definedName name="DATOS" localSheetId="26">#REF!</definedName>
    <definedName name="DATOS" localSheetId="27">#REF!</definedName>
    <definedName name="DATOS" localSheetId="29">#REF!</definedName>
    <definedName name="DATOS" localSheetId="35">#REF!</definedName>
    <definedName name="DATOS" localSheetId="4">#REF!</definedName>
    <definedName name="DATOS" localSheetId="25">#REF!</definedName>
    <definedName name="DATOS" localSheetId="36">#REF!</definedName>
    <definedName name="DATOS">#REF!</definedName>
    <definedName name="DEEBDEBHBE" localSheetId="9">#REF!</definedName>
    <definedName name="DEEBDEBHBE" localSheetId="0">#REF!</definedName>
    <definedName name="DEEBDEBHBE" localSheetId="28">#REF!</definedName>
    <definedName name="DEEBDEBHBE" localSheetId="30">#REF!</definedName>
    <definedName name="DEEBDEBHBE" localSheetId="31">#REF!</definedName>
    <definedName name="DEEBDEBHBE" localSheetId="32">#REF!</definedName>
    <definedName name="DEEBDEBHBE" localSheetId="34">#REF!</definedName>
    <definedName name="DEEBDEBHBE" localSheetId="40">#REF!</definedName>
    <definedName name="DEEBDEBHBE" localSheetId="43">#REF!</definedName>
    <definedName name="DEEBDEBHBE" localSheetId="10">#REF!</definedName>
    <definedName name="DEEBDEBHBE" localSheetId="15">#REF!</definedName>
    <definedName name="DEEBDEBHBE" localSheetId="16">#REF!</definedName>
    <definedName name="DEEBDEBHBE" localSheetId="17">#REF!</definedName>
    <definedName name="DEEBDEBHBE" localSheetId="19">#REF!</definedName>
    <definedName name="DEEBDEBHBE" localSheetId="20">#REF!</definedName>
    <definedName name="DEEBDEBHBE" localSheetId="22">#REF!</definedName>
    <definedName name="DEEBDEBHBE" localSheetId="26">#REF!</definedName>
    <definedName name="DEEBDEBHBE" localSheetId="27">#REF!</definedName>
    <definedName name="DEEBDEBHBE" localSheetId="29">#REF!</definedName>
    <definedName name="DEEBDEBHBE" localSheetId="35">#REF!</definedName>
    <definedName name="DEEBDEBHBE" localSheetId="4">#REF!</definedName>
    <definedName name="DEEBDEBHBE" localSheetId="25">#REF!</definedName>
    <definedName name="DEEBDEBHBE" localSheetId="36">#REF!</definedName>
    <definedName name="DEEBDEBHBE">#REF!</definedName>
    <definedName name="df" localSheetId="30" hidden="1">'[86]Forma E-7'!$D$10:$D$189</definedName>
    <definedName name="df" localSheetId="32" hidden="1">'[87]Forma E-7'!$D$10:$D$189</definedName>
    <definedName name="df" localSheetId="43" hidden="1">'[63]Forma E-7'!$D$10:$D$189</definedName>
    <definedName name="df" localSheetId="44" hidden="1">'[22]Forma E-7'!$D$10:$D$189</definedName>
    <definedName name="df" localSheetId="13" hidden="1">'[9]Forma E-7'!$D$10:$D$189</definedName>
    <definedName name="df" localSheetId="21" hidden="1">'[63]Forma E-7'!$D$10:$D$189</definedName>
    <definedName name="df" localSheetId="22" hidden="1">'[63]Forma E-7'!$D$10:$D$189</definedName>
    <definedName name="df" localSheetId="23" hidden="1">'[63]Forma E-7'!$D$10:$D$189</definedName>
    <definedName name="df" localSheetId="26" hidden="1">'[9]Forma E-7'!$D$10:$D$189</definedName>
    <definedName name="df" localSheetId="27" hidden="1">'[9]Forma E-7'!$D$10:$D$189</definedName>
    <definedName name="df" localSheetId="25" hidden="1">'[22]Forma E-7'!$D$10:$D$189</definedName>
    <definedName name="df" hidden="1">'[22]Forma E-7'!$D$10:$D$189</definedName>
    <definedName name="DGRG" localSheetId="9">#REF!</definedName>
    <definedName name="DGRG" localSheetId="0">#REF!</definedName>
    <definedName name="DGRG" localSheetId="28">#REF!</definedName>
    <definedName name="DGRG" localSheetId="30">#REF!</definedName>
    <definedName name="DGRG" localSheetId="31">#REF!</definedName>
    <definedName name="DGRG" localSheetId="32">#REF!</definedName>
    <definedName name="DGRG" localSheetId="34">#REF!</definedName>
    <definedName name="DGRG" localSheetId="40">#REF!</definedName>
    <definedName name="DGRG" localSheetId="43">#REF!</definedName>
    <definedName name="DGRG" localSheetId="10">#REF!</definedName>
    <definedName name="DGRG" localSheetId="13">#REF!</definedName>
    <definedName name="DGRG" localSheetId="15">#REF!</definedName>
    <definedName name="DGRG" localSheetId="16">#REF!</definedName>
    <definedName name="DGRG" localSheetId="17">#REF!</definedName>
    <definedName name="DGRG" localSheetId="19">#REF!</definedName>
    <definedName name="DGRG" localSheetId="20">#REF!</definedName>
    <definedName name="DGRG" localSheetId="22">#REF!</definedName>
    <definedName name="DGRG" localSheetId="26">#REF!</definedName>
    <definedName name="DGRG" localSheetId="27">#REF!</definedName>
    <definedName name="DGRG" localSheetId="29">#REF!</definedName>
    <definedName name="DGRG" localSheetId="35">#REF!</definedName>
    <definedName name="DGRG" localSheetId="4">#REF!</definedName>
    <definedName name="DGRG" localSheetId="25">#REF!</definedName>
    <definedName name="DGRG" localSheetId="36">#REF!</definedName>
    <definedName name="DGRG">#REF!</definedName>
    <definedName name="DIRECTO" localSheetId="9">#REF!</definedName>
    <definedName name="DIRECTO" localSheetId="0">#REF!</definedName>
    <definedName name="DIRECTO" localSheetId="28">#REF!</definedName>
    <definedName name="DIRECTO" localSheetId="30">#REF!</definedName>
    <definedName name="DIRECTO" localSheetId="31">#REF!</definedName>
    <definedName name="DIRECTO" localSheetId="34">#REF!</definedName>
    <definedName name="DIRECTO" localSheetId="40">#REF!</definedName>
    <definedName name="DIRECTO" localSheetId="43">#REF!</definedName>
    <definedName name="DIRECTO" localSheetId="10">#REF!</definedName>
    <definedName name="DIRECTO" localSheetId="13">#REF!</definedName>
    <definedName name="DIRECTO" localSheetId="15">#REF!</definedName>
    <definedName name="DIRECTO" localSheetId="16">#REF!</definedName>
    <definedName name="DIRECTO" localSheetId="17">#REF!</definedName>
    <definedName name="DIRECTO" localSheetId="19">#REF!</definedName>
    <definedName name="DIRECTO" localSheetId="20">#REF!</definedName>
    <definedName name="DIRECTO" localSheetId="22">#REF!</definedName>
    <definedName name="DIRECTO" localSheetId="26">#REF!</definedName>
    <definedName name="DIRECTO" localSheetId="27">#REF!</definedName>
    <definedName name="DIRECTO" localSheetId="29">#REF!</definedName>
    <definedName name="DIRECTO" localSheetId="35">#REF!</definedName>
    <definedName name="DIRECTO" localSheetId="4">#REF!</definedName>
    <definedName name="DIRECTO" localSheetId="25">#REF!</definedName>
    <definedName name="DIRECTO" localSheetId="36">#REF!</definedName>
    <definedName name="DIRECTO">#REF!</definedName>
    <definedName name="ECAIM" localSheetId="9">[18]LISTAMA!#REF!</definedName>
    <definedName name="ECAIM" localSheetId="0">[18]LISTAMA!#REF!</definedName>
    <definedName name="ECAIM" localSheetId="28">[18]LISTAMA!#REF!</definedName>
    <definedName name="ECAIM" localSheetId="30">[18]LISTAMA!#REF!</definedName>
    <definedName name="ECAIM" localSheetId="31">[18]LISTAMA!#REF!</definedName>
    <definedName name="ECAIM" localSheetId="34">[18]LISTAMA!#REF!</definedName>
    <definedName name="ECAIM" localSheetId="40">[18]LISTAMA!#REF!</definedName>
    <definedName name="ECAIM" localSheetId="43">[18]LISTAMA!#REF!</definedName>
    <definedName name="ECAIM" localSheetId="10">[18]LISTAMA!#REF!</definedName>
    <definedName name="ECAIM" localSheetId="13">[50]LISTAMA!#REF!</definedName>
    <definedName name="ECAIM" localSheetId="15">[18]LISTAMA!#REF!</definedName>
    <definedName name="ECAIM" localSheetId="16">[18]LISTAMA!#REF!</definedName>
    <definedName name="ECAIM" localSheetId="17">[18]LISTAMA!#REF!</definedName>
    <definedName name="ECAIM" localSheetId="19">[18]LISTAMA!#REF!</definedName>
    <definedName name="ECAIM" localSheetId="20">[18]LISTAMA!#REF!</definedName>
    <definedName name="ECAIM" localSheetId="22">[18]LISTAMA!#REF!</definedName>
    <definedName name="ECAIM" localSheetId="26">[71]LISTAMA!#REF!</definedName>
    <definedName name="ECAIM" localSheetId="27">[71]LISTAMA!#REF!</definedName>
    <definedName name="ECAIM" localSheetId="29">[18]LISTAMA!#REF!</definedName>
    <definedName name="ECAIM" localSheetId="35">[18]LISTAMA!#REF!</definedName>
    <definedName name="ECAIM" localSheetId="4">[18]LISTAMA!#REF!</definedName>
    <definedName name="ECAIM" localSheetId="25">[18]LISTAMA!#REF!</definedName>
    <definedName name="ECAIM" localSheetId="36">[18]LISTAMA!#REF!</definedName>
    <definedName name="ECAIM">[18]LISTAMA!#REF!</definedName>
    <definedName name="ECRI" localSheetId="9">#REF!</definedName>
    <definedName name="ECRI" localSheetId="0">#REF!</definedName>
    <definedName name="ECRI" localSheetId="28">#REF!</definedName>
    <definedName name="ECRI" localSheetId="30">#REF!</definedName>
    <definedName name="ECRI" localSheetId="31">#REF!</definedName>
    <definedName name="ECRI" localSheetId="34">#REF!</definedName>
    <definedName name="ECRI" localSheetId="40">#REF!</definedName>
    <definedName name="ECRI" localSheetId="43">#REF!</definedName>
    <definedName name="ECRI" localSheetId="10">#REF!</definedName>
    <definedName name="ECRI" localSheetId="13">#REF!</definedName>
    <definedName name="ECRI" localSheetId="15">#REF!</definedName>
    <definedName name="ECRI" localSheetId="16">#REF!</definedName>
    <definedName name="ECRI" localSheetId="17">#REF!</definedName>
    <definedName name="ECRI" localSheetId="19">#REF!</definedName>
    <definedName name="ECRI" localSheetId="20">#REF!</definedName>
    <definedName name="ECRI" localSheetId="22">#REF!</definedName>
    <definedName name="ECRI" localSheetId="26">#REF!</definedName>
    <definedName name="ECRI" localSheetId="27">#REF!</definedName>
    <definedName name="ECRI" localSheetId="29">#REF!</definedName>
    <definedName name="ECRI" localSheetId="35">#REF!</definedName>
    <definedName name="ECRI" localSheetId="4">#REF!</definedName>
    <definedName name="ECRI" localSheetId="25">#REF!</definedName>
    <definedName name="ECRI" localSheetId="36">#REF!</definedName>
    <definedName name="ECRI">#REF!</definedName>
    <definedName name="ed" localSheetId="9">#REF!</definedName>
    <definedName name="ed" localSheetId="0">#REF!</definedName>
    <definedName name="ed" localSheetId="28">#REF!</definedName>
    <definedName name="ed" localSheetId="30">#REF!</definedName>
    <definedName name="ed" localSheetId="31">#REF!</definedName>
    <definedName name="ed" localSheetId="34">#REF!</definedName>
    <definedName name="ed" localSheetId="40">#REF!</definedName>
    <definedName name="ed" localSheetId="43">#REF!</definedName>
    <definedName name="ed" localSheetId="10">#REF!</definedName>
    <definedName name="ed" localSheetId="15">#REF!</definedName>
    <definedName name="ed" localSheetId="16">#REF!</definedName>
    <definedName name="ed" localSheetId="17">#REF!</definedName>
    <definedName name="ed" localSheetId="19">#REF!</definedName>
    <definedName name="ed" localSheetId="20">#REF!</definedName>
    <definedName name="ed" localSheetId="22">#REF!</definedName>
    <definedName name="ed" localSheetId="26">#REF!</definedName>
    <definedName name="ed" localSheetId="27">#REF!</definedName>
    <definedName name="ed" localSheetId="29">#REF!</definedName>
    <definedName name="ed" localSheetId="35">#REF!</definedName>
    <definedName name="ed" localSheetId="4">#REF!</definedName>
    <definedName name="ed" localSheetId="25">#REF!</definedName>
    <definedName name="ed" localSheetId="36">#REF!</definedName>
    <definedName name="ed">#REF!</definedName>
    <definedName name="EQUIPO" localSheetId="0">'F 01'!EQUIPO</definedName>
    <definedName name="EQUIPO" localSheetId="28">'F 08'!EQUIPO</definedName>
    <definedName name="EQUIPO" localSheetId="30">'F 10.1'!EQUIPO</definedName>
    <definedName name="EQUIPO" localSheetId="31">'F 10.2'!EQUIPO</definedName>
    <definedName name="EQUIPO" localSheetId="34">'F 11'!EQUIPO</definedName>
    <definedName name="EQUIPO" localSheetId="40">'F 12.6'!EQUIPO</definedName>
    <definedName name="EQUIPO" localSheetId="43">'F 13'!EQUIPO</definedName>
    <definedName name="EQUIPO" localSheetId="10">'F 4.1'!EQUIPO</definedName>
    <definedName name="EQUIPO" localSheetId="13">#N/A</definedName>
    <definedName name="EQUIPO" localSheetId="15">'F 5.4 (2)'!EQUIPO</definedName>
    <definedName name="EQUIPO" localSheetId="16">'F 6.1'!EQUIPO</definedName>
    <definedName name="EQUIPO" localSheetId="17">'F 6.2'!EQUIPO</definedName>
    <definedName name="EQUIPO" localSheetId="20">'F 6.4'!EQUIPO</definedName>
    <definedName name="EQUIPO" localSheetId="26">#N/A</definedName>
    <definedName name="EQUIPO" localSheetId="27">#N/A</definedName>
    <definedName name="EQUIPO" localSheetId="29">'F 9 '!EQUIPO</definedName>
    <definedName name="EQUIPO" localSheetId="35">'F. 12.1'!EQUIPO</definedName>
    <definedName name="EQUIPO" localSheetId="36">F12.2!EQUIPO</definedName>
    <definedName name="EQUIPO">#N/A</definedName>
    <definedName name="ER4R" localSheetId="0">'F 01'!ER4R</definedName>
    <definedName name="ER4R" localSheetId="28">'F 08'!ER4R</definedName>
    <definedName name="ER4R" localSheetId="30">'F 10.1'!ER4R</definedName>
    <definedName name="ER4R" localSheetId="31">'F 10.2'!ER4R</definedName>
    <definedName name="ER4R" localSheetId="34">'F 11'!ER4R</definedName>
    <definedName name="ER4R" localSheetId="40">'F 12.6'!ER4R</definedName>
    <definedName name="ER4R" localSheetId="43">'F 13'!ER4R</definedName>
    <definedName name="ER4R" localSheetId="10">'F 4.1'!ER4R</definedName>
    <definedName name="ER4R" localSheetId="13">#N/A</definedName>
    <definedName name="ER4R" localSheetId="15">'F 5.4 (2)'!ER4R</definedName>
    <definedName name="ER4R" localSheetId="16">'F 6.1'!ER4R</definedName>
    <definedName name="ER4R" localSheetId="17">'F 6.2'!ER4R</definedName>
    <definedName name="ER4R" localSheetId="20">'F 6.4'!ER4R</definedName>
    <definedName name="ER4R" localSheetId="26">#N/A</definedName>
    <definedName name="ER4R" localSheetId="27">#N/A</definedName>
    <definedName name="ER4R" localSheetId="29">'F 9 '!ER4R</definedName>
    <definedName name="ER4R" localSheetId="35">'F. 12.1'!ER4R</definedName>
    <definedName name="ER4R" localSheetId="36">F12.2!ER4R</definedName>
    <definedName name="ER4R">#N/A</definedName>
    <definedName name="escalatorias" localSheetId="9">#REF!</definedName>
    <definedName name="escalatorias" localSheetId="0">#REF!</definedName>
    <definedName name="escalatorias" localSheetId="28">#REF!</definedName>
    <definedName name="escalatorias" localSheetId="30">#REF!</definedName>
    <definedName name="escalatorias" localSheetId="31">#REF!</definedName>
    <definedName name="escalatorias" localSheetId="32">#REF!</definedName>
    <definedName name="escalatorias" localSheetId="34">#REF!</definedName>
    <definedName name="escalatorias" localSheetId="40">#REF!</definedName>
    <definedName name="escalatorias" localSheetId="43">#REF!</definedName>
    <definedName name="escalatorias" localSheetId="10">#REF!</definedName>
    <definedName name="escalatorias" localSheetId="13">#REF!</definedName>
    <definedName name="escalatorias" localSheetId="15">#REF!</definedName>
    <definedName name="escalatorias" localSheetId="16">#REF!</definedName>
    <definedName name="escalatorias" localSheetId="17">#REF!</definedName>
    <definedName name="escalatorias" localSheetId="19">#REF!</definedName>
    <definedName name="escalatorias" localSheetId="20">#REF!</definedName>
    <definedName name="escalatorias" localSheetId="22">#REF!</definedName>
    <definedName name="escalatorias" localSheetId="26">#REF!</definedName>
    <definedName name="escalatorias" localSheetId="27">#REF!</definedName>
    <definedName name="escalatorias" localSheetId="29">#REF!</definedName>
    <definedName name="escalatorias" localSheetId="35">#REF!</definedName>
    <definedName name="escalatorias" localSheetId="4">#REF!</definedName>
    <definedName name="escalatorias" localSheetId="25">#REF!</definedName>
    <definedName name="escalatorias" localSheetId="36">#REF!</definedName>
    <definedName name="escalatorias">#REF!</definedName>
    <definedName name="escape" localSheetId="9">#REF!</definedName>
    <definedName name="escape" localSheetId="0">#REF!</definedName>
    <definedName name="escape" localSheetId="28">#REF!</definedName>
    <definedName name="escape" localSheetId="30">#REF!</definedName>
    <definedName name="escape" localSheetId="31">#REF!</definedName>
    <definedName name="escape" localSheetId="32">#REF!</definedName>
    <definedName name="escape" localSheetId="34">#REF!</definedName>
    <definedName name="escape" localSheetId="40">#REF!</definedName>
    <definedName name="escape" localSheetId="43">#REF!</definedName>
    <definedName name="escape" localSheetId="10">#REF!</definedName>
    <definedName name="escape" localSheetId="13">#REF!</definedName>
    <definedName name="escape" localSheetId="15">#REF!</definedName>
    <definedName name="escape" localSheetId="16">#REF!</definedName>
    <definedName name="escape" localSheetId="17">#REF!</definedName>
    <definedName name="escape" localSheetId="19">#REF!</definedName>
    <definedName name="escape" localSheetId="20">#REF!</definedName>
    <definedName name="escape" localSheetId="22">#REF!</definedName>
    <definedName name="escape" localSheetId="26">#REF!</definedName>
    <definedName name="escape" localSheetId="27">#REF!</definedName>
    <definedName name="escape" localSheetId="29">#REF!</definedName>
    <definedName name="escape" localSheetId="35">#REF!</definedName>
    <definedName name="escape" localSheetId="4">#REF!</definedName>
    <definedName name="escape" localSheetId="25">#REF!</definedName>
    <definedName name="escape" localSheetId="36">#REF!</definedName>
    <definedName name="escape">#REF!</definedName>
    <definedName name="escape2" localSheetId="9">#REF!</definedName>
    <definedName name="escape2" localSheetId="0">#REF!</definedName>
    <definedName name="escape2" localSheetId="28">#REF!</definedName>
    <definedName name="escape2" localSheetId="30">#REF!</definedName>
    <definedName name="escape2" localSheetId="31">#REF!</definedName>
    <definedName name="escape2" localSheetId="32">#REF!</definedName>
    <definedName name="escape2" localSheetId="34">#REF!</definedName>
    <definedName name="escape2" localSheetId="40">#REF!</definedName>
    <definedName name="escape2" localSheetId="43">#REF!</definedName>
    <definedName name="escape2" localSheetId="10">#REF!</definedName>
    <definedName name="escape2" localSheetId="15">#REF!</definedName>
    <definedName name="escape2" localSheetId="16">#REF!</definedName>
    <definedName name="escape2" localSheetId="17">#REF!</definedName>
    <definedName name="escape2" localSheetId="19">#REF!</definedName>
    <definedName name="escape2" localSheetId="20">#REF!</definedName>
    <definedName name="escape2" localSheetId="22">#REF!</definedName>
    <definedName name="escape2" localSheetId="26">#REF!</definedName>
    <definedName name="escape2" localSheetId="27">#REF!</definedName>
    <definedName name="escape2" localSheetId="29">#REF!</definedName>
    <definedName name="escape2" localSheetId="35">#REF!</definedName>
    <definedName name="escape2" localSheetId="4">#REF!</definedName>
    <definedName name="escape2" localSheetId="25">#REF!</definedName>
    <definedName name="escape2" localSheetId="36">#REF!</definedName>
    <definedName name="escape2">#REF!</definedName>
    <definedName name="escape3" localSheetId="9">#REF!</definedName>
    <definedName name="escape3" localSheetId="0">#REF!</definedName>
    <definedName name="escape3" localSheetId="28">#REF!</definedName>
    <definedName name="escape3" localSheetId="30">#REF!</definedName>
    <definedName name="escape3" localSheetId="31">#REF!</definedName>
    <definedName name="escape3" localSheetId="32">#REF!</definedName>
    <definedName name="escape3" localSheetId="34">#REF!</definedName>
    <definedName name="escape3" localSheetId="40">#REF!</definedName>
    <definedName name="escape3" localSheetId="43">#REF!</definedName>
    <definedName name="escape3" localSheetId="10">#REF!</definedName>
    <definedName name="escape3" localSheetId="15">#REF!</definedName>
    <definedName name="escape3" localSheetId="16">#REF!</definedName>
    <definedName name="escape3" localSheetId="17">#REF!</definedName>
    <definedName name="escape3" localSheetId="19">#REF!</definedName>
    <definedName name="escape3" localSheetId="20">#REF!</definedName>
    <definedName name="escape3" localSheetId="22">#REF!</definedName>
    <definedName name="escape3" localSheetId="26">#REF!</definedName>
    <definedName name="escape3" localSheetId="27">#REF!</definedName>
    <definedName name="escape3" localSheetId="29">#REF!</definedName>
    <definedName name="escape3" localSheetId="35">#REF!</definedName>
    <definedName name="escape3" localSheetId="4">#REF!</definedName>
    <definedName name="escape3" localSheetId="25">#REF!</definedName>
    <definedName name="escape3" localSheetId="36">#REF!</definedName>
    <definedName name="escape3">#REF!</definedName>
    <definedName name="ESPAR" localSheetId="9">#REF!</definedName>
    <definedName name="ESPAR" localSheetId="0">#REF!</definedName>
    <definedName name="ESPAR" localSheetId="28">#REF!</definedName>
    <definedName name="ESPAR" localSheetId="30">#REF!</definedName>
    <definedName name="ESPAR" localSheetId="31">#REF!</definedName>
    <definedName name="ESPAR" localSheetId="34">#REF!</definedName>
    <definedName name="ESPAR" localSheetId="40">#REF!</definedName>
    <definedName name="ESPAR" localSheetId="43">#REF!</definedName>
    <definedName name="ESPAR" localSheetId="10">#REF!</definedName>
    <definedName name="ESPAR" localSheetId="13">#REF!</definedName>
    <definedName name="ESPAR" localSheetId="15">#REF!</definedName>
    <definedName name="ESPAR" localSheetId="16">#REF!</definedName>
    <definedName name="ESPAR" localSheetId="17">#REF!</definedName>
    <definedName name="ESPAR" localSheetId="19">#REF!</definedName>
    <definedName name="ESPAR" localSheetId="20">#REF!</definedName>
    <definedName name="ESPAR" localSheetId="22">#REF!</definedName>
    <definedName name="ESPAR" localSheetId="26">#REF!</definedName>
    <definedName name="ESPAR" localSheetId="27">#REF!</definedName>
    <definedName name="ESPAR" localSheetId="29">#REF!</definedName>
    <definedName name="ESPAR" localSheetId="35">#REF!</definedName>
    <definedName name="ESPAR" localSheetId="4">#REF!</definedName>
    <definedName name="ESPAR" localSheetId="25">#REF!</definedName>
    <definedName name="ESPAR" localSheetId="36">#REF!</definedName>
    <definedName name="ESPAR">#REF!</definedName>
    <definedName name="ESPARCIDORA" localSheetId="9">[18]COSTHOR!#REF!</definedName>
    <definedName name="ESPARCIDORA" localSheetId="0">[18]COSTHOR!#REF!</definedName>
    <definedName name="ESPARCIDORA" localSheetId="28">[18]COSTHOR!#REF!</definedName>
    <definedName name="ESPARCIDORA" localSheetId="30">[18]COSTHOR!#REF!</definedName>
    <definedName name="ESPARCIDORA" localSheetId="31">[18]COSTHOR!#REF!</definedName>
    <definedName name="ESPARCIDORA" localSheetId="34">[18]COSTHOR!#REF!</definedName>
    <definedName name="ESPARCIDORA" localSheetId="40">[18]COSTHOR!#REF!</definedName>
    <definedName name="ESPARCIDORA" localSheetId="43">[18]COSTHOR!#REF!</definedName>
    <definedName name="ESPARCIDORA" localSheetId="10">[18]COSTHOR!#REF!</definedName>
    <definedName name="ESPARCIDORA" localSheetId="13">[50]COSTHOR!#REF!</definedName>
    <definedName name="ESPARCIDORA" localSheetId="15">[18]COSTHOR!#REF!</definedName>
    <definedName name="ESPARCIDORA" localSheetId="16">[18]COSTHOR!#REF!</definedName>
    <definedName name="ESPARCIDORA" localSheetId="17">[18]COSTHOR!#REF!</definedName>
    <definedName name="ESPARCIDORA" localSheetId="19">[18]COSTHOR!#REF!</definedName>
    <definedName name="ESPARCIDORA" localSheetId="20">[18]COSTHOR!#REF!</definedName>
    <definedName name="ESPARCIDORA" localSheetId="22">[18]COSTHOR!#REF!</definedName>
    <definedName name="ESPARCIDORA" localSheetId="26">[71]COSTHOR!#REF!</definedName>
    <definedName name="ESPARCIDORA" localSheetId="27">[71]COSTHOR!#REF!</definedName>
    <definedName name="ESPARCIDORA" localSheetId="29">[18]COSTHOR!#REF!</definedName>
    <definedName name="ESPARCIDORA" localSheetId="35">[18]COSTHOR!#REF!</definedName>
    <definedName name="ESPARCIDORA" localSheetId="4">[18]COSTHOR!#REF!</definedName>
    <definedName name="ESPARCIDORA" localSheetId="25">[18]COSTHOR!#REF!</definedName>
    <definedName name="ESPARCIDORA" localSheetId="36">[18]COSTHOR!#REF!</definedName>
    <definedName name="ESPARCIDORA">[18]COSTHOR!#REF!</definedName>
    <definedName name="ESPESOR__SUBRASANTE" localSheetId="9">#REF!</definedName>
    <definedName name="ESPESOR__SUBRASANTE" localSheetId="0">#REF!</definedName>
    <definedName name="ESPESOR__SUBRASANTE" localSheetId="28">#REF!</definedName>
    <definedName name="ESPESOR__SUBRASANTE" localSheetId="30">#REF!</definedName>
    <definedName name="ESPESOR__SUBRASANTE" localSheetId="31">#REF!</definedName>
    <definedName name="ESPESOR__SUBRASANTE" localSheetId="34">#REF!</definedName>
    <definedName name="ESPESOR__SUBRASANTE" localSheetId="40">#REF!</definedName>
    <definedName name="ESPESOR__SUBRASANTE" localSheetId="43">#REF!</definedName>
    <definedName name="ESPESOR__SUBRASANTE" localSheetId="10">#REF!</definedName>
    <definedName name="ESPESOR__SUBRASANTE" localSheetId="15">#REF!</definedName>
    <definedName name="ESPESOR__SUBRASANTE" localSheetId="16">#REF!</definedName>
    <definedName name="ESPESOR__SUBRASANTE" localSheetId="17">#REF!</definedName>
    <definedName name="ESPESOR__SUBRASANTE" localSheetId="19">#REF!</definedName>
    <definedName name="ESPESOR__SUBRASANTE" localSheetId="20">#REF!</definedName>
    <definedName name="ESPESOR__SUBRASANTE" localSheetId="22">#REF!</definedName>
    <definedName name="ESPESOR__SUBRASANTE" localSheetId="26">#REF!</definedName>
    <definedName name="ESPESOR__SUBRASANTE" localSheetId="27">#REF!</definedName>
    <definedName name="ESPESOR__SUBRASANTE" localSheetId="29">#REF!</definedName>
    <definedName name="ESPESOR__SUBRASANTE" localSheetId="35">#REF!</definedName>
    <definedName name="ESPESOR__SUBRASANTE" localSheetId="4">#REF!</definedName>
    <definedName name="ESPESOR__SUBRASANTE" localSheetId="25">#REF!</definedName>
    <definedName name="ESPESOR__SUBRASANTE" localSheetId="36">#REF!</definedName>
    <definedName name="ESPESOR__SUBRASANTE">#REF!</definedName>
    <definedName name="ESPESOR_DE_BASE" localSheetId="9">#REF!</definedName>
    <definedName name="ESPESOR_DE_BASE" localSheetId="0">#REF!</definedName>
    <definedName name="ESPESOR_DE_BASE" localSheetId="28">#REF!</definedName>
    <definedName name="ESPESOR_DE_BASE" localSheetId="30">#REF!</definedName>
    <definedName name="ESPESOR_DE_BASE" localSheetId="31">#REF!</definedName>
    <definedName name="ESPESOR_DE_BASE" localSheetId="34">#REF!</definedName>
    <definedName name="ESPESOR_DE_BASE" localSheetId="40">#REF!</definedName>
    <definedName name="ESPESOR_DE_BASE" localSheetId="43">#REF!</definedName>
    <definedName name="ESPESOR_DE_BASE" localSheetId="10">#REF!</definedName>
    <definedName name="ESPESOR_DE_BASE" localSheetId="15">#REF!</definedName>
    <definedName name="ESPESOR_DE_BASE" localSheetId="16">#REF!</definedName>
    <definedName name="ESPESOR_DE_BASE" localSheetId="17">#REF!</definedName>
    <definedName name="ESPESOR_DE_BASE" localSheetId="19">#REF!</definedName>
    <definedName name="ESPESOR_DE_BASE" localSheetId="20">#REF!</definedName>
    <definedName name="ESPESOR_DE_BASE" localSheetId="22">#REF!</definedName>
    <definedName name="ESPESOR_DE_BASE" localSheetId="26">#REF!</definedName>
    <definedName name="ESPESOR_DE_BASE" localSheetId="27">#REF!</definedName>
    <definedName name="ESPESOR_DE_BASE" localSheetId="29">#REF!</definedName>
    <definedName name="ESPESOR_DE_BASE" localSheetId="35">#REF!</definedName>
    <definedName name="ESPESOR_DE_BASE" localSheetId="4">#REF!</definedName>
    <definedName name="ESPESOR_DE_BASE" localSheetId="25">#REF!</definedName>
    <definedName name="ESPESOR_DE_BASE" localSheetId="36">#REF!</definedName>
    <definedName name="ESPESOR_DE_BASE">#REF!</definedName>
    <definedName name="ESPESOR_DE_CARPETA" localSheetId="9">#REF!</definedName>
    <definedName name="ESPESOR_DE_CARPETA" localSheetId="0">#REF!</definedName>
    <definedName name="ESPESOR_DE_CARPETA" localSheetId="28">#REF!</definedName>
    <definedName name="ESPESOR_DE_CARPETA" localSheetId="30">#REF!</definedName>
    <definedName name="ESPESOR_DE_CARPETA" localSheetId="31">#REF!</definedName>
    <definedName name="ESPESOR_DE_CARPETA" localSheetId="34">#REF!</definedName>
    <definedName name="ESPESOR_DE_CARPETA" localSheetId="40">#REF!</definedName>
    <definedName name="ESPESOR_DE_CARPETA" localSheetId="43">#REF!</definedName>
    <definedName name="ESPESOR_DE_CARPETA" localSheetId="10">#REF!</definedName>
    <definedName name="ESPESOR_DE_CARPETA" localSheetId="15">#REF!</definedName>
    <definedName name="ESPESOR_DE_CARPETA" localSheetId="16">#REF!</definedName>
    <definedName name="ESPESOR_DE_CARPETA" localSheetId="17">#REF!</definedName>
    <definedName name="ESPESOR_DE_CARPETA" localSheetId="19">#REF!</definedName>
    <definedName name="ESPESOR_DE_CARPETA" localSheetId="20">#REF!</definedName>
    <definedName name="ESPESOR_DE_CARPETA" localSheetId="22">#REF!</definedName>
    <definedName name="ESPESOR_DE_CARPETA" localSheetId="26">#REF!</definedName>
    <definedName name="ESPESOR_DE_CARPETA" localSheetId="27">#REF!</definedName>
    <definedName name="ESPESOR_DE_CARPETA" localSheetId="29">#REF!</definedName>
    <definedName name="ESPESOR_DE_CARPETA" localSheetId="35">#REF!</definedName>
    <definedName name="ESPESOR_DE_CARPETA" localSheetId="4">#REF!</definedName>
    <definedName name="ESPESOR_DE_CARPETA" localSheetId="25">#REF!</definedName>
    <definedName name="ESPESOR_DE_CARPETA" localSheetId="36">#REF!</definedName>
    <definedName name="ESPESOR_DE_CARPETA">#REF!</definedName>
    <definedName name="ESTAB" localSheetId="9">#REF!</definedName>
    <definedName name="ESTAB" localSheetId="0">#REF!</definedName>
    <definedName name="ESTAB" localSheetId="28">#REF!</definedName>
    <definedName name="ESTAB" localSheetId="30">#REF!</definedName>
    <definedName name="ESTAB" localSheetId="31">#REF!</definedName>
    <definedName name="ESTAB" localSheetId="34">#REF!</definedName>
    <definedName name="ESTAB" localSheetId="40">#REF!</definedName>
    <definedName name="ESTAB" localSheetId="43">#REF!</definedName>
    <definedName name="ESTAB" localSheetId="10">#REF!</definedName>
    <definedName name="ESTAB" localSheetId="13">#REF!</definedName>
    <definedName name="ESTAB" localSheetId="15">#REF!</definedName>
    <definedName name="ESTAB" localSheetId="16">#REF!</definedName>
    <definedName name="ESTAB" localSheetId="17">#REF!</definedName>
    <definedName name="ESTAB" localSheetId="19">#REF!</definedName>
    <definedName name="ESTAB" localSheetId="20">#REF!</definedName>
    <definedName name="ESTAB" localSheetId="22">#REF!</definedName>
    <definedName name="ESTAB" localSheetId="26">#REF!</definedName>
    <definedName name="ESTAB" localSheetId="27">#REF!</definedName>
    <definedName name="ESTAB" localSheetId="29">#REF!</definedName>
    <definedName name="ESTAB" localSheetId="35">#REF!</definedName>
    <definedName name="ESTAB" localSheetId="4">#REF!</definedName>
    <definedName name="ESTAB" localSheetId="25">#REF!</definedName>
    <definedName name="ESTAB" localSheetId="36">#REF!</definedName>
    <definedName name="ESTAB">#REF!</definedName>
    <definedName name="FACIMG1" localSheetId="9">#REF!</definedName>
    <definedName name="FACIMG1" localSheetId="0">#REF!</definedName>
    <definedName name="FACIMG1" localSheetId="28">#REF!</definedName>
    <definedName name="FACIMG1" localSheetId="30">#REF!</definedName>
    <definedName name="FACIMG1" localSheetId="31">#REF!</definedName>
    <definedName name="FACIMG1" localSheetId="34">#REF!</definedName>
    <definedName name="FACIMG1" localSheetId="40">#REF!</definedName>
    <definedName name="FACIMG1" localSheetId="43">#REF!</definedName>
    <definedName name="FACIMG1" localSheetId="10">#REF!</definedName>
    <definedName name="FACIMG1" localSheetId="15">#REF!</definedName>
    <definedName name="FACIMG1" localSheetId="16">#REF!</definedName>
    <definedName name="FACIMG1" localSheetId="17">#REF!</definedName>
    <definedName name="FACIMG1" localSheetId="19">#REF!</definedName>
    <definedName name="FACIMG1" localSheetId="20">#REF!</definedName>
    <definedName name="FACIMG1" localSheetId="22">#REF!</definedName>
    <definedName name="FACIMG1" localSheetId="26">#REF!</definedName>
    <definedName name="FACIMG1" localSheetId="27">#REF!</definedName>
    <definedName name="FACIMG1" localSheetId="29">#REF!</definedName>
    <definedName name="FACIMG1" localSheetId="35">#REF!</definedName>
    <definedName name="FACIMG1" localSheetId="4">#REF!</definedName>
    <definedName name="FACIMG1" localSheetId="25">#REF!</definedName>
    <definedName name="FACIMG1" localSheetId="36">#REF!</definedName>
    <definedName name="FACIMG1">#REF!</definedName>
    <definedName name="FACIMG3" localSheetId="9">#REF!</definedName>
    <definedName name="FACIMG3" localSheetId="0">#REF!</definedName>
    <definedName name="FACIMG3" localSheetId="28">#REF!</definedName>
    <definedName name="FACIMG3" localSheetId="30">#REF!</definedName>
    <definedName name="FACIMG3" localSheetId="31">#REF!</definedName>
    <definedName name="FACIMG3" localSheetId="34">#REF!</definedName>
    <definedName name="FACIMG3" localSheetId="40">#REF!</definedName>
    <definedName name="FACIMG3" localSheetId="43">#REF!</definedName>
    <definedName name="FACIMG3" localSheetId="10">#REF!</definedName>
    <definedName name="FACIMG3" localSheetId="15">#REF!</definedName>
    <definedName name="FACIMG3" localSheetId="16">#REF!</definedName>
    <definedName name="FACIMG3" localSheetId="17">#REF!</definedName>
    <definedName name="FACIMG3" localSheetId="19">#REF!</definedName>
    <definedName name="FACIMG3" localSheetId="20">#REF!</definedName>
    <definedName name="FACIMG3" localSheetId="22">#REF!</definedName>
    <definedName name="FACIMG3" localSheetId="26">#REF!</definedName>
    <definedName name="FACIMG3" localSheetId="27">#REF!</definedName>
    <definedName name="FACIMG3" localSheetId="29">#REF!</definedName>
    <definedName name="FACIMG3" localSheetId="35">#REF!</definedName>
    <definedName name="FACIMG3" localSheetId="4">#REF!</definedName>
    <definedName name="FACIMG3" localSheetId="25">#REF!</definedName>
    <definedName name="FACIMG3" localSheetId="36">#REF!</definedName>
    <definedName name="FACIMG3">#REF!</definedName>
    <definedName name="FBDFBDZFBBFFFFFFFF" localSheetId="9">#REF!</definedName>
    <definedName name="FBDFBDZFBBFFFFFFFF" localSheetId="0">#REF!</definedName>
    <definedName name="FBDFBDZFBBFFFFFFFF" localSheetId="28">#REF!</definedName>
    <definedName name="FBDFBDZFBBFFFFFFFF" localSheetId="30">#REF!</definedName>
    <definedName name="FBDFBDZFBBFFFFFFFF" localSheetId="31">#REF!</definedName>
    <definedName name="FBDFBDZFBBFFFFFFFF" localSheetId="32">#REF!</definedName>
    <definedName name="FBDFBDZFBBFFFFFFFF" localSheetId="34">#REF!</definedName>
    <definedName name="FBDFBDZFBBFFFFFFFF" localSheetId="40">#REF!</definedName>
    <definedName name="FBDFBDZFBBFFFFFFFF" localSheetId="43">#REF!</definedName>
    <definedName name="FBDFBDZFBBFFFFFFFF" localSheetId="10">#REF!</definedName>
    <definedName name="FBDFBDZFBBFFFFFFFF" localSheetId="13">#REF!</definedName>
    <definedName name="FBDFBDZFBBFFFFFFFF" localSheetId="15">#REF!</definedName>
    <definedName name="FBDFBDZFBBFFFFFFFF" localSheetId="16">#REF!</definedName>
    <definedName name="FBDFBDZFBBFFFFFFFF" localSheetId="17">#REF!</definedName>
    <definedName name="FBDFBDZFBBFFFFFFFF" localSheetId="19">#REF!</definedName>
    <definedName name="FBDFBDZFBBFFFFFFFF" localSheetId="20">#REF!</definedName>
    <definedName name="FBDFBDZFBBFFFFFFFF" localSheetId="22">#REF!</definedName>
    <definedName name="FBDFBDZFBBFFFFFFFF" localSheetId="26">#REF!</definedName>
    <definedName name="FBDFBDZFBBFFFFFFFF" localSheetId="27">#REF!</definedName>
    <definedName name="FBDFBDZFBBFFFFFFFF" localSheetId="29">#REF!</definedName>
    <definedName name="FBDFBDZFBBFFFFFFFF" localSheetId="35">#REF!</definedName>
    <definedName name="FBDFBDZFBBFFFFFFFF" localSheetId="4">#REF!</definedName>
    <definedName name="FBDFBDZFBBFFFFFFFF" localSheetId="25">#REF!</definedName>
    <definedName name="FBDFBDZFBBFFFFFFFF" localSheetId="36">#REF!</definedName>
    <definedName name="FBDFBDZFBBFFFFFFFF">#REF!</definedName>
    <definedName name="FBEDBE" localSheetId="32">'[84]Forma 3'!$A$9:$H$92</definedName>
    <definedName name="FBEDBE" localSheetId="43">'[60]Forma 3'!$A$9:$H$92</definedName>
    <definedName name="FBEDBE" localSheetId="13">'[5]Forma 3'!$A$9:$H$92</definedName>
    <definedName name="FBEDBE" localSheetId="26">'[5]Forma 3'!$A$9:$H$92</definedName>
    <definedName name="FBEDBE" localSheetId="27">'[5]Forma 3'!$A$9:$H$92</definedName>
    <definedName name="FBEDBE">'[60]Forma 3'!$A$9:$H$92</definedName>
    <definedName name="FBFBDFBF" localSheetId="9">#REF!</definedName>
    <definedName name="FBFBDFBF" localSheetId="0">#REF!</definedName>
    <definedName name="FBFBDFBF" localSheetId="28">#REF!</definedName>
    <definedName name="FBFBDFBF" localSheetId="30">#REF!</definedName>
    <definedName name="FBFBDFBF" localSheetId="31">#REF!</definedName>
    <definedName name="FBFBDFBF" localSheetId="32">#REF!</definedName>
    <definedName name="FBFBDFBF" localSheetId="34">#REF!</definedName>
    <definedName name="FBFBDFBF" localSheetId="40">#REF!</definedName>
    <definedName name="FBFBDFBF" localSheetId="43">#REF!</definedName>
    <definedName name="FBFBDFBF" localSheetId="10">#REF!</definedName>
    <definedName name="FBFBDFBF" localSheetId="15">#REF!</definedName>
    <definedName name="FBFBDFBF" localSheetId="16">#REF!</definedName>
    <definedName name="FBFBDFBF" localSheetId="17">#REF!</definedName>
    <definedName name="FBFBDFBF" localSheetId="19">#REF!</definedName>
    <definedName name="FBFBDFBF" localSheetId="20">#REF!</definedName>
    <definedName name="FBFBDFBF" localSheetId="22">#REF!</definedName>
    <definedName name="FBFBDFBF" localSheetId="26">#REF!</definedName>
    <definedName name="FBFBDFBF" localSheetId="27">#REF!</definedName>
    <definedName name="FBFBDFBF" localSheetId="29">#REF!</definedName>
    <definedName name="FBFBDFBF" localSheetId="35">#REF!</definedName>
    <definedName name="FBFBDFBF" localSheetId="4">#REF!</definedName>
    <definedName name="FBFBDFBF" localSheetId="25">#REF!</definedName>
    <definedName name="FBFBDFBF" localSheetId="36">#REF!</definedName>
    <definedName name="FBFBDFBF">#REF!</definedName>
    <definedName name="fd" localSheetId="9">#REF!</definedName>
    <definedName name="fd" localSheetId="0">#REF!</definedName>
    <definedName name="fd" localSheetId="28">#REF!</definedName>
    <definedName name="fd" localSheetId="30">#REF!</definedName>
    <definedName name="fd" localSheetId="31">#REF!</definedName>
    <definedName name="fd" localSheetId="34">#REF!</definedName>
    <definedName name="fd" localSheetId="40">#REF!</definedName>
    <definedName name="fd" localSheetId="43">#REF!</definedName>
    <definedName name="fd" localSheetId="10">#REF!</definedName>
    <definedName name="fd" localSheetId="15">#REF!</definedName>
    <definedName name="fd" localSheetId="16">#REF!</definedName>
    <definedName name="fd" localSheetId="17">#REF!</definedName>
    <definedName name="fd" localSheetId="19">#REF!</definedName>
    <definedName name="fd" localSheetId="20">#REF!</definedName>
    <definedName name="fd" localSheetId="22">#REF!</definedName>
    <definedName name="fd" localSheetId="26">#REF!</definedName>
    <definedName name="fd" localSheetId="27">#REF!</definedName>
    <definedName name="fd" localSheetId="29">#REF!</definedName>
    <definedName name="fd" localSheetId="35">#REF!</definedName>
    <definedName name="fd" localSheetId="4">#REF!</definedName>
    <definedName name="fd" localSheetId="25">#REF!</definedName>
    <definedName name="fd" localSheetId="36">#REF!</definedName>
    <definedName name="fd">#REF!</definedName>
    <definedName name="FDBDFBFD" localSheetId="9">#REF!</definedName>
    <definedName name="FDBDFBFD" localSheetId="0">#REF!</definedName>
    <definedName name="FDBDFBFD" localSheetId="28">#REF!</definedName>
    <definedName name="FDBDFBFD" localSheetId="30">#REF!</definedName>
    <definedName name="FDBDFBFD" localSheetId="31">#REF!</definedName>
    <definedName name="FDBDFBFD" localSheetId="32">#REF!</definedName>
    <definedName name="FDBDFBFD" localSheetId="34">#REF!</definedName>
    <definedName name="FDBDFBFD" localSheetId="40">#REF!</definedName>
    <definedName name="FDBDFBFD" localSheetId="43">#REF!</definedName>
    <definedName name="FDBDFBFD" localSheetId="10">#REF!</definedName>
    <definedName name="FDBDFBFD" localSheetId="13">#REF!</definedName>
    <definedName name="FDBDFBFD" localSheetId="15">#REF!</definedName>
    <definedName name="FDBDFBFD" localSheetId="16">#REF!</definedName>
    <definedName name="FDBDFBFD" localSheetId="17">#REF!</definedName>
    <definedName name="FDBDFBFD" localSheetId="19">#REF!</definedName>
    <definedName name="FDBDFBFD" localSheetId="20">#REF!</definedName>
    <definedName name="FDBDFBFD" localSheetId="22">#REF!</definedName>
    <definedName name="FDBDFBFD" localSheetId="26">#REF!</definedName>
    <definedName name="FDBDFBFD" localSheetId="27">#REF!</definedName>
    <definedName name="FDBDFBFD" localSheetId="29">#REF!</definedName>
    <definedName name="FDBDFBFD" localSheetId="35">#REF!</definedName>
    <definedName name="FDBDFBFD" localSheetId="4">#REF!</definedName>
    <definedName name="FDBDFBFD" localSheetId="25">#REF!</definedName>
    <definedName name="FDBDFBFD" localSheetId="36">#REF!</definedName>
    <definedName name="FDBDFBFD">#REF!</definedName>
    <definedName name="FDBFDBFB" localSheetId="9">#REF!</definedName>
    <definedName name="FDBFDBFB" localSheetId="0">#REF!</definedName>
    <definedName name="FDBFDBFB" localSheetId="28">#REF!</definedName>
    <definedName name="FDBFDBFB" localSheetId="30">#REF!</definedName>
    <definedName name="FDBFDBFB" localSheetId="31">#REF!</definedName>
    <definedName name="FDBFDBFB" localSheetId="32">#REF!</definedName>
    <definedName name="FDBFDBFB" localSheetId="34">#REF!</definedName>
    <definedName name="FDBFDBFB" localSheetId="40">#REF!</definedName>
    <definedName name="FDBFDBFB" localSheetId="43">#REF!</definedName>
    <definedName name="FDBFDBFB" localSheetId="10">#REF!</definedName>
    <definedName name="FDBFDBFB" localSheetId="15">#REF!</definedName>
    <definedName name="FDBFDBFB" localSheetId="16">#REF!</definedName>
    <definedName name="FDBFDBFB" localSheetId="17">#REF!</definedName>
    <definedName name="FDBFDBFB" localSheetId="19">#REF!</definedName>
    <definedName name="FDBFDBFB" localSheetId="20">#REF!</definedName>
    <definedName name="FDBFDBFB" localSheetId="22">#REF!</definedName>
    <definedName name="FDBFDBFB" localSheetId="26">#REF!</definedName>
    <definedName name="FDBFDBFB" localSheetId="27">#REF!</definedName>
    <definedName name="FDBFDBFB" localSheetId="29">#REF!</definedName>
    <definedName name="FDBFDBFB" localSheetId="35">#REF!</definedName>
    <definedName name="FDBFDBFB" localSheetId="4">#REF!</definedName>
    <definedName name="FDBFDBFB" localSheetId="25">#REF!</definedName>
    <definedName name="FDBFDBFB" localSheetId="36">#REF!</definedName>
    <definedName name="FDBFDBFB">#REF!</definedName>
    <definedName name="FDBFDBFDBZFD" localSheetId="9">#REF!</definedName>
    <definedName name="FDBFDBFDBZFD" localSheetId="0">#REF!</definedName>
    <definedName name="FDBFDBFDBZFD" localSheetId="28">#REF!</definedName>
    <definedName name="FDBFDBFDBZFD" localSheetId="30">#REF!</definedName>
    <definedName name="FDBFDBFDBZFD" localSheetId="31">#REF!</definedName>
    <definedName name="FDBFDBFDBZFD" localSheetId="32">#REF!</definedName>
    <definedName name="FDBFDBFDBZFD" localSheetId="34">#REF!</definedName>
    <definedName name="FDBFDBFDBZFD" localSheetId="40">#REF!</definedName>
    <definedName name="FDBFDBFDBZFD" localSheetId="43">#REF!</definedName>
    <definedName name="FDBFDBFDBZFD" localSheetId="10">#REF!</definedName>
    <definedName name="FDBFDBFDBZFD" localSheetId="15">#REF!</definedName>
    <definedName name="FDBFDBFDBZFD" localSheetId="16">#REF!</definedName>
    <definedName name="FDBFDBFDBZFD" localSheetId="17">#REF!</definedName>
    <definedName name="FDBFDBFDBZFD" localSheetId="19">#REF!</definedName>
    <definedName name="FDBFDBFDBZFD" localSheetId="20">#REF!</definedName>
    <definedName name="FDBFDBFDBZFD" localSheetId="22">#REF!</definedName>
    <definedName name="FDBFDBFDBZFD" localSheetId="26">#REF!</definedName>
    <definedName name="FDBFDBFDBZFD" localSheetId="27">#REF!</definedName>
    <definedName name="FDBFDBFDBZFD" localSheetId="29">#REF!</definedName>
    <definedName name="FDBFDBFDBZFD" localSheetId="35">#REF!</definedName>
    <definedName name="FDBFDBFDBZFD" localSheetId="4">#REF!</definedName>
    <definedName name="FDBFDBFDBZFD" localSheetId="25">#REF!</definedName>
    <definedName name="FDBFDBFDBZFD" localSheetId="36">#REF!</definedName>
    <definedName name="FDBFDBFDBZFD">#REF!</definedName>
    <definedName name="FDGFDG" localSheetId="9" hidden="1">'[23]Forma E-17'!#REF!</definedName>
    <definedName name="FDGFDG" localSheetId="5" hidden="1">'[24]Forma E-17'!#REF!</definedName>
    <definedName name="FDGFDG" localSheetId="0" hidden="1">'[23]Forma E-17'!#REF!</definedName>
    <definedName name="FDGFDG" localSheetId="28" hidden="1">'[23]Forma E-17'!#REF!</definedName>
    <definedName name="FDGFDG" localSheetId="30" hidden="1">'[23]Forma E-17'!#REF!</definedName>
    <definedName name="FDGFDG" localSheetId="31" hidden="1">'[23]Forma E-17'!#REF!</definedName>
    <definedName name="FDGFDG" localSheetId="32" hidden="1">'[88]Forma E-17'!#REF!</definedName>
    <definedName name="FDGFDG" localSheetId="34" hidden="1">'[23]Forma E-17'!#REF!</definedName>
    <definedName name="FDGFDG" localSheetId="41" hidden="1">'[24]Forma E-17'!#REF!</definedName>
    <definedName name="FDGFDG" localSheetId="42" hidden="1">'[24]Forma E-17'!#REF!</definedName>
    <definedName name="FDGFDG" localSheetId="40" hidden="1">'[23]Forma E-17'!#REF!</definedName>
    <definedName name="FDGFDG" localSheetId="43" hidden="1">'[23]Forma E-17'!#REF!</definedName>
    <definedName name="FDGFDG" localSheetId="44" hidden="1">'[24]Forma E-17'!#REF!</definedName>
    <definedName name="FDGFDG" localSheetId="10" hidden="1">'[23]Forma E-17'!#REF!</definedName>
    <definedName name="FDGFDG" localSheetId="13" hidden="1">'[51]Forma E-17'!#REF!</definedName>
    <definedName name="FDGFDG" localSheetId="15" hidden="1">'[23]Forma E-17'!#REF!</definedName>
    <definedName name="FDGFDG" localSheetId="16" hidden="1">'[23]Forma E-17'!#REF!</definedName>
    <definedName name="FDGFDG" localSheetId="17" hidden="1">'[23]Forma E-17'!#REF!</definedName>
    <definedName name="FDGFDG" localSheetId="19" hidden="1">'[24]Forma E-17'!#REF!</definedName>
    <definedName name="FDGFDG" localSheetId="20" hidden="1">'[23]Forma E-17'!#REF!</definedName>
    <definedName name="FDGFDG" localSheetId="21" hidden="1">'[23]Forma E-17'!#REF!</definedName>
    <definedName name="FDGFDG" localSheetId="22" hidden="1">'[23]Forma E-17'!#REF!</definedName>
    <definedName name="FDGFDG" localSheetId="23" hidden="1">'[23]Forma E-17'!#REF!</definedName>
    <definedName name="FDGFDG" localSheetId="26" hidden="1">'[72]Forma E-17'!#REF!</definedName>
    <definedName name="FDGFDG" localSheetId="27" hidden="1">'[72]Forma E-17'!#REF!</definedName>
    <definedName name="FDGFDG" localSheetId="29" hidden="1">'[23]Forma E-17'!#REF!</definedName>
    <definedName name="FDGFDG" localSheetId="35" hidden="1">'[23]Forma E-17'!#REF!</definedName>
    <definedName name="FDGFDG" localSheetId="4" hidden="1">'[23]Forma E-17'!#REF!</definedName>
    <definedName name="FDGFDG" localSheetId="25" hidden="1">'[24]Forma E-17'!#REF!</definedName>
    <definedName name="FDGFDG" localSheetId="36" hidden="1">'[23]Forma E-17'!#REF!</definedName>
    <definedName name="FDGFDG" hidden="1">'[24]Forma E-17'!#REF!</definedName>
    <definedName name="FDZBFDBFDB" localSheetId="9">#REF!</definedName>
    <definedName name="FDZBFDBFDB" localSheetId="0">#REF!</definedName>
    <definedName name="FDZBFDBFDB" localSheetId="28">#REF!</definedName>
    <definedName name="FDZBFDBFDB" localSheetId="30">#REF!</definedName>
    <definedName name="FDZBFDBFDB" localSheetId="31">#REF!</definedName>
    <definedName name="FDZBFDBFDB" localSheetId="32">#REF!</definedName>
    <definedName name="FDZBFDBFDB" localSheetId="34">#REF!</definedName>
    <definedName name="FDZBFDBFDB" localSheetId="40">#REF!</definedName>
    <definedName name="FDZBFDBFDB" localSheetId="43">#REF!</definedName>
    <definedName name="FDZBFDBFDB" localSheetId="10">#REF!</definedName>
    <definedName name="FDZBFDBFDB" localSheetId="13">#REF!</definedName>
    <definedName name="FDZBFDBFDB" localSheetId="15">#REF!</definedName>
    <definedName name="FDZBFDBFDB" localSheetId="16">#REF!</definedName>
    <definedName name="FDZBFDBFDB" localSheetId="17">#REF!</definedName>
    <definedName name="FDZBFDBFDB" localSheetId="19">#REF!</definedName>
    <definedName name="FDZBFDBFDB" localSheetId="20">#REF!</definedName>
    <definedName name="FDZBFDBFDB" localSheetId="22">#REF!</definedName>
    <definedName name="FDZBFDBFDB" localSheetId="26">#REF!</definedName>
    <definedName name="FDZBFDBFDB" localSheetId="27">#REF!</definedName>
    <definedName name="FDZBFDBFDB" localSheetId="29">#REF!</definedName>
    <definedName name="FDZBFDBFDB" localSheetId="35">#REF!</definedName>
    <definedName name="FDZBFDBFDB" localSheetId="4">#REF!</definedName>
    <definedName name="FDZBFDBFDB" localSheetId="25">#REF!</definedName>
    <definedName name="FDZBFDBFDB" localSheetId="36">#REF!</definedName>
    <definedName name="FDZBFDBFDB">#REF!</definedName>
    <definedName name="FECHA" localSheetId="9">#REF!</definedName>
    <definedName name="FECHA" localSheetId="0">#REF!</definedName>
    <definedName name="FECHA" localSheetId="28">#REF!</definedName>
    <definedName name="FECHA" localSheetId="30">#REF!</definedName>
    <definedName name="FECHA" localSheetId="31">#REF!</definedName>
    <definedName name="FECHA" localSheetId="32">#REF!</definedName>
    <definedName name="FECHA" localSheetId="33">#REF!</definedName>
    <definedName name="FECHA" localSheetId="34">#REF!</definedName>
    <definedName name="FECHA" localSheetId="37">#REF!</definedName>
    <definedName name="FECHA" localSheetId="38">#REF!</definedName>
    <definedName name="FECHA" localSheetId="39">#REF!</definedName>
    <definedName name="FECHA" localSheetId="40">#REF!</definedName>
    <definedName name="FECHA" localSheetId="43">#REF!</definedName>
    <definedName name="FECHA" localSheetId="10">#REF!</definedName>
    <definedName name="FECHA" localSheetId="11">#REF!</definedName>
    <definedName name="FECHA" localSheetId="12">#REF!</definedName>
    <definedName name="FECHA" localSheetId="15">#REF!</definedName>
    <definedName name="FECHA" localSheetId="16">#REF!</definedName>
    <definedName name="FECHA" localSheetId="17">#REF!</definedName>
    <definedName name="FECHA" localSheetId="19">#REF!</definedName>
    <definedName name="FECHA" localSheetId="20">#REF!</definedName>
    <definedName name="FECHA" localSheetId="22">#REF!</definedName>
    <definedName name="FECHA" localSheetId="26">#REF!</definedName>
    <definedName name="FECHA" localSheetId="27">#REF!</definedName>
    <definedName name="FECHA" localSheetId="29">#REF!</definedName>
    <definedName name="FECHA" localSheetId="35">#REF!</definedName>
    <definedName name="FECHA" localSheetId="4">#REF!</definedName>
    <definedName name="FECHA" localSheetId="25">#REF!</definedName>
    <definedName name="FECHA" localSheetId="36">#REF!</definedName>
    <definedName name="FECHA">#REF!</definedName>
    <definedName name="FECHA2" localSheetId="9">#REF!</definedName>
    <definedName name="FECHA2" localSheetId="0">#REF!</definedName>
    <definedName name="FECHA2" localSheetId="28">#REF!</definedName>
    <definedName name="FECHA2" localSheetId="30">#REF!</definedName>
    <definedName name="FECHA2" localSheetId="31">#REF!</definedName>
    <definedName name="FECHA2" localSheetId="32">#REF!</definedName>
    <definedName name="FECHA2" localSheetId="34">#REF!</definedName>
    <definedName name="FECHA2" localSheetId="40">#REF!</definedName>
    <definedName name="FECHA2" localSheetId="43">#REF!</definedName>
    <definedName name="FECHA2" localSheetId="10">#REF!</definedName>
    <definedName name="FECHA2" localSheetId="15">#REF!</definedName>
    <definedName name="FECHA2" localSheetId="16">#REF!</definedName>
    <definedName name="FECHA2" localSheetId="17">#REF!</definedName>
    <definedName name="FECHA2" localSheetId="19">#REF!</definedName>
    <definedName name="FECHA2" localSheetId="20">#REF!</definedName>
    <definedName name="FECHA2" localSheetId="22">#REF!</definedName>
    <definedName name="FECHA2" localSheetId="26">#REF!</definedName>
    <definedName name="FECHA2" localSheetId="27">#REF!</definedName>
    <definedName name="FECHA2" localSheetId="29">#REF!</definedName>
    <definedName name="FECHA2" localSheetId="35">#REF!</definedName>
    <definedName name="FECHA2" localSheetId="4">#REF!</definedName>
    <definedName name="FECHA2" localSheetId="25">#REF!</definedName>
    <definedName name="FECHA2" localSheetId="36">#REF!</definedName>
    <definedName name="FECHA2">#REF!</definedName>
    <definedName name="fffg" localSheetId="9">'[25]2.1 FICH-GEN'!#REF!</definedName>
    <definedName name="fffg" localSheetId="0">'[25]2.1 FICH-GEN'!#REF!</definedName>
    <definedName name="fffg" localSheetId="28">'[25]2.1 FICH-GEN'!#REF!</definedName>
    <definedName name="fffg" localSheetId="30">'[25]2.1 FICH-GEN'!#REF!</definedName>
    <definedName name="fffg" localSheetId="31">'[25]2.1 FICH-GEN'!#REF!</definedName>
    <definedName name="fffg" localSheetId="34">'[25]2.1 FICH-GEN'!#REF!</definedName>
    <definedName name="fffg" localSheetId="40">'[25]2.1 FICH-GEN'!#REF!</definedName>
    <definedName name="fffg" localSheetId="43">'[25]2.1 FICH-GEN'!#REF!</definedName>
    <definedName name="fffg" localSheetId="10">'[25]2.1 FICH-GEN'!#REF!</definedName>
    <definedName name="fffg" localSheetId="13">'[25]2.1 FICH-GEN'!#REF!</definedName>
    <definedName name="fffg" localSheetId="15">'[25]2.1 FICH-GEN'!#REF!</definedName>
    <definedName name="fffg" localSheetId="16">'[25]2.1 FICH-GEN'!#REF!</definedName>
    <definedName name="fffg" localSheetId="17">'[25]2.1 FICH-GEN'!#REF!</definedName>
    <definedName name="fffg" localSheetId="19">'[25]2.1 FICH-GEN'!#REF!</definedName>
    <definedName name="fffg" localSheetId="20">'[25]2.1 FICH-GEN'!#REF!</definedName>
    <definedName name="fffg" localSheetId="22">'[25]2.1 FICH-GEN'!#REF!</definedName>
    <definedName name="fffg" localSheetId="26">'[25]2.1 FICH-GEN'!#REF!</definedName>
    <definedName name="fffg" localSheetId="27">'[25]2.1 FICH-GEN'!#REF!</definedName>
    <definedName name="fffg" localSheetId="29">'[25]2.1 FICH-GEN'!#REF!</definedName>
    <definedName name="fffg" localSheetId="35">'[25]2.1 FICH-GEN'!#REF!</definedName>
    <definedName name="fffg" localSheetId="4">'[25]2.1 FICH-GEN'!#REF!</definedName>
    <definedName name="fffg" localSheetId="25">'[25]2.1 FICH-GEN'!#REF!</definedName>
    <definedName name="fffg" localSheetId="36">'[25]2.1 FICH-GEN'!#REF!</definedName>
    <definedName name="fffg">'[25]2.1 FICH-GEN'!#REF!</definedName>
    <definedName name="FGNHFRTGUYHRTG" localSheetId="9">#REF!</definedName>
    <definedName name="FGNHFRTGUYHRTG" localSheetId="0">#REF!</definedName>
    <definedName name="FGNHFRTGUYHRTG" localSheetId="28">#REF!</definedName>
    <definedName name="FGNHFRTGUYHRTG" localSheetId="30">#REF!</definedName>
    <definedName name="FGNHFRTGUYHRTG" localSheetId="31">#REF!</definedName>
    <definedName name="FGNHFRTGUYHRTG" localSheetId="34">#REF!</definedName>
    <definedName name="FGNHFRTGUYHRTG" localSheetId="40">#REF!</definedName>
    <definedName name="FGNHFRTGUYHRTG" localSheetId="43">#REF!</definedName>
    <definedName name="FGNHFRTGUYHRTG" localSheetId="10">#REF!</definedName>
    <definedName name="FGNHFRTGUYHRTG" localSheetId="15">#REF!</definedName>
    <definedName name="FGNHFRTGUYHRTG" localSheetId="16">#REF!</definedName>
    <definedName name="FGNHFRTGUYHRTG" localSheetId="17">#REF!</definedName>
    <definedName name="FGNHFRTGUYHRTG" localSheetId="19">#REF!</definedName>
    <definedName name="FGNHFRTGUYHRTG" localSheetId="20">#REF!</definedName>
    <definedName name="FGNHFRTGUYHRTG" localSheetId="22">#REF!</definedName>
    <definedName name="FGNHFRTGUYHRTG" localSheetId="26">#REF!</definedName>
    <definedName name="FGNHFRTGUYHRTG" localSheetId="27">#REF!</definedName>
    <definedName name="FGNHFRTGUYHRTG" localSheetId="29">#REF!</definedName>
    <definedName name="FGNHFRTGUYHRTG" localSheetId="35">#REF!</definedName>
    <definedName name="FGNHFRTGUYHRTG" localSheetId="4">#REF!</definedName>
    <definedName name="FGNHFRTGUYHRTG" localSheetId="25">#REF!</definedName>
    <definedName name="FGNHFRTGUYHRTG" localSheetId="36">#REF!</definedName>
    <definedName name="FGNHFRTGUYHRTG">#REF!</definedName>
    <definedName name="FICHA_TECNICA" localSheetId="9">#REF!</definedName>
    <definedName name="FICHA_TECNICA" localSheetId="0">#REF!</definedName>
    <definedName name="FICHA_TECNICA" localSheetId="28">#REF!</definedName>
    <definedName name="FICHA_TECNICA" localSheetId="30">#REF!</definedName>
    <definedName name="FICHA_TECNICA" localSheetId="31">#REF!</definedName>
    <definedName name="FICHA_TECNICA" localSheetId="34">#REF!</definedName>
    <definedName name="FICHA_TECNICA" localSheetId="40">#REF!</definedName>
    <definedName name="FICHA_TECNICA" localSheetId="43">#REF!</definedName>
    <definedName name="FICHA_TECNICA" localSheetId="10">#REF!</definedName>
    <definedName name="FICHA_TECNICA" localSheetId="15">#REF!</definedName>
    <definedName name="FICHA_TECNICA" localSheetId="16">#REF!</definedName>
    <definedName name="FICHA_TECNICA" localSheetId="17">#REF!</definedName>
    <definedName name="FICHA_TECNICA" localSheetId="19">#REF!</definedName>
    <definedName name="FICHA_TECNICA" localSheetId="20">#REF!</definedName>
    <definedName name="FICHA_TECNICA" localSheetId="22">#REF!</definedName>
    <definedName name="FICHA_TECNICA" localSheetId="26">#REF!</definedName>
    <definedName name="FICHA_TECNICA" localSheetId="27">#REF!</definedName>
    <definedName name="FICHA_TECNICA" localSheetId="29">#REF!</definedName>
    <definedName name="FICHA_TECNICA" localSheetId="35">#REF!</definedName>
    <definedName name="FICHA_TECNICA" localSheetId="4">#REF!</definedName>
    <definedName name="FICHA_TECNICA" localSheetId="25">#REF!</definedName>
    <definedName name="FICHA_TECNICA" localSheetId="36">#REF!</definedName>
    <definedName name="FICHA_TECNICA">#REF!</definedName>
    <definedName name="FOIJD" localSheetId="9">#REF!</definedName>
    <definedName name="FOIJD" localSheetId="0">#REF!</definedName>
    <definedName name="FOIJD" localSheetId="28">#REF!</definedName>
    <definedName name="FOIJD" localSheetId="30">#REF!</definedName>
    <definedName name="FOIJD" localSheetId="31">#REF!</definedName>
    <definedName name="FOIJD" localSheetId="34">#REF!</definedName>
    <definedName name="FOIJD" localSheetId="40">#REF!</definedName>
    <definedName name="FOIJD" localSheetId="43">#REF!</definedName>
    <definedName name="FOIJD" localSheetId="10">#REF!</definedName>
    <definedName name="FOIJD" localSheetId="13">#REF!</definedName>
    <definedName name="FOIJD" localSheetId="15">#REF!</definedName>
    <definedName name="FOIJD" localSheetId="16">#REF!</definedName>
    <definedName name="FOIJD" localSheetId="17">#REF!</definedName>
    <definedName name="FOIJD" localSheetId="19">#REF!</definedName>
    <definedName name="FOIJD" localSheetId="20">#REF!</definedName>
    <definedName name="FOIJD" localSheetId="22">#REF!</definedName>
    <definedName name="FOIJD" localSheetId="26">#REF!</definedName>
    <definedName name="FOIJD" localSheetId="27">#REF!</definedName>
    <definedName name="FOIJD" localSheetId="29">#REF!</definedName>
    <definedName name="FOIJD" localSheetId="35">#REF!</definedName>
    <definedName name="FOIJD" localSheetId="4">#REF!</definedName>
    <definedName name="FOIJD" localSheetId="25">#REF!</definedName>
    <definedName name="FOIJD" localSheetId="36">#REF!</definedName>
    <definedName name="FOIJD">#REF!</definedName>
    <definedName name="FORMAS" localSheetId="9" hidden="1">'[26]Forma E-7'!#REF!</definedName>
    <definedName name="FORMAS" localSheetId="5" hidden="1">'[27]Forma E-7'!#REF!</definedName>
    <definedName name="FORMAS" localSheetId="0" hidden="1">'[26]Forma E-7'!#REF!</definedName>
    <definedName name="FORMAS" localSheetId="28" hidden="1">'[26]Forma E-7'!#REF!</definedName>
    <definedName name="FORMAS" localSheetId="30" hidden="1">'[26]Forma E-7'!#REF!</definedName>
    <definedName name="FORMAS" localSheetId="31" hidden="1">'[26]Forma E-7'!#REF!</definedName>
    <definedName name="FORMAS" localSheetId="32" hidden="1">'[89]Forma E-7'!#REF!</definedName>
    <definedName name="FORMAS" localSheetId="34" hidden="1">'[26]Forma E-7'!#REF!</definedName>
    <definedName name="FORMAS" localSheetId="41" hidden="1">'[27]Forma E-7'!#REF!</definedName>
    <definedName name="FORMAS" localSheetId="42" hidden="1">'[27]Forma E-7'!#REF!</definedName>
    <definedName name="FORMAS" localSheetId="40" hidden="1">'[26]Forma E-7'!#REF!</definedName>
    <definedName name="FORMAS" localSheetId="43" hidden="1">'[26]Forma E-7'!#REF!</definedName>
    <definedName name="FORMAS" localSheetId="44" hidden="1">'[27]Forma E-7'!#REF!</definedName>
    <definedName name="FORMAS" localSheetId="10" hidden="1">'[26]Forma E-7'!#REF!</definedName>
    <definedName name="FORMAS" localSheetId="13" hidden="1">'[52]Forma E-7'!#REF!</definedName>
    <definedName name="FORMAS" localSheetId="15" hidden="1">'[26]Forma E-7'!#REF!</definedName>
    <definedName name="FORMAS" localSheetId="16" hidden="1">'[26]Forma E-7'!#REF!</definedName>
    <definedName name="FORMAS" localSheetId="17" hidden="1">'[26]Forma E-7'!#REF!</definedName>
    <definedName name="FORMAS" localSheetId="19" hidden="1">'[27]Forma E-7'!#REF!</definedName>
    <definedName name="FORMAS" localSheetId="20" hidden="1">'[26]Forma E-7'!#REF!</definedName>
    <definedName name="FORMAS" localSheetId="21" hidden="1">'[26]Forma E-7'!#REF!</definedName>
    <definedName name="FORMAS" localSheetId="22" hidden="1">'[26]Forma E-7'!#REF!</definedName>
    <definedName name="FORMAS" localSheetId="23" hidden="1">'[26]Forma E-7'!#REF!</definedName>
    <definedName name="FORMAS" localSheetId="26" hidden="1">'[73]Forma E-7'!#REF!</definedName>
    <definedName name="FORMAS" localSheetId="27" hidden="1">'[73]Forma E-7'!#REF!</definedName>
    <definedName name="FORMAS" localSheetId="29" hidden="1">'[26]Forma E-7'!#REF!</definedName>
    <definedName name="FORMAS" localSheetId="35" hidden="1">'[26]Forma E-7'!#REF!</definedName>
    <definedName name="FORMAS" localSheetId="4" hidden="1">'[26]Forma E-7'!#REF!</definedName>
    <definedName name="FORMAS" localSheetId="25" hidden="1">'[27]Forma E-7'!#REF!</definedName>
    <definedName name="FORMAS" localSheetId="36" hidden="1">'[26]Forma E-7'!#REF!</definedName>
    <definedName name="FORMAS" hidden="1">'[27]Forma E-7'!#REF!</definedName>
    <definedName name="fotografico" localSheetId="9" hidden="1">'[24]Forma E-17'!#REF!</definedName>
    <definedName name="fotografico" localSheetId="5" hidden="1">'[24]Forma E-17'!#REF!</definedName>
    <definedName name="fotografico" localSheetId="28" hidden="1">'[24]Forma E-17'!#REF!</definedName>
    <definedName name="fotografico" localSheetId="30" hidden="1">'[24]Forma E-17'!#REF!</definedName>
    <definedName name="fotografico" localSheetId="34" hidden="1">'[24]Forma E-17'!#REF!</definedName>
    <definedName name="fotografico" localSheetId="41" hidden="1">'[24]Forma E-17'!#REF!</definedName>
    <definedName name="fotografico" localSheetId="42" hidden="1">'[24]Forma E-17'!#REF!</definedName>
    <definedName name="fotografico" localSheetId="40" hidden="1">'[24]Forma E-17'!#REF!</definedName>
    <definedName name="fotografico" localSheetId="43" hidden="1">'[24]Forma E-17'!#REF!</definedName>
    <definedName name="fotografico" localSheetId="10" hidden="1">'[24]Forma E-17'!#REF!</definedName>
    <definedName name="fotografico" localSheetId="15" hidden="1">'[24]Forma E-17'!#REF!</definedName>
    <definedName name="fotografico" localSheetId="16" hidden="1">'[24]Forma E-17'!#REF!</definedName>
    <definedName name="fotografico" localSheetId="19" hidden="1">'[24]Forma E-17'!#REF!</definedName>
    <definedName name="fotografico" localSheetId="22" hidden="1">'[24]Forma E-17'!#REF!</definedName>
    <definedName name="fotografico" localSheetId="27" hidden="1">'[24]Forma E-17'!#REF!</definedName>
    <definedName name="fotografico" localSheetId="29" hidden="1">'[24]Forma E-17'!#REF!</definedName>
    <definedName name="fotografico" localSheetId="4" hidden="1">'[24]Forma E-17'!#REF!</definedName>
    <definedName name="fotografico" hidden="1">'[24]Forma E-17'!#REF!</definedName>
    <definedName name="fotos" localSheetId="9" hidden="1">'[2]Forma E-17'!#REF!</definedName>
    <definedName name="fotos" localSheetId="28" hidden="1">'[2]Forma E-17'!#REF!</definedName>
    <definedName name="fotos" localSheetId="30" hidden="1">'[2]Forma E-17'!#REF!</definedName>
    <definedName name="fotos" localSheetId="34" hidden="1">'[2]Forma E-17'!#REF!</definedName>
    <definedName name="fotos" localSheetId="40" hidden="1">'[2]Forma E-17'!#REF!</definedName>
    <definedName name="fotos" localSheetId="43" hidden="1">'[2]Forma E-17'!#REF!</definedName>
    <definedName name="fotos" localSheetId="10" hidden="1">'[2]Forma E-17'!#REF!</definedName>
    <definedName name="fotos" localSheetId="15" hidden="1">'[2]Forma E-17'!#REF!</definedName>
    <definedName name="fotos" localSheetId="16" hidden="1">'[2]Forma E-17'!#REF!</definedName>
    <definedName name="fotos" localSheetId="19" hidden="1">'[2]Forma E-17'!#REF!</definedName>
    <definedName name="fotos" localSheetId="22" hidden="1">'[2]Forma E-17'!#REF!</definedName>
    <definedName name="fotos" localSheetId="27" hidden="1">'[2]Forma E-17'!#REF!</definedName>
    <definedName name="fotos" localSheetId="29" hidden="1">'[2]Forma E-17'!#REF!</definedName>
    <definedName name="fotos" localSheetId="4" hidden="1">'[2]Forma E-17'!#REF!</definedName>
    <definedName name="fotos" hidden="1">'[2]Forma E-17'!#REF!</definedName>
    <definedName name="fr" localSheetId="9" hidden="1">'[28]Forma E-7'!#REF!</definedName>
    <definedName name="fr" localSheetId="0" hidden="1">'[28]Forma E-7'!#REF!</definedName>
    <definedName name="fr" localSheetId="28" hidden="1">'[28]Forma E-7'!#REF!</definedName>
    <definedName name="fr" localSheetId="30" hidden="1">'[28]Forma E-7'!#REF!</definedName>
    <definedName name="fr" localSheetId="31" hidden="1">'[28]Forma E-7'!#REF!</definedName>
    <definedName name="fr" localSheetId="34" hidden="1">'[28]Forma E-7'!#REF!</definedName>
    <definedName name="fr" localSheetId="40" hidden="1">'[28]Forma E-7'!#REF!</definedName>
    <definedName name="fr" localSheetId="43" hidden="1">'[28]Forma E-7'!#REF!</definedName>
    <definedName name="fr" localSheetId="10" hidden="1">'[28]Forma E-7'!#REF!</definedName>
    <definedName name="fr" localSheetId="13" hidden="1">'[53]Forma E-7'!#REF!</definedName>
    <definedName name="fr" localSheetId="15" hidden="1">'[28]Forma E-7'!#REF!</definedName>
    <definedName name="fr" localSheetId="16" hidden="1">'[28]Forma E-7'!#REF!</definedName>
    <definedName name="fr" localSheetId="17" hidden="1">'[28]Forma E-7'!#REF!</definedName>
    <definedName name="fr" localSheetId="19" hidden="1">'[28]Forma E-7'!#REF!</definedName>
    <definedName name="fr" localSheetId="20" hidden="1">'[28]Forma E-7'!#REF!</definedName>
    <definedName name="fr" localSheetId="21" hidden="1">'[28]Forma E-7'!#REF!</definedName>
    <definedName name="fr" localSheetId="22" hidden="1">'[28]Forma E-7'!#REF!</definedName>
    <definedName name="fr" localSheetId="23" hidden="1">'[28]Forma E-7'!#REF!</definedName>
    <definedName name="fr" localSheetId="26" hidden="1">'[53]Forma E-7'!#REF!</definedName>
    <definedName name="fr" localSheetId="27" hidden="1">'[53]Forma E-7'!#REF!</definedName>
    <definedName name="fr" localSheetId="29" hidden="1">'[28]Forma E-7'!#REF!</definedName>
    <definedName name="fr" localSheetId="35" hidden="1">'[28]Forma E-7'!#REF!</definedName>
    <definedName name="fr" localSheetId="4" hidden="1">'[28]Forma E-7'!#REF!</definedName>
    <definedName name="fr" localSheetId="36" hidden="1">'[28]Forma E-7'!#REF!</definedName>
    <definedName name="fr" hidden="1">'[28]Forma E-7'!#REF!</definedName>
    <definedName name="FSHFH" localSheetId="9">#REF!</definedName>
    <definedName name="FSHFH" localSheetId="0">#REF!</definedName>
    <definedName name="FSHFH" localSheetId="28">#REF!</definedName>
    <definedName name="FSHFH" localSheetId="30">#REF!</definedName>
    <definedName name="FSHFH" localSheetId="31">#REF!</definedName>
    <definedName name="FSHFH" localSheetId="32">#REF!</definedName>
    <definedName name="FSHFH" localSheetId="34">#REF!</definedName>
    <definedName name="FSHFH" localSheetId="40">#REF!</definedName>
    <definedName name="FSHFH" localSheetId="43">#REF!</definedName>
    <definedName name="FSHFH" localSheetId="10">#REF!</definedName>
    <definedName name="FSHFH" localSheetId="13">#REF!</definedName>
    <definedName name="FSHFH" localSheetId="15">#REF!</definedName>
    <definedName name="FSHFH" localSheetId="16">#REF!</definedName>
    <definedName name="FSHFH" localSheetId="17">#REF!</definedName>
    <definedName name="FSHFH" localSheetId="19">#REF!</definedName>
    <definedName name="FSHFH" localSheetId="20">#REF!</definedName>
    <definedName name="FSHFH" localSheetId="22">#REF!</definedName>
    <definedName name="FSHFH" localSheetId="26">#REF!</definedName>
    <definedName name="FSHFH" localSheetId="27">#REF!</definedName>
    <definedName name="FSHFH" localSheetId="29">#REF!</definedName>
    <definedName name="FSHFH" localSheetId="35">#REF!</definedName>
    <definedName name="FSHFH" localSheetId="4">#REF!</definedName>
    <definedName name="FSHFH" localSheetId="25">#REF!</definedName>
    <definedName name="FSHFH" localSheetId="36">#REF!</definedName>
    <definedName name="FSHFH">#REF!</definedName>
    <definedName name="FTDTRV" localSheetId="9">#REF!</definedName>
    <definedName name="FTDTRV" localSheetId="0">#REF!</definedName>
    <definedName name="FTDTRV" localSheetId="28">#REF!</definedName>
    <definedName name="FTDTRV" localSheetId="30">#REF!</definedName>
    <definedName name="FTDTRV" localSheetId="31">#REF!</definedName>
    <definedName name="FTDTRV" localSheetId="34">#REF!</definedName>
    <definedName name="FTDTRV" localSheetId="40">#REF!</definedName>
    <definedName name="FTDTRV" localSheetId="43">#REF!</definedName>
    <definedName name="FTDTRV" localSheetId="10">#REF!</definedName>
    <definedName name="FTDTRV" localSheetId="13">#REF!</definedName>
    <definedName name="FTDTRV" localSheetId="15">#REF!</definedName>
    <definedName name="FTDTRV" localSheetId="16">#REF!</definedName>
    <definedName name="FTDTRV" localSheetId="17">#REF!</definedName>
    <definedName name="FTDTRV" localSheetId="19">#REF!</definedName>
    <definedName name="FTDTRV" localSheetId="20">#REF!</definedName>
    <definedName name="FTDTRV" localSheetId="22">#REF!</definedName>
    <definedName name="FTDTRV" localSheetId="26">#REF!</definedName>
    <definedName name="FTDTRV" localSheetId="27">#REF!</definedName>
    <definedName name="FTDTRV" localSheetId="29">#REF!</definedName>
    <definedName name="FTDTRV" localSheetId="35">#REF!</definedName>
    <definedName name="FTDTRV" localSheetId="4">#REF!</definedName>
    <definedName name="FTDTRV" localSheetId="25">#REF!</definedName>
    <definedName name="FTDTRV" localSheetId="36">#REF!</definedName>
    <definedName name="FTDTRV">#REF!</definedName>
    <definedName name="GAMIÑO" localSheetId="9">#REF!</definedName>
    <definedName name="GAMIÑO" localSheetId="0">#REF!</definedName>
    <definedName name="GAMIÑO" localSheetId="28">#REF!</definedName>
    <definedName name="GAMIÑO" localSheetId="30">#REF!</definedName>
    <definedName name="GAMIÑO" localSheetId="31">#REF!</definedName>
    <definedName name="GAMIÑO" localSheetId="34">#REF!</definedName>
    <definedName name="GAMIÑO" localSheetId="40">#REF!</definedName>
    <definedName name="GAMIÑO" localSheetId="43">#REF!</definedName>
    <definedName name="GAMIÑO" localSheetId="10">#REF!</definedName>
    <definedName name="GAMIÑO" localSheetId="13">#REF!</definedName>
    <definedName name="GAMIÑO" localSheetId="15">#REF!</definedName>
    <definedName name="GAMIÑO" localSheetId="16">#REF!</definedName>
    <definedName name="GAMIÑO" localSheetId="17">#REF!</definedName>
    <definedName name="GAMIÑO" localSheetId="19">#REF!</definedName>
    <definedName name="GAMIÑO" localSheetId="20">#REF!</definedName>
    <definedName name="GAMIÑO" localSheetId="22">#REF!</definedName>
    <definedName name="GAMIÑO" localSheetId="26">#REF!</definedName>
    <definedName name="GAMIÑO" localSheetId="27">#REF!</definedName>
    <definedName name="GAMIÑO" localSheetId="29">#REF!</definedName>
    <definedName name="GAMIÑO" localSheetId="35">#REF!</definedName>
    <definedName name="GAMIÑO" localSheetId="4">#REF!</definedName>
    <definedName name="GAMIÑO" localSheetId="25">#REF!</definedName>
    <definedName name="GAMIÑO" localSheetId="36">#REF!</definedName>
    <definedName name="GAMIÑO">#REF!</definedName>
    <definedName name="GENERADOR" localSheetId="9">'[29]TECSA (sin amort.)'!#REF!</definedName>
    <definedName name="GENERADOR" localSheetId="0">'[29]TECSA (sin amort.)'!#REF!</definedName>
    <definedName name="GENERADOR" localSheetId="28">'[29]TECSA (sin amort.)'!#REF!</definedName>
    <definedName name="GENERADOR" localSheetId="30">'[29]TECSA (sin amort.)'!#REF!</definedName>
    <definedName name="GENERADOR" localSheetId="31">'[29]TECSA (sin amort.)'!#REF!</definedName>
    <definedName name="GENERADOR" localSheetId="34">'[29]TECSA (sin amort.)'!#REF!</definedName>
    <definedName name="GENERADOR" localSheetId="40">'[29]TECSA (sin amort.)'!#REF!</definedName>
    <definedName name="GENERADOR" localSheetId="43">'[29]TECSA (sin amort.)'!#REF!</definedName>
    <definedName name="GENERADOR" localSheetId="10">'[29]TECSA (sin amort.)'!#REF!</definedName>
    <definedName name="GENERADOR" localSheetId="13">'[29]TECSA (sin amort.)'!#REF!</definedName>
    <definedName name="GENERADOR" localSheetId="15">'[29]TECSA (sin amort.)'!#REF!</definedName>
    <definedName name="GENERADOR" localSheetId="16">'[29]TECSA (sin amort.)'!#REF!</definedName>
    <definedName name="GENERADOR" localSheetId="17">'[29]TECSA (sin amort.)'!#REF!</definedName>
    <definedName name="GENERADOR" localSheetId="19">'[29]TECSA (sin amort.)'!#REF!</definedName>
    <definedName name="GENERADOR" localSheetId="20">'[29]TECSA (sin amort.)'!#REF!</definedName>
    <definedName name="GENERADOR" localSheetId="22">'[29]TECSA (sin amort.)'!#REF!</definedName>
    <definedName name="GENERADOR" localSheetId="26">'[29]TECSA (sin amort.)'!#REF!</definedName>
    <definedName name="GENERADOR" localSheetId="27">'[29]TECSA (sin amort.)'!#REF!</definedName>
    <definedName name="GENERADOR" localSheetId="29">'[29]TECSA (sin amort.)'!#REF!</definedName>
    <definedName name="GENERADOR" localSheetId="35">'[29]TECSA (sin amort.)'!#REF!</definedName>
    <definedName name="GENERADOR" localSheetId="4">'[29]TECSA (sin amort.)'!#REF!</definedName>
    <definedName name="GENERADOR" localSheetId="25">'[29]TECSA (sin amort.)'!#REF!</definedName>
    <definedName name="GENERADOR" localSheetId="36">'[29]TECSA (sin amort.)'!#REF!</definedName>
    <definedName name="GENERADOR">'[29]TECSA (sin amort.)'!#REF!</definedName>
    <definedName name="gh" localSheetId="0">'[20]Forma 3'!$A$1:$IV$8</definedName>
    <definedName name="gh" localSheetId="28">'[20]Forma 3'!$A$1:$IV$8</definedName>
    <definedName name="gh" localSheetId="30">'[20]Forma 3'!$A$1:$IV$8</definedName>
    <definedName name="gh" localSheetId="31">'[20]Forma 3'!$A$1:$IV$8</definedName>
    <definedName name="gh" localSheetId="34">'[20]Forma 3'!$A$1:$IV$8</definedName>
    <definedName name="gh" localSheetId="40">'[20]Forma 3'!$A$1:$IV$8</definedName>
    <definedName name="gh" localSheetId="10">'[20]Forma 3'!$A$1:$IV$8</definedName>
    <definedName name="gh" localSheetId="13">'[5]Forma 3'!$A$1:$IV$8</definedName>
    <definedName name="gh" localSheetId="15">'[20]Forma 3'!$A$1:$IV$8</definedName>
    <definedName name="gh" localSheetId="16">'[20]Forma 3'!$A$1:$IV$8</definedName>
    <definedName name="gh" localSheetId="17">'[20]Forma 3'!$A$1:$IV$8</definedName>
    <definedName name="gh" localSheetId="20">'[20]Forma 3'!$A$1:$IV$8</definedName>
    <definedName name="gh" localSheetId="26">'[5]Forma 3'!$A$1:$IV$8</definedName>
    <definedName name="gh" localSheetId="27">'[5]Forma 3'!$A$1:$IV$8</definedName>
    <definedName name="gh" localSheetId="29">'[20]Forma 3'!$A$1:$IV$8</definedName>
    <definedName name="gh" localSheetId="35">'[20]Forma 3'!$A$1:$IV$8</definedName>
    <definedName name="gh" localSheetId="36">'[20]Forma 3'!$A$1:$IV$8</definedName>
    <definedName name="gh">'[59]Forma 3'!$A$1:$IV$8</definedName>
    <definedName name="GKHKGHKJJJJJK" localSheetId="9">#REF!</definedName>
    <definedName name="GKHKGHKJJJJJK" localSheetId="0">#REF!</definedName>
    <definedName name="GKHKGHKJJJJJK" localSheetId="28">#REF!</definedName>
    <definedName name="GKHKGHKJJJJJK" localSheetId="30">#REF!</definedName>
    <definedName name="GKHKGHKJJJJJK" localSheetId="31">#REF!</definedName>
    <definedName name="GKHKGHKJJJJJK" localSheetId="32">#REF!</definedName>
    <definedName name="GKHKGHKJJJJJK" localSheetId="34">#REF!</definedName>
    <definedName name="GKHKGHKJJJJJK" localSheetId="40">#REF!</definedName>
    <definedName name="GKHKGHKJJJJJK" localSheetId="43">#REF!</definedName>
    <definedName name="GKHKGHKJJJJJK" localSheetId="10">#REF!</definedName>
    <definedName name="GKHKGHKJJJJJK" localSheetId="15">#REF!</definedName>
    <definedName name="GKHKGHKJJJJJK" localSheetId="16">#REF!</definedName>
    <definedName name="GKHKGHKJJJJJK" localSheetId="17">#REF!</definedName>
    <definedName name="GKHKGHKJJJJJK" localSheetId="19">#REF!</definedName>
    <definedName name="GKHKGHKJJJJJK" localSheetId="20">#REF!</definedName>
    <definedName name="GKHKGHKJJJJJK" localSheetId="22">#REF!</definedName>
    <definedName name="GKHKGHKJJJJJK" localSheetId="26">#REF!</definedName>
    <definedName name="GKHKGHKJJJJJK" localSheetId="27">#REF!</definedName>
    <definedName name="GKHKGHKJJJJJK" localSheetId="29">#REF!</definedName>
    <definedName name="GKHKGHKJJJJJK" localSheetId="35">#REF!</definedName>
    <definedName name="GKHKGHKJJJJJK" localSheetId="4">#REF!</definedName>
    <definedName name="GKHKGHKJJJJJK" localSheetId="25">#REF!</definedName>
    <definedName name="GKHKGHKJJJJJK" localSheetId="36">#REF!</definedName>
    <definedName name="GKHKGHKJJJJJK">#REF!</definedName>
    <definedName name="GRADO_DE_CURVATURA_MAXIMA" localSheetId="9">#REF!</definedName>
    <definedName name="GRADO_DE_CURVATURA_MAXIMA" localSheetId="0">#REF!</definedName>
    <definedName name="GRADO_DE_CURVATURA_MAXIMA" localSheetId="28">#REF!</definedName>
    <definedName name="GRADO_DE_CURVATURA_MAXIMA" localSheetId="30">#REF!</definedName>
    <definedName name="GRADO_DE_CURVATURA_MAXIMA" localSheetId="31">#REF!</definedName>
    <definedName name="GRADO_DE_CURVATURA_MAXIMA" localSheetId="34">#REF!</definedName>
    <definedName name="GRADO_DE_CURVATURA_MAXIMA" localSheetId="40">#REF!</definedName>
    <definedName name="GRADO_DE_CURVATURA_MAXIMA" localSheetId="43">#REF!</definedName>
    <definedName name="GRADO_DE_CURVATURA_MAXIMA" localSheetId="10">#REF!</definedName>
    <definedName name="GRADO_DE_CURVATURA_MAXIMA" localSheetId="15">#REF!</definedName>
    <definedName name="GRADO_DE_CURVATURA_MAXIMA" localSheetId="16">#REF!</definedName>
    <definedName name="GRADO_DE_CURVATURA_MAXIMA" localSheetId="17">#REF!</definedName>
    <definedName name="GRADO_DE_CURVATURA_MAXIMA" localSheetId="19">#REF!</definedName>
    <definedName name="GRADO_DE_CURVATURA_MAXIMA" localSheetId="20">#REF!</definedName>
    <definedName name="GRADO_DE_CURVATURA_MAXIMA" localSheetId="22">#REF!</definedName>
    <definedName name="GRADO_DE_CURVATURA_MAXIMA" localSheetId="26">#REF!</definedName>
    <definedName name="GRADO_DE_CURVATURA_MAXIMA" localSheetId="27">#REF!</definedName>
    <definedName name="GRADO_DE_CURVATURA_MAXIMA" localSheetId="29">#REF!</definedName>
    <definedName name="GRADO_DE_CURVATURA_MAXIMA" localSheetId="35">#REF!</definedName>
    <definedName name="GRADO_DE_CURVATURA_MAXIMA" localSheetId="4">#REF!</definedName>
    <definedName name="GRADO_DE_CURVATURA_MAXIMA" localSheetId="25">#REF!</definedName>
    <definedName name="GRADO_DE_CURVATURA_MAXIMA" localSheetId="36">#REF!</definedName>
    <definedName name="GRADO_DE_CURVATURA_MAXIMA">#REF!</definedName>
    <definedName name="GRUA" localSheetId="9">#REF!</definedName>
    <definedName name="GRUA" localSheetId="0">#REF!</definedName>
    <definedName name="GRUA" localSheetId="28">#REF!</definedName>
    <definedName name="GRUA" localSheetId="30">#REF!</definedName>
    <definedName name="GRUA" localSheetId="31">#REF!</definedName>
    <definedName name="GRUA" localSheetId="34">#REF!</definedName>
    <definedName name="GRUA" localSheetId="40">#REF!</definedName>
    <definedName name="GRUA" localSheetId="43">#REF!</definedName>
    <definedName name="GRUA" localSheetId="10">#REF!</definedName>
    <definedName name="GRUA" localSheetId="13">#REF!</definedName>
    <definedName name="GRUA" localSheetId="15">#REF!</definedName>
    <definedName name="GRUA" localSheetId="16">#REF!</definedName>
    <definedName name="GRUA" localSheetId="17">#REF!</definedName>
    <definedName name="GRUA" localSheetId="19">#REF!</definedName>
    <definedName name="GRUA" localSheetId="20">#REF!</definedName>
    <definedName name="GRUA" localSheetId="22">#REF!</definedName>
    <definedName name="GRUA" localSheetId="26">#REF!</definedName>
    <definedName name="GRUA" localSheetId="27">#REF!</definedName>
    <definedName name="GRUA" localSheetId="29">#REF!</definedName>
    <definedName name="GRUA" localSheetId="35">#REF!</definedName>
    <definedName name="GRUA" localSheetId="4">#REF!</definedName>
    <definedName name="GRUA" localSheetId="25">#REF!</definedName>
    <definedName name="GRUA" localSheetId="36">#REF!</definedName>
    <definedName name="GRUA">#REF!</definedName>
    <definedName name="GTGHHY" localSheetId="9" hidden="1">'[23]Forma E-17'!#REF!</definedName>
    <definedName name="GTGHHY" localSheetId="5" hidden="1">'[24]Forma E-17'!#REF!</definedName>
    <definedName name="GTGHHY" localSheetId="0" hidden="1">'[23]Forma E-17'!#REF!</definedName>
    <definedName name="GTGHHY" localSheetId="28" hidden="1">'[23]Forma E-17'!#REF!</definedName>
    <definedName name="GTGHHY" localSheetId="30" hidden="1">'[23]Forma E-17'!#REF!</definedName>
    <definedName name="GTGHHY" localSheetId="31" hidden="1">'[23]Forma E-17'!#REF!</definedName>
    <definedName name="GTGHHY" localSheetId="32" hidden="1">'[88]Forma E-17'!#REF!</definedName>
    <definedName name="GTGHHY" localSheetId="34" hidden="1">'[23]Forma E-17'!#REF!</definedName>
    <definedName name="GTGHHY" localSheetId="41" hidden="1">'[24]Forma E-17'!#REF!</definedName>
    <definedName name="GTGHHY" localSheetId="42" hidden="1">'[24]Forma E-17'!#REF!</definedName>
    <definedName name="GTGHHY" localSheetId="40" hidden="1">'[23]Forma E-17'!#REF!</definedName>
    <definedName name="GTGHHY" localSheetId="43" hidden="1">'[23]Forma E-17'!#REF!</definedName>
    <definedName name="GTGHHY" localSheetId="44" hidden="1">'[24]Forma E-17'!#REF!</definedName>
    <definedName name="GTGHHY" localSheetId="10" hidden="1">'[23]Forma E-17'!#REF!</definedName>
    <definedName name="GTGHHY" localSheetId="13" hidden="1">'[51]Forma E-17'!#REF!</definedName>
    <definedName name="GTGHHY" localSheetId="15" hidden="1">'[23]Forma E-17'!#REF!</definedName>
    <definedName name="GTGHHY" localSheetId="16" hidden="1">'[23]Forma E-17'!#REF!</definedName>
    <definedName name="GTGHHY" localSheetId="17" hidden="1">'[23]Forma E-17'!#REF!</definedName>
    <definedName name="GTGHHY" localSheetId="19" hidden="1">'[24]Forma E-17'!#REF!</definedName>
    <definedName name="GTGHHY" localSheetId="20" hidden="1">'[23]Forma E-17'!#REF!</definedName>
    <definedName name="GTGHHY" localSheetId="21" hidden="1">'[23]Forma E-17'!#REF!</definedName>
    <definedName name="GTGHHY" localSheetId="22" hidden="1">'[23]Forma E-17'!#REF!</definedName>
    <definedName name="GTGHHY" localSheetId="23" hidden="1">'[23]Forma E-17'!#REF!</definedName>
    <definedName name="GTGHHY" localSheetId="26" hidden="1">'[72]Forma E-17'!#REF!</definedName>
    <definedName name="GTGHHY" localSheetId="27" hidden="1">'[72]Forma E-17'!#REF!</definedName>
    <definedName name="GTGHHY" localSheetId="29" hidden="1">'[23]Forma E-17'!#REF!</definedName>
    <definedName name="GTGHHY" localSheetId="35" hidden="1">'[23]Forma E-17'!#REF!</definedName>
    <definedName name="GTGHHY" localSheetId="4" hidden="1">'[23]Forma E-17'!#REF!</definedName>
    <definedName name="GTGHHY" localSheetId="25" hidden="1">'[24]Forma E-17'!#REF!</definedName>
    <definedName name="GTGHHY" localSheetId="36" hidden="1">'[23]Forma E-17'!#REF!</definedName>
    <definedName name="GTGHHY" hidden="1">'[24]Forma E-17'!#REF!</definedName>
    <definedName name="HDYJUU" localSheetId="9">#REF!</definedName>
    <definedName name="HDYJUU" localSheetId="0">#REF!</definedName>
    <definedName name="HDYJUU" localSheetId="28">#REF!</definedName>
    <definedName name="HDYJUU" localSheetId="30">#REF!</definedName>
    <definedName name="HDYJUU" localSheetId="31">#REF!</definedName>
    <definedName name="HDYJUU" localSheetId="32">#REF!</definedName>
    <definedName name="HDYJUU" localSheetId="34">#REF!</definedName>
    <definedName name="HDYJUU" localSheetId="40">#REF!</definedName>
    <definedName name="HDYJUU" localSheetId="43">#REF!</definedName>
    <definedName name="HDYJUU" localSheetId="10">#REF!</definedName>
    <definedName name="HDYJUU" localSheetId="15">#REF!</definedName>
    <definedName name="HDYJUU" localSheetId="16">#REF!</definedName>
    <definedName name="HDYJUU" localSheetId="17">#REF!</definedName>
    <definedName name="HDYJUU" localSheetId="19">#REF!</definedName>
    <definedName name="HDYJUU" localSheetId="20">#REF!</definedName>
    <definedName name="HDYJUU" localSheetId="22">#REF!</definedName>
    <definedName name="HDYJUU" localSheetId="26">#REF!</definedName>
    <definedName name="HDYJUU" localSheetId="27">#REF!</definedName>
    <definedName name="HDYJUU" localSheetId="29">#REF!</definedName>
    <definedName name="HDYJUU" localSheetId="35">#REF!</definedName>
    <definedName name="HDYJUU" localSheetId="4">#REF!</definedName>
    <definedName name="HDYJUU" localSheetId="25">#REF!</definedName>
    <definedName name="HDYJUU" localSheetId="36">#REF!</definedName>
    <definedName name="HDYJUU">#REF!</definedName>
    <definedName name="HE" localSheetId="9">#REF!</definedName>
    <definedName name="HE" localSheetId="0">#REF!</definedName>
    <definedName name="HE" localSheetId="28">#REF!</definedName>
    <definedName name="HE" localSheetId="30">#REF!</definedName>
    <definedName name="HE" localSheetId="31">#REF!</definedName>
    <definedName name="HE" localSheetId="34">#REF!</definedName>
    <definedName name="HE" localSheetId="40">#REF!</definedName>
    <definedName name="HE" localSheetId="43">#REF!</definedName>
    <definedName name="HE" localSheetId="10">#REF!</definedName>
    <definedName name="HE" localSheetId="13">#REF!</definedName>
    <definedName name="HE" localSheetId="15">#REF!</definedName>
    <definedName name="HE" localSheetId="16">#REF!</definedName>
    <definedName name="HE" localSheetId="17">#REF!</definedName>
    <definedName name="HE" localSheetId="19">#REF!</definedName>
    <definedName name="HE" localSheetId="20">#REF!</definedName>
    <definedName name="HE" localSheetId="22">#REF!</definedName>
    <definedName name="HE" localSheetId="26">#REF!</definedName>
    <definedName name="HE" localSheetId="27">#REF!</definedName>
    <definedName name="HE" localSheetId="29">#REF!</definedName>
    <definedName name="HE" localSheetId="35">#REF!</definedName>
    <definedName name="HE" localSheetId="4">#REF!</definedName>
    <definedName name="HE" localSheetId="25">#REF!</definedName>
    <definedName name="HE" localSheetId="36">#REF!</definedName>
    <definedName name="HE">#REF!</definedName>
    <definedName name="HI">'[13] ficha tec.ALTA ING.'!$E$23:$I$23</definedName>
    <definedName name="HL">'[19] ficha tec.ALTA ING.'!$E$23:$I$23</definedName>
    <definedName name="IN" localSheetId="9">#REF!</definedName>
    <definedName name="IN" localSheetId="0">#REF!</definedName>
    <definedName name="IN" localSheetId="28">#REF!</definedName>
    <definedName name="IN" localSheetId="30">#REF!</definedName>
    <definedName name="IN" localSheetId="31">#REF!</definedName>
    <definedName name="IN" localSheetId="34">#REF!</definedName>
    <definedName name="IN" localSheetId="40">#REF!</definedName>
    <definedName name="IN" localSheetId="43">#REF!</definedName>
    <definedName name="IN" localSheetId="10">#REF!</definedName>
    <definedName name="IN" localSheetId="15">#REF!</definedName>
    <definedName name="IN" localSheetId="16">#REF!</definedName>
    <definedName name="IN" localSheetId="17">#REF!</definedName>
    <definedName name="IN" localSheetId="19">#REF!</definedName>
    <definedName name="IN" localSheetId="20">#REF!</definedName>
    <definedName name="IN" localSheetId="22">#REF!</definedName>
    <definedName name="IN" localSheetId="26">#REF!</definedName>
    <definedName name="IN" localSheetId="27">#REF!</definedName>
    <definedName name="IN" localSheetId="29">#REF!</definedName>
    <definedName name="IN" localSheetId="35">#REF!</definedName>
    <definedName name="IN" localSheetId="4">#REF!</definedName>
    <definedName name="IN" localSheetId="25">#REF!</definedName>
    <definedName name="IN" localSheetId="36">#REF!</definedName>
    <definedName name="IN">#REF!</definedName>
    <definedName name="INDIREC" localSheetId="9">#REF!</definedName>
    <definedName name="INDIREC" localSheetId="0">#REF!</definedName>
    <definedName name="INDIREC" localSheetId="28">#REF!</definedName>
    <definedName name="INDIREC" localSheetId="30">#REF!</definedName>
    <definedName name="INDIREC" localSheetId="31">#REF!</definedName>
    <definedName name="INDIREC" localSheetId="32">#REF!</definedName>
    <definedName name="INDIREC" localSheetId="34">#REF!</definedName>
    <definedName name="INDIREC" localSheetId="40">#REF!</definedName>
    <definedName name="INDIREC" localSheetId="43">#REF!</definedName>
    <definedName name="INDIREC" localSheetId="10">#REF!</definedName>
    <definedName name="INDIREC" localSheetId="13">#REF!</definedName>
    <definedName name="INDIREC" localSheetId="15">#REF!</definedName>
    <definedName name="INDIREC" localSheetId="16">#REF!</definedName>
    <definedName name="INDIREC" localSheetId="17">#REF!</definedName>
    <definedName name="INDIREC" localSheetId="19">#REF!</definedName>
    <definedName name="INDIREC" localSheetId="20">#REF!</definedName>
    <definedName name="INDIREC" localSheetId="22">#REF!</definedName>
    <definedName name="INDIREC" localSheetId="26">#REF!</definedName>
    <definedName name="INDIREC" localSheetId="27">#REF!</definedName>
    <definedName name="INDIREC" localSheetId="29">#REF!</definedName>
    <definedName name="INDIREC" localSheetId="35">#REF!</definedName>
    <definedName name="INDIREC" localSheetId="4">#REF!</definedName>
    <definedName name="INDIREC" localSheetId="25">#REF!</definedName>
    <definedName name="INDIREC" localSheetId="36">#REF!</definedName>
    <definedName name="INDIREC">#REF!</definedName>
    <definedName name="INF" localSheetId="9">#REF!</definedName>
    <definedName name="INF" localSheetId="0">#REF!</definedName>
    <definedName name="INF" localSheetId="28">#REF!</definedName>
    <definedName name="INF" localSheetId="30">#REF!</definedName>
    <definedName name="INF" localSheetId="31">#REF!</definedName>
    <definedName name="INF" localSheetId="32">#REF!</definedName>
    <definedName name="INF" localSheetId="34">#REF!</definedName>
    <definedName name="INF" localSheetId="40">#REF!</definedName>
    <definedName name="INF" localSheetId="43">#REF!</definedName>
    <definedName name="INF" localSheetId="10">#REF!</definedName>
    <definedName name="INF" localSheetId="15">#REF!</definedName>
    <definedName name="INF" localSheetId="16">#REF!</definedName>
    <definedName name="INF" localSheetId="17">#REF!</definedName>
    <definedName name="INF" localSheetId="19">#REF!</definedName>
    <definedName name="INF" localSheetId="20">#REF!</definedName>
    <definedName name="INF" localSheetId="22">#REF!</definedName>
    <definedName name="INF" localSheetId="26">#REF!</definedName>
    <definedName name="INF" localSheetId="27">#REF!</definedName>
    <definedName name="INF" localSheetId="29">#REF!</definedName>
    <definedName name="INF" localSheetId="35">#REF!</definedName>
    <definedName name="INF" localSheetId="4">#REF!</definedName>
    <definedName name="INF" localSheetId="25">#REF!</definedName>
    <definedName name="INF" localSheetId="36">#REF!</definedName>
    <definedName name="INF">#REF!</definedName>
    <definedName name="INFO" localSheetId="9">#REF!</definedName>
    <definedName name="INFO" localSheetId="0">#REF!</definedName>
    <definedName name="INFO" localSheetId="28">#REF!</definedName>
    <definedName name="INFO" localSheetId="30">#REF!</definedName>
    <definedName name="INFO" localSheetId="31">#REF!</definedName>
    <definedName name="INFO" localSheetId="32">#REF!</definedName>
    <definedName name="INFO" localSheetId="34">#REF!</definedName>
    <definedName name="INFO" localSheetId="40">#REF!</definedName>
    <definedName name="INFO" localSheetId="43">#REF!</definedName>
    <definedName name="INFO" localSheetId="10">#REF!</definedName>
    <definedName name="INFO" localSheetId="13">#REF!</definedName>
    <definedName name="INFO" localSheetId="15">#REF!</definedName>
    <definedName name="INFO" localSheetId="16">#REF!</definedName>
    <definedName name="INFO" localSheetId="17">#REF!</definedName>
    <definedName name="INFO" localSheetId="19">#REF!</definedName>
    <definedName name="INFO" localSheetId="20">#REF!</definedName>
    <definedName name="INFO" localSheetId="22">#REF!</definedName>
    <definedName name="INFO" localSheetId="26">#REF!</definedName>
    <definedName name="INFO" localSheetId="27">#REF!</definedName>
    <definedName name="INFO" localSheetId="29">#REF!</definedName>
    <definedName name="INFO" localSheetId="35">#REF!</definedName>
    <definedName name="INFO" localSheetId="4">#REF!</definedName>
    <definedName name="INFO" localSheetId="25">#REF!</definedName>
    <definedName name="INFO" localSheetId="36">#REF!</definedName>
    <definedName name="INFO">#REF!</definedName>
    <definedName name="ISAAC" localSheetId="32" hidden="1">'[66]Forma E-7'!$D$10:$D$189</definedName>
    <definedName name="ISAAC" localSheetId="43" hidden="1">'[63]Forma E-7'!$D$10:$D$189</definedName>
    <definedName name="ISAAC" localSheetId="13" hidden="1">'[9]Forma E-7'!$D$10:$D$189</definedName>
    <definedName name="ISAAC" localSheetId="21" hidden="1">'[63]Forma E-7'!$D$10:$D$189</definedName>
    <definedName name="ISAAC" localSheetId="22" hidden="1">'[63]Forma E-7'!$D$10:$D$189</definedName>
    <definedName name="ISAAC" localSheetId="23" hidden="1">'[63]Forma E-7'!$D$10:$D$189</definedName>
    <definedName name="ISAAC" localSheetId="26" hidden="1">'[9]Forma E-7'!$D$10:$D$189</definedName>
    <definedName name="ISAAC" localSheetId="27" hidden="1">'[9]Forma E-7'!$D$10:$D$189</definedName>
    <definedName name="ISAAC" hidden="1">'[7]Forma E-7'!$D$10:$D$189</definedName>
    <definedName name="JC">#N/A</definedName>
    <definedName name="JK" localSheetId="13">[54]CMPRESOR!$C$50</definedName>
    <definedName name="JK" localSheetId="26">[74]CMPRESOR!$C$50</definedName>
    <definedName name="JK" localSheetId="27">[74]CMPRESOR!$C$50</definedName>
    <definedName name="JK">[64]CMPRESOR!$C$50</definedName>
    <definedName name="jo" localSheetId="0">'[20]Forma 3'!$A$1:$IV$8</definedName>
    <definedName name="jo" localSheetId="28">'[20]Forma 3'!$A$1:$IV$8</definedName>
    <definedName name="jo" localSheetId="30">'[20]Forma 3'!$A$1:$IV$8</definedName>
    <definedName name="jo" localSheetId="31">'[20]Forma 3'!$A$1:$IV$8</definedName>
    <definedName name="jo" localSheetId="34">'[20]Forma 3'!$A$1:$IV$8</definedName>
    <definedName name="jo" localSheetId="40">'[20]Forma 3'!$A$1:$IV$8</definedName>
    <definedName name="jo" localSheetId="10">'[20]Forma 3'!$A$1:$IV$8</definedName>
    <definedName name="jo" localSheetId="13">'[5]Forma 3'!$A$1:$IV$8</definedName>
    <definedName name="jo" localSheetId="15">'[20]Forma 3'!$A$1:$IV$8</definedName>
    <definedName name="jo" localSheetId="16">'[20]Forma 3'!$A$1:$IV$8</definedName>
    <definedName name="jo" localSheetId="17">'[20]Forma 3'!$A$1:$IV$8</definedName>
    <definedName name="jo" localSheetId="20">'[20]Forma 3'!$A$1:$IV$8</definedName>
    <definedName name="jo" localSheetId="26">'[5]Forma 3'!$A$1:$IV$8</definedName>
    <definedName name="jo" localSheetId="27">'[5]Forma 3'!$A$1:$IV$8</definedName>
    <definedName name="jo" localSheetId="29">'[20]Forma 3'!$A$1:$IV$8</definedName>
    <definedName name="jo" localSheetId="35">'[20]Forma 3'!$A$1:$IV$8</definedName>
    <definedName name="jo" localSheetId="36">'[20]Forma 3'!$A$1:$IV$8</definedName>
    <definedName name="jo">'[59]Forma 3'!$A$1:$IV$8</definedName>
    <definedName name="jocs" localSheetId="32">'[90]Forma 3'!$A$1:$IV$8</definedName>
    <definedName name="jocs" localSheetId="33">'[20]Forma 3'!$A$1:$IV$8</definedName>
    <definedName name="jocs" localSheetId="37">'[20]Forma 3'!$A$1:$IV$8</definedName>
    <definedName name="jocs" localSheetId="38">'[20]Forma 3'!$A$1:$IV$8</definedName>
    <definedName name="jocs" localSheetId="39">'[20]Forma 3'!$A$1:$IV$8</definedName>
    <definedName name="jocs" localSheetId="43">'[99]Forma 3'!$A$1:$IV$8</definedName>
    <definedName name="jocs" localSheetId="11">'[20]Forma 3'!$A$1:$IV$8</definedName>
    <definedName name="jocs" localSheetId="12">'[20]Forma 3'!$A$1:$IV$8</definedName>
    <definedName name="jocs" localSheetId="13">'[5]Forma 3'!$A$1:$IV$8</definedName>
    <definedName name="jocs" localSheetId="26">'[5]Forma 3'!$A$1:$IV$8</definedName>
    <definedName name="jocs" localSheetId="27">'[5]Forma 3'!$A$1:$IV$8</definedName>
    <definedName name="jocs">'[65]Forma 3'!$A$1:$IV$8</definedName>
    <definedName name="JOCS2" localSheetId="0">'[20]Forma 3'!$A$1:$IV$8</definedName>
    <definedName name="JOCS2" localSheetId="28">'[20]Forma 3'!$A$1:$IV$8</definedName>
    <definedName name="JOCS2" localSheetId="30">'[20]Forma 3'!$A$1:$IV$8</definedName>
    <definedName name="JOCS2" localSheetId="31">'[20]Forma 3'!$A$1:$IV$8</definedName>
    <definedName name="JOCS2" localSheetId="34">'[20]Forma 3'!$A$1:$IV$8</definedName>
    <definedName name="JOCS2" localSheetId="40">'[20]Forma 3'!$A$1:$IV$8</definedName>
    <definedName name="JOCS2" localSheetId="10">'[20]Forma 3'!$A$1:$IV$8</definedName>
    <definedName name="JOCS2" localSheetId="13">'[5]Forma 3'!$A$1:$IV$8</definedName>
    <definedName name="JOCS2" localSheetId="15">'[20]Forma 3'!$A$1:$IV$8</definedName>
    <definedName name="JOCS2" localSheetId="16">'[20]Forma 3'!$A$1:$IV$8</definedName>
    <definedName name="JOCS2" localSheetId="17">'[20]Forma 3'!$A$1:$IV$8</definedName>
    <definedName name="JOCS2" localSheetId="20">'[20]Forma 3'!$A$1:$IV$8</definedName>
    <definedName name="JOCS2" localSheetId="26">'[5]Forma 3'!$A$1:$IV$8</definedName>
    <definedName name="JOCS2" localSheetId="27">'[5]Forma 3'!$A$1:$IV$8</definedName>
    <definedName name="JOCS2" localSheetId="29">'[20]Forma 3'!$A$1:$IV$8</definedName>
    <definedName name="JOCS2" localSheetId="35">'[20]Forma 3'!$A$1:$IV$8</definedName>
    <definedName name="JOCS2" localSheetId="36">'[20]Forma 3'!$A$1:$IV$8</definedName>
    <definedName name="JOCS2">'[59]Forma 3'!$A$1:$IV$8</definedName>
    <definedName name="JOCSA" localSheetId="0">'[20]Forma 3'!$A$1:$IV$8</definedName>
    <definedName name="JOCSA" localSheetId="28">'[20]Forma 3'!$A$1:$IV$8</definedName>
    <definedName name="JOCSA" localSheetId="30">'[20]Forma 3'!$A$1:$IV$8</definedName>
    <definedName name="JOCSA" localSheetId="31">'[20]Forma 3'!$A$1:$IV$8</definedName>
    <definedName name="JOCSA" localSheetId="34">'[20]Forma 3'!$A$1:$IV$8</definedName>
    <definedName name="JOCSA" localSheetId="40">'[20]Forma 3'!$A$1:$IV$8</definedName>
    <definedName name="JOCSA" localSheetId="10">'[20]Forma 3'!$A$1:$IV$8</definedName>
    <definedName name="JOCSA" localSheetId="13">'[5]Forma 3'!$A$1:$IV$8</definedName>
    <definedName name="JOCSA" localSheetId="15">'[20]Forma 3'!$A$1:$IV$8</definedName>
    <definedName name="JOCSA" localSheetId="16">'[20]Forma 3'!$A$1:$IV$8</definedName>
    <definedName name="JOCSA" localSheetId="17">'[20]Forma 3'!$A$1:$IV$8</definedName>
    <definedName name="JOCSA" localSheetId="20">'[20]Forma 3'!$A$1:$IV$8</definedName>
    <definedName name="JOCSA" localSheetId="26">'[5]Forma 3'!$A$1:$IV$8</definedName>
    <definedName name="JOCSA" localSheetId="27">'[5]Forma 3'!$A$1:$IV$8</definedName>
    <definedName name="JOCSA" localSheetId="29">'[20]Forma 3'!$A$1:$IV$8</definedName>
    <definedName name="JOCSA" localSheetId="35">'[20]Forma 3'!$A$1:$IV$8</definedName>
    <definedName name="JOCSA" localSheetId="36">'[20]Forma 3'!$A$1:$IV$8</definedName>
    <definedName name="JOCSA">'[59]Forma 3'!$A$1:$IV$8</definedName>
    <definedName name="jorge" localSheetId="30" hidden="1">'[86]Forma E-7'!$D$10:$D$189</definedName>
    <definedName name="JORGE" localSheetId="32" hidden="1">'[87]Forma E-7'!$D$10:$D$189</definedName>
    <definedName name="jorge" localSheetId="43" hidden="1">'[63]Forma E-7'!$D$10:$D$189</definedName>
    <definedName name="jorge" localSheetId="44" hidden="1">'[22]Forma E-7'!$D$10:$D$189</definedName>
    <definedName name="jorge" localSheetId="13" hidden="1">'[9]Forma E-7'!$D$10:$D$189</definedName>
    <definedName name="jorge" localSheetId="21" hidden="1">'[63]Forma E-7'!$D$10:$D$189</definedName>
    <definedName name="jorge" localSheetId="22" hidden="1">'[63]Forma E-7'!$D$10:$D$189</definedName>
    <definedName name="jorge" localSheetId="23" hidden="1">'[63]Forma E-7'!$D$10:$D$189</definedName>
    <definedName name="jorge" localSheetId="26" hidden="1">'[9]Forma E-7'!$D$10:$D$189</definedName>
    <definedName name="jorge" localSheetId="27" hidden="1">'[9]Forma E-7'!$D$10:$D$189</definedName>
    <definedName name="jorge" localSheetId="25" hidden="1">'[22]Forma E-7'!$D$10:$D$189</definedName>
    <definedName name="jorge" hidden="1">'[22]Forma E-7'!$D$10:$D$189</definedName>
    <definedName name="jytjytjytjytj" localSheetId="32">'[84]Forma 3'!$A$9:$H$92</definedName>
    <definedName name="jytjytjytjytj" localSheetId="43">'[60]Forma 3'!$A$9:$H$92</definedName>
    <definedName name="jytjytjytjytj" localSheetId="13">'[5]Forma 3'!$A$9:$H$92</definedName>
    <definedName name="jytjytjytjytj" localSheetId="26">'[5]Forma 3'!$A$9:$H$92</definedName>
    <definedName name="jytjytjytjytj" localSheetId="27">'[5]Forma 3'!$A$9:$H$92</definedName>
    <definedName name="jytjytjytjytj">'[60]Forma 3'!$A$9:$H$92</definedName>
    <definedName name="KILY" localSheetId="9">#REF!</definedName>
    <definedName name="KILY" localSheetId="0">#REF!</definedName>
    <definedName name="KILY" localSheetId="28">#REF!</definedName>
    <definedName name="KILY" localSheetId="30">#REF!</definedName>
    <definedName name="KILY" localSheetId="31">#REF!</definedName>
    <definedName name="KILY" localSheetId="34">#REF!</definedName>
    <definedName name="KILY" localSheetId="40">#REF!</definedName>
    <definedName name="KILY" localSheetId="43">#REF!</definedName>
    <definedName name="KILY" localSheetId="10">#REF!</definedName>
    <definedName name="KILY" localSheetId="13">#REF!</definedName>
    <definedName name="KILY" localSheetId="15">#REF!</definedName>
    <definedName name="KILY" localSheetId="16">#REF!</definedName>
    <definedName name="KILY" localSheetId="17">#REF!</definedName>
    <definedName name="KILY" localSheetId="19">#REF!</definedName>
    <definedName name="KILY" localSheetId="20">#REF!</definedName>
    <definedName name="KILY" localSheetId="22">#REF!</definedName>
    <definedName name="KILY" localSheetId="26">#REF!</definedName>
    <definedName name="KILY" localSheetId="27">#REF!</definedName>
    <definedName name="KILY" localSheetId="29">#REF!</definedName>
    <definedName name="KILY" localSheetId="35">#REF!</definedName>
    <definedName name="KILY" localSheetId="4">#REF!</definedName>
    <definedName name="KILY" localSheetId="25">#REF!</definedName>
    <definedName name="KILY" localSheetId="36">#REF!</definedName>
    <definedName name="KILY">#REF!</definedName>
    <definedName name="KJBLKLLBJKBJK" localSheetId="9">#REF!</definedName>
    <definedName name="KJBLKLLBJKBJK" localSheetId="0">#REF!</definedName>
    <definedName name="KJBLKLLBJKBJK" localSheetId="28">#REF!</definedName>
    <definedName name="KJBLKLLBJKBJK" localSheetId="30">#REF!</definedName>
    <definedName name="KJBLKLLBJKBJK" localSheetId="31">#REF!</definedName>
    <definedName name="KJBLKLLBJKBJK" localSheetId="32">#REF!</definedName>
    <definedName name="KJBLKLLBJKBJK" localSheetId="34">#REF!</definedName>
    <definedName name="KJBLKLLBJKBJK" localSheetId="40">#REF!</definedName>
    <definedName name="KJBLKLLBJKBJK" localSheetId="43">#REF!</definedName>
    <definedName name="KJBLKLLBJKBJK" localSheetId="10">#REF!</definedName>
    <definedName name="KJBLKLLBJKBJK" localSheetId="13">#REF!</definedName>
    <definedName name="KJBLKLLBJKBJK" localSheetId="15">#REF!</definedName>
    <definedName name="KJBLKLLBJKBJK" localSheetId="16">#REF!</definedName>
    <definedName name="KJBLKLLBJKBJK" localSheetId="17">#REF!</definedName>
    <definedName name="KJBLKLLBJKBJK" localSheetId="19">#REF!</definedName>
    <definedName name="KJBLKLLBJKBJK" localSheetId="20">#REF!</definedName>
    <definedName name="KJBLKLLBJKBJK" localSheetId="22">#REF!</definedName>
    <definedName name="KJBLKLLBJKBJK" localSheetId="26">#REF!</definedName>
    <definedName name="KJBLKLLBJKBJK" localSheetId="27">#REF!</definedName>
    <definedName name="KJBLKLLBJKBJK" localSheetId="29">#REF!</definedName>
    <definedName name="KJBLKLLBJKBJK" localSheetId="35">#REF!</definedName>
    <definedName name="KJBLKLLBJKBJK" localSheetId="4">#REF!</definedName>
    <definedName name="KJBLKLLBJKBJK" localSheetId="25">#REF!</definedName>
    <definedName name="KJBLKLLBJKBJK" localSheetId="36">#REF!</definedName>
    <definedName name="KJBLKLLBJKBJK">#REF!</definedName>
    <definedName name="KJKJKLKJKKK" localSheetId="9">#REF!</definedName>
    <definedName name="KJKJKLKJKKK" localSheetId="0">#REF!</definedName>
    <definedName name="KJKJKLKJKKK" localSheetId="28">#REF!</definedName>
    <definedName name="KJKJKLKJKKK" localSheetId="30">#REF!</definedName>
    <definedName name="KJKJKLKJKKK" localSheetId="31">#REF!</definedName>
    <definedName name="KJKJKLKJKKK" localSheetId="32">#REF!</definedName>
    <definedName name="KJKJKLKJKKK" localSheetId="34">#REF!</definedName>
    <definedName name="KJKJKLKJKKK" localSheetId="40">#REF!</definedName>
    <definedName name="KJKJKLKJKKK" localSheetId="43">#REF!</definedName>
    <definedName name="KJKJKLKJKKK" localSheetId="10">#REF!</definedName>
    <definedName name="KJKJKLKJKKK" localSheetId="15">#REF!</definedName>
    <definedName name="KJKJKLKJKKK" localSheetId="16">#REF!</definedName>
    <definedName name="KJKJKLKJKKK" localSheetId="17">#REF!</definedName>
    <definedName name="KJKJKLKJKKK" localSheetId="19">#REF!</definedName>
    <definedName name="KJKJKLKJKKK" localSheetId="20">#REF!</definedName>
    <definedName name="KJKJKLKJKKK" localSheetId="22">#REF!</definedName>
    <definedName name="KJKJKLKJKKK" localSheetId="26">#REF!</definedName>
    <definedName name="KJKJKLKJKKK" localSheetId="27">#REF!</definedName>
    <definedName name="KJKJKLKJKKK" localSheetId="29">#REF!</definedName>
    <definedName name="KJKJKLKJKKK" localSheetId="35">#REF!</definedName>
    <definedName name="KJKJKLKJKKK" localSheetId="4">#REF!</definedName>
    <definedName name="KJKJKLKJKKK" localSheetId="25">#REF!</definedName>
    <definedName name="KJKJKLKJKKK" localSheetId="36">#REF!</definedName>
    <definedName name="KJKJKLKJKKK">#REF!</definedName>
    <definedName name="KLBJKBLKJLLLOOÑ" localSheetId="9">#REF!</definedName>
    <definedName name="KLBJKBLKJLLLOOÑ" localSheetId="0">#REF!</definedName>
    <definedName name="KLBJKBLKJLLLOOÑ" localSheetId="28">#REF!</definedName>
    <definedName name="KLBJKBLKJLLLOOÑ" localSheetId="30">#REF!</definedName>
    <definedName name="KLBJKBLKJLLLOOÑ" localSheetId="31">#REF!</definedName>
    <definedName name="KLBJKBLKJLLLOOÑ" localSheetId="32">#REF!</definedName>
    <definedName name="KLBJKBLKJLLLOOÑ" localSheetId="34">#REF!</definedName>
    <definedName name="KLBJKBLKJLLLOOÑ" localSheetId="40">#REF!</definedName>
    <definedName name="KLBJKBLKJLLLOOÑ" localSheetId="43">#REF!</definedName>
    <definedName name="KLBJKBLKJLLLOOÑ" localSheetId="10">#REF!</definedName>
    <definedName name="KLBJKBLKJLLLOOÑ" localSheetId="15">#REF!</definedName>
    <definedName name="KLBJKBLKJLLLOOÑ" localSheetId="16">#REF!</definedName>
    <definedName name="KLBJKBLKJLLLOOÑ" localSheetId="17">#REF!</definedName>
    <definedName name="KLBJKBLKJLLLOOÑ" localSheetId="19">#REF!</definedName>
    <definedName name="KLBJKBLKJLLLOOÑ" localSheetId="20">#REF!</definedName>
    <definedName name="KLBJKBLKJLLLOOÑ" localSheetId="22">#REF!</definedName>
    <definedName name="KLBJKBLKJLLLOOÑ" localSheetId="26">#REF!</definedName>
    <definedName name="KLBJKBLKJLLLOOÑ" localSheetId="27">#REF!</definedName>
    <definedName name="KLBJKBLKJLLLOOÑ" localSheetId="29">#REF!</definedName>
    <definedName name="KLBJKBLKJLLLOOÑ" localSheetId="35">#REF!</definedName>
    <definedName name="KLBJKBLKJLLLOOÑ" localSheetId="4">#REF!</definedName>
    <definedName name="KLBJKBLKJLLLOOÑ" localSheetId="25">#REF!</definedName>
    <definedName name="KLBJKBLKJLLLOOÑ" localSheetId="36">#REF!</definedName>
    <definedName name="KLBJKBLKJLLLOOÑ">#REF!</definedName>
    <definedName name="KLÑ" localSheetId="9" hidden="1">'[9]Forma E-7'!$E$10:$E$189</definedName>
    <definedName name="KLÑ" localSheetId="0" hidden="1">'[9]Forma E-7'!$E$10:$E$189</definedName>
    <definedName name="KLÑ" localSheetId="28" hidden="1">'[9]Forma E-7'!$E$10:$E$189</definedName>
    <definedName name="KLÑ" localSheetId="30" hidden="1">'[9]Forma E-7'!$E$10:$E$189</definedName>
    <definedName name="KLÑ" localSheetId="31" hidden="1">'[9]Forma E-7'!$E$10:$E$189</definedName>
    <definedName name="KLÑ" localSheetId="34" hidden="1">'[9]Forma E-7'!$E$10:$E$189</definedName>
    <definedName name="KLÑ" localSheetId="40" hidden="1">'[9]Forma E-7'!$E$10:$E$189</definedName>
    <definedName name="KLÑ" localSheetId="10" hidden="1">'[9]Forma E-7'!$E$10:$E$189</definedName>
    <definedName name="KLÑ" localSheetId="13" hidden="1">'[9]Forma E-7'!$E$10:$E$189</definedName>
    <definedName name="KLÑ" localSheetId="15" hidden="1">'[9]Forma E-7'!$E$10:$E$189</definedName>
    <definedName name="KLÑ" localSheetId="16" hidden="1">'[9]Forma E-7'!$E$10:$E$189</definedName>
    <definedName name="KLÑ" localSheetId="17" hidden="1">'[9]Forma E-7'!$E$10:$E$189</definedName>
    <definedName name="KLÑ" localSheetId="20" hidden="1">'[9]Forma E-7'!$E$10:$E$189</definedName>
    <definedName name="KLÑ" localSheetId="21" hidden="1">'[9]Forma E-7'!$E$10:$E$189</definedName>
    <definedName name="KLÑ" localSheetId="22" hidden="1">'[9]Forma E-7'!$E$10:$E$189</definedName>
    <definedName name="KLÑ" localSheetId="23" hidden="1">'[9]Forma E-7'!$E$10:$E$189</definedName>
    <definedName name="KLÑ" localSheetId="26" hidden="1">'[9]Forma E-7'!$E$10:$E$189</definedName>
    <definedName name="KLÑ" localSheetId="27" hidden="1">'[9]Forma E-7'!$E$10:$E$189</definedName>
    <definedName name="KLÑ" localSheetId="29" hidden="1">'[9]Forma E-7'!$E$10:$E$189</definedName>
    <definedName name="KLÑ" localSheetId="35" hidden="1">'[9]Forma E-7'!$E$10:$E$189</definedName>
    <definedName name="KLÑ" localSheetId="4" hidden="1">'[9]Forma E-7'!$E$10:$E$189</definedName>
    <definedName name="KLÑ" localSheetId="36" hidden="1">'[9]Forma E-7'!$E$10:$E$189</definedName>
    <definedName name="KLÑ" hidden="1">'[7]Forma E-7'!$E$10:$E$189</definedName>
    <definedName name="KLUO" localSheetId="9" hidden="1">'[9]Forma E-7'!$D$10:$D$189</definedName>
    <definedName name="KLUO" localSheetId="0" hidden="1">'[9]Forma E-7'!$D$10:$D$189</definedName>
    <definedName name="KLUO" localSheetId="28" hidden="1">'[9]Forma E-7'!$D$10:$D$189</definedName>
    <definedName name="KLUO" localSheetId="30" hidden="1">'[9]Forma E-7'!$D$10:$D$189</definedName>
    <definedName name="KLUO" localSheetId="31" hidden="1">'[9]Forma E-7'!$D$10:$D$189</definedName>
    <definedName name="KLUO" localSheetId="34" hidden="1">'[9]Forma E-7'!$D$10:$D$189</definedName>
    <definedName name="KLUO" localSheetId="40" hidden="1">'[9]Forma E-7'!$D$10:$D$189</definedName>
    <definedName name="KLUO" localSheetId="10" hidden="1">'[9]Forma E-7'!$D$10:$D$189</definedName>
    <definedName name="KLUO" localSheetId="13" hidden="1">'[9]Forma E-7'!$D$10:$D$189</definedName>
    <definedName name="KLUO" localSheetId="15" hidden="1">'[9]Forma E-7'!$D$10:$D$189</definedName>
    <definedName name="KLUO" localSheetId="16" hidden="1">'[9]Forma E-7'!$D$10:$D$189</definedName>
    <definedName name="KLUO" localSheetId="17" hidden="1">'[9]Forma E-7'!$D$10:$D$189</definedName>
    <definedName name="KLUO" localSheetId="20" hidden="1">'[9]Forma E-7'!$D$10:$D$189</definedName>
    <definedName name="KLUO" localSheetId="21" hidden="1">'[9]Forma E-7'!$D$10:$D$189</definedName>
    <definedName name="KLUO" localSheetId="22" hidden="1">'[9]Forma E-7'!$D$10:$D$189</definedName>
    <definedName name="KLUO" localSheetId="23" hidden="1">'[9]Forma E-7'!$D$10:$D$189</definedName>
    <definedName name="KLUO" localSheetId="26" hidden="1">'[9]Forma E-7'!$D$10:$D$189</definedName>
    <definedName name="KLUO" localSheetId="27" hidden="1">'[9]Forma E-7'!$D$10:$D$189</definedName>
    <definedName name="KLUO" localSheetId="29" hidden="1">'[9]Forma E-7'!$D$10:$D$189</definedName>
    <definedName name="KLUO" localSheetId="35" hidden="1">'[9]Forma E-7'!$D$10:$D$189</definedName>
    <definedName name="KLUO" localSheetId="4" hidden="1">'[9]Forma E-7'!$D$10:$D$189</definedName>
    <definedName name="KLUO" localSheetId="36" hidden="1">'[9]Forma E-7'!$D$10:$D$189</definedName>
    <definedName name="KLUO" hidden="1">'[7]Forma E-7'!$D$10:$D$189</definedName>
    <definedName name="KUIY" localSheetId="9">#REF!</definedName>
    <definedName name="KUIY" localSheetId="0">#REF!</definedName>
    <definedName name="KUIY" localSheetId="28">#REF!</definedName>
    <definedName name="KUIY" localSheetId="30">#REF!</definedName>
    <definedName name="KUIY" localSheetId="31">#REF!</definedName>
    <definedName name="KUIY" localSheetId="32">#REF!</definedName>
    <definedName name="KUIY" localSheetId="34">#REF!</definedName>
    <definedName name="KUIY" localSheetId="40">#REF!</definedName>
    <definedName name="KUIY" localSheetId="43">#REF!</definedName>
    <definedName name="KUIY" localSheetId="10">#REF!</definedName>
    <definedName name="KUIY" localSheetId="15">#REF!</definedName>
    <definedName name="KUIY" localSheetId="16">#REF!</definedName>
    <definedName name="KUIY" localSheetId="17">#REF!</definedName>
    <definedName name="KUIY" localSheetId="19">#REF!</definedName>
    <definedName name="KUIY" localSheetId="20">#REF!</definedName>
    <definedName name="KUIY" localSheetId="22">#REF!</definedName>
    <definedName name="KUIY" localSheetId="26">#REF!</definedName>
    <definedName name="KUIY" localSheetId="27">#REF!</definedName>
    <definedName name="KUIY" localSheetId="29">#REF!</definedName>
    <definedName name="KUIY" localSheetId="35">#REF!</definedName>
    <definedName name="KUIY" localSheetId="4">#REF!</definedName>
    <definedName name="KUIY" localSheetId="25">#REF!</definedName>
    <definedName name="KUIY" localSheetId="36">#REF!</definedName>
    <definedName name="KUIY">#REF!</definedName>
    <definedName name="LARG.">[30]CMPRESOR!$C$50</definedName>
    <definedName name="LARGIU" hidden="1">'[9]Forma E-7'!$D$10:$D$189</definedName>
    <definedName name="Largo" localSheetId="13" hidden="1">'[9]Forma E-7'!$D$10:$D$189</definedName>
    <definedName name="Largo" localSheetId="26" hidden="1">'[9]Forma E-7'!$D$10:$D$189</definedName>
    <definedName name="Largo" localSheetId="27" hidden="1">'[9]Forma E-7'!$D$10:$D$189</definedName>
    <definedName name="Largo" hidden="1">'[66]Forma E-7'!$D$10:$D$189</definedName>
    <definedName name="larguillo" localSheetId="13">[54]CMPRESOR!$C$50</definedName>
    <definedName name="larguillo" localSheetId="26">[74]CMPRESOR!$C$50</definedName>
    <definedName name="larguillo" localSheetId="27">[74]CMPRESOR!$C$50</definedName>
    <definedName name="larguillo">[64]CMPRESOR!$C$50</definedName>
    <definedName name="LE" localSheetId="9">#REF!</definedName>
    <definedName name="LE" localSheetId="0">#REF!</definedName>
    <definedName name="LE" localSheetId="28">#REF!</definedName>
    <definedName name="LE" localSheetId="30">#REF!</definedName>
    <definedName name="LE" localSheetId="31">#REF!</definedName>
    <definedName name="LE" localSheetId="34">#REF!</definedName>
    <definedName name="LE" localSheetId="40">#REF!</definedName>
    <definedName name="LE" localSheetId="43">#REF!</definedName>
    <definedName name="LE" localSheetId="10">#REF!</definedName>
    <definedName name="LE" localSheetId="13">#REF!</definedName>
    <definedName name="LE" localSheetId="15">#REF!</definedName>
    <definedName name="LE" localSheetId="16">#REF!</definedName>
    <definedName name="LE" localSheetId="17">#REF!</definedName>
    <definedName name="LE" localSheetId="19">#REF!</definedName>
    <definedName name="LE" localSheetId="20">#REF!</definedName>
    <definedName name="LE" localSheetId="22">#REF!</definedName>
    <definedName name="LE" localSheetId="26">#REF!</definedName>
    <definedName name="LE" localSheetId="27">#REF!</definedName>
    <definedName name="LE" localSheetId="29">#REF!</definedName>
    <definedName name="LE" localSheetId="35">#REF!</definedName>
    <definedName name="LE" localSheetId="4">#REF!</definedName>
    <definedName name="LE" localSheetId="25">#REF!</definedName>
    <definedName name="LE" localSheetId="36">#REF!</definedName>
    <definedName name="LE">#REF!</definedName>
    <definedName name="LGL" localSheetId="0">'F 01'!LGL</definedName>
    <definedName name="LGL" localSheetId="28">'F 08'!LGL</definedName>
    <definedName name="LGL" localSheetId="30">'F 10.1'!LGL</definedName>
    <definedName name="LGL" localSheetId="31">'F 10.2'!LGL</definedName>
    <definedName name="LGL" localSheetId="34">'F 11'!LGL</definedName>
    <definedName name="LGL" localSheetId="40">'F 12.6'!LGL</definedName>
    <definedName name="LGL" localSheetId="43">'F 13'!LGL</definedName>
    <definedName name="LGL" localSheetId="10">'F 4.1'!LGL</definedName>
    <definedName name="LGL" localSheetId="13">#N/A</definedName>
    <definedName name="LGL" localSheetId="15">'F 5.4 (2)'!LGL</definedName>
    <definedName name="LGL" localSheetId="16">'F 6.1'!LGL</definedName>
    <definedName name="LGL" localSheetId="17">'F 6.2'!LGL</definedName>
    <definedName name="LGL" localSheetId="20">'F 6.4'!LGL</definedName>
    <definedName name="LGL" localSheetId="26">#N/A</definedName>
    <definedName name="LGL" localSheetId="27">#N/A</definedName>
    <definedName name="LGL" localSheetId="29">'F 9 '!LGL</definedName>
    <definedName name="LGL" localSheetId="35">'F. 12.1'!LGL</definedName>
    <definedName name="LGL" localSheetId="36">F12.2!LGL</definedName>
    <definedName name="LGL">#N/A</definedName>
    <definedName name="LHHOJUT" localSheetId="9">#REF!</definedName>
    <definedName name="LHHOJUT" localSheetId="0">#REF!</definedName>
    <definedName name="LHHOJUT" localSheetId="28">#REF!</definedName>
    <definedName name="LHHOJUT" localSheetId="30">#REF!</definedName>
    <definedName name="LHHOJUT" localSheetId="31">#REF!</definedName>
    <definedName name="LHHOJUT" localSheetId="32">#REF!</definedName>
    <definedName name="LHHOJUT" localSheetId="34">#REF!</definedName>
    <definedName name="LHHOJUT" localSheetId="40">#REF!</definedName>
    <definedName name="LHHOJUT" localSheetId="43">#REF!</definedName>
    <definedName name="LHHOJUT" localSheetId="10">#REF!</definedName>
    <definedName name="LHHOJUT" localSheetId="15">#REF!</definedName>
    <definedName name="LHHOJUT" localSheetId="16">#REF!</definedName>
    <definedName name="LHHOJUT" localSheetId="17">#REF!</definedName>
    <definedName name="LHHOJUT" localSheetId="19">#REF!</definedName>
    <definedName name="LHHOJUT" localSheetId="20">#REF!</definedName>
    <definedName name="LHHOJUT" localSheetId="22">#REF!</definedName>
    <definedName name="LHHOJUT" localSheetId="26">#REF!</definedName>
    <definedName name="LHHOJUT" localSheetId="27">#REF!</definedName>
    <definedName name="LHHOJUT" localSheetId="29">#REF!</definedName>
    <definedName name="LHHOJUT" localSheetId="35">#REF!</definedName>
    <definedName name="LHHOJUT" localSheetId="4">#REF!</definedName>
    <definedName name="LHHOJUT" localSheetId="25">#REF!</definedName>
    <definedName name="LHHOJUT" localSheetId="36">#REF!</definedName>
    <definedName name="LHHOJUT">#REF!</definedName>
    <definedName name="LILOLOK" localSheetId="9">#REF!</definedName>
    <definedName name="LILOLOK" localSheetId="0">#REF!</definedName>
    <definedName name="LILOLOK" localSheetId="28">#REF!</definedName>
    <definedName name="LILOLOK" localSheetId="30">#REF!</definedName>
    <definedName name="LILOLOK" localSheetId="31">#REF!</definedName>
    <definedName name="LILOLOK" localSheetId="32">#REF!</definedName>
    <definedName name="LILOLOK" localSheetId="34">#REF!</definedName>
    <definedName name="LILOLOK" localSheetId="40">#REF!</definedName>
    <definedName name="LILOLOK" localSheetId="43">#REF!</definedName>
    <definedName name="LILOLOK" localSheetId="10">#REF!</definedName>
    <definedName name="LILOLOK" localSheetId="15">#REF!</definedName>
    <definedName name="LILOLOK" localSheetId="16">#REF!</definedName>
    <definedName name="LILOLOK" localSheetId="17">#REF!</definedName>
    <definedName name="LILOLOK" localSheetId="19">#REF!</definedName>
    <definedName name="LILOLOK" localSheetId="20">#REF!</definedName>
    <definedName name="LILOLOK" localSheetId="22">#REF!</definedName>
    <definedName name="LILOLOK" localSheetId="26">#REF!</definedName>
    <definedName name="LILOLOK" localSheetId="27">#REF!</definedName>
    <definedName name="LILOLOK" localSheetId="29">#REF!</definedName>
    <definedName name="LILOLOK" localSheetId="35">#REF!</definedName>
    <definedName name="LILOLOK" localSheetId="4">#REF!</definedName>
    <definedName name="LILOLOK" localSheetId="25">#REF!</definedName>
    <definedName name="LILOLOK" localSheetId="36">#REF!</definedName>
    <definedName name="LILOLOK">#REF!</definedName>
    <definedName name="LO" localSheetId="9">'[19] ficha tec.ALTA ING.'!#REF!</definedName>
    <definedName name="LO" localSheetId="0">'[19] ficha tec.ALTA ING.'!#REF!</definedName>
    <definedName name="LO" localSheetId="28">'[19] ficha tec.ALTA ING.'!#REF!</definedName>
    <definedName name="LO" localSheetId="30">'[19] ficha tec.ALTA ING.'!#REF!</definedName>
    <definedName name="LO" localSheetId="31">'[19] ficha tec.ALTA ING.'!#REF!</definedName>
    <definedName name="LO" localSheetId="34">'[19] ficha tec.ALTA ING.'!#REF!</definedName>
    <definedName name="LO" localSheetId="40">'[19] ficha tec.ALTA ING.'!#REF!</definedName>
    <definedName name="LO" localSheetId="43">'[19] ficha tec.ALTA ING.'!#REF!</definedName>
    <definedName name="LO" localSheetId="10">'[19] ficha tec.ALTA ING.'!#REF!</definedName>
    <definedName name="LO" localSheetId="13">'[19] ficha tec.ALTA ING.'!#REF!</definedName>
    <definedName name="LO" localSheetId="15">'[19] ficha tec.ALTA ING.'!#REF!</definedName>
    <definedName name="LO" localSheetId="16">'[19] ficha tec.ALTA ING.'!#REF!</definedName>
    <definedName name="LO" localSheetId="17">'[19] ficha tec.ALTA ING.'!#REF!</definedName>
    <definedName name="LO" localSheetId="19">'[19] ficha tec.ALTA ING.'!#REF!</definedName>
    <definedName name="LO" localSheetId="20">'[19] ficha tec.ALTA ING.'!#REF!</definedName>
    <definedName name="LO" localSheetId="22">'[19] ficha tec.ALTA ING.'!#REF!</definedName>
    <definedName name="LO" localSheetId="26">'[19] ficha tec.ALTA ING.'!#REF!</definedName>
    <definedName name="LO" localSheetId="27">'[19] ficha tec.ALTA ING.'!#REF!</definedName>
    <definedName name="LO" localSheetId="29">'[19] ficha tec.ALTA ING.'!#REF!</definedName>
    <definedName name="LO" localSheetId="35">'[19] ficha tec.ALTA ING.'!#REF!</definedName>
    <definedName name="LO" localSheetId="4">'[19] ficha tec.ALTA ING.'!#REF!</definedName>
    <definedName name="LO" localSheetId="25">'[19] ficha tec.ALTA ING.'!#REF!</definedName>
    <definedName name="LO" localSheetId="36">'[19] ficha tec.ALTA ING.'!#REF!</definedName>
    <definedName name="LO">'[19] ficha tec.ALTA ING.'!#REF!</definedName>
    <definedName name="LONGITUD_DE_LA_OBRA" localSheetId="9">#REF!</definedName>
    <definedName name="LONGITUD_DE_LA_OBRA" localSheetId="0">#REF!</definedName>
    <definedName name="LONGITUD_DE_LA_OBRA" localSheetId="28">#REF!</definedName>
    <definedName name="LONGITUD_DE_LA_OBRA" localSheetId="30">#REF!</definedName>
    <definedName name="LONGITUD_DE_LA_OBRA" localSheetId="31">#REF!</definedName>
    <definedName name="LONGITUD_DE_LA_OBRA" localSheetId="34">#REF!</definedName>
    <definedName name="LONGITUD_DE_LA_OBRA" localSheetId="40">#REF!</definedName>
    <definedName name="LONGITUD_DE_LA_OBRA" localSheetId="43">#REF!</definedName>
    <definedName name="LONGITUD_DE_LA_OBRA" localSheetId="10">#REF!</definedName>
    <definedName name="LONGITUD_DE_LA_OBRA" localSheetId="15">#REF!</definedName>
    <definedName name="LONGITUD_DE_LA_OBRA" localSheetId="16">#REF!</definedName>
    <definedName name="LONGITUD_DE_LA_OBRA" localSheetId="17">#REF!</definedName>
    <definedName name="LONGITUD_DE_LA_OBRA" localSheetId="19">#REF!</definedName>
    <definedName name="LONGITUD_DE_LA_OBRA" localSheetId="20">#REF!</definedName>
    <definedName name="LONGITUD_DE_LA_OBRA" localSheetId="22">#REF!</definedName>
    <definedName name="LONGITUD_DE_LA_OBRA" localSheetId="26">#REF!</definedName>
    <definedName name="LONGITUD_DE_LA_OBRA" localSheetId="27">#REF!</definedName>
    <definedName name="LONGITUD_DE_LA_OBRA" localSheetId="29">#REF!</definedName>
    <definedName name="LONGITUD_DE_LA_OBRA" localSheetId="35">#REF!</definedName>
    <definedName name="LONGITUD_DE_LA_OBRA" localSheetId="4">#REF!</definedName>
    <definedName name="LONGITUD_DE_LA_OBRA" localSheetId="25">#REF!</definedName>
    <definedName name="LONGITUD_DE_LA_OBRA" localSheetId="36">#REF!</definedName>
    <definedName name="LONGITUD_DE_LA_OBRA">#REF!</definedName>
    <definedName name="LP" localSheetId="9">'[13] ficha tec.ALTA ING.'!#REF!</definedName>
    <definedName name="LP" localSheetId="0">'[13] ficha tec.ALTA ING.'!#REF!</definedName>
    <definedName name="LP" localSheetId="28">'[13] ficha tec.ALTA ING.'!#REF!</definedName>
    <definedName name="LP" localSheetId="30">'[13] ficha tec.ALTA ING.'!#REF!</definedName>
    <definedName name="LP" localSheetId="31">'[13] ficha tec.ALTA ING.'!#REF!</definedName>
    <definedName name="LP" localSheetId="34">'[13] ficha tec.ALTA ING.'!#REF!</definedName>
    <definedName name="LP" localSheetId="40">'[13] ficha tec.ALTA ING.'!#REF!</definedName>
    <definedName name="LP" localSheetId="43">'[13] ficha tec.ALTA ING.'!#REF!</definedName>
    <definedName name="LP" localSheetId="10">'[13] ficha tec.ALTA ING.'!#REF!</definedName>
    <definedName name="LP" localSheetId="13">'[13] ficha tec.ALTA ING.'!#REF!</definedName>
    <definedName name="LP" localSheetId="15">'[13] ficha tec.ALTA ING.'!#REF!</definedName>
    <definedName name="LP" localSheetId="16">'[13] ficha tec.ALTA ING.'!#REF!</definedName>
    <definedName name="LP" localSheetId="17">'[13] ficha tec.ALTA ING.'!#REF!</definedName>
    <definedName name="LP" localSheetId="19">'[13] ficha tec.ALTA ING.'!#REF!</definedName>
    <definedName name="LP" localSheetId="20">'[13] ficha tec.ALTA ING.'!#REF!</definedName>
    <definedName name="LP" localSheetId="22">'[13] ficha tec.ALTA ING.'!#REF!</definedName>
    <definedName name="LP" localSheetId="26">'[13] ficha tec.ALTA ING.'!#REF!</definedName>
    <definedName name="LP" localSheetId="27">'[13] ficha tec.ALTA ING.'!#REF!</definedName>
    <definedName name="LP" localSheetId="29">'[13] ficha tec.ALTA ING.'!#REF!</definedName>
    <definedName name="LP" localSheetId="35">'[13] ficha tec.ALTA ING.'!#REF!</definedName>
    <definedName name="LP" localSheetId="4">'[13] ficha tec.ALTA ING.'!#REF!</definedName>
    <definedName name="LP" localSheetId="25">'[13] ficha tec.ALTA ING.'!#REF!</definedName>
    <definedName name="LP" localSheetId="36">'[13] ficha tec.ALTA ING.'!#REF!</definedName>
    <definedName name="LP">'[13] ficha tec.ALTA ING.'!#REF!</definedName>
    <definedName name="Macro2" localSheetId="0">'F 01'!Macro2</definedName>
    <definedName name="Macro2" localSheetId="28">'F 08'!Macro2</definedName>
    <definedName name="Macro2" localSheetId="30">'F 10.1'!Macro2</definedName>
    <definedName name="Macro2" localSheetId="31">'F 10.2'!Macro2</definedName>
    <definedName name="Macro2" localSheetId="34">'F 11'!Macro2</definedName>
    <definedName name="Macro2" localSheetId="40">'F 12.6'!Macro2</definedName>
    <definedName name="Macro2" localSheetId="43">'F 13'!Macro2</definedName>
    <definedName name="Macro2" localSheetId="10">'F 4.1'!Macro2</definedName>
    <definedName name="Macro2" localSheetId="13">#N/A</definedName>
    <definedName name="Macro2" localSheetId="15">'F 5.4 (2)'!Macro2</definedName>
    <definedName name="Macro2" localSheetId="16">'F 6.1'!Macro2</definedName>
    <definedName name="Macro2" localSheetId="17">'F 6.2'!Macro2</definedName>
    <definedName name="Macro2" localSheetId="20">'F 6.4'!Macro2</definedName>
    <definedName name="Macro2" localSheetId="26">#N/A</definedName>
    <definedName name="Macro2" localSheetId="27">#N/A</definedName>
    <definedName name="Macro2" localSheetId="29">'F 9 '!Macro2</definedName>
    <definedName name="Macro2" localSheetId="35">'F. 12.1'!Macro2</definedName>
    <definedName name="Macro2" localSheetId="36">F12.2!Macro2</definedName>
    <definedName name="Macro2">#N/A</definedName>
    <definedName name="MADERA" localSheetId="9">[14]LISTAMA!#REF!</definedName>
    <definedName name="MADERA" localSheetId="0">[14]LISTAMA!#REF!</definedName>
    <definedName name="MADERA" localSheetId="28">[14]LISTAMA!#REF!</definedName>
    <definedName name="MADERA" localSheetId="30">[14]LISTAMA!#REF!</definedName>
    <definedName name="MADERA" localSheetId="31">[14]LISTAMA!#REF!</definedName>
    <definedName name="MADERA" localSheetId="34">[14]LISTAMA!#REF!</definedName>
    <definedName name="MADERA" localSheetId="40">[14]LISTAMA!#REF!</definedName>
    <definedName name="MADERA" localSheetId="43">[14]LISTAMA!#REF!</definedName>
    <definedName name="MADERA" localSheetId="10">[14]LISTAMA!#REF!</definedName>
    <definedName name="MADERA" localSheetId="13">[49]LISTAMA!#REF!</definedName>
    <definedName name="MADERA" localSheetId="15">[14]LISTAMA!#REF!</definedName>
    <definedName name="MADERA" localSheetId="16">[14]LISTAMA!#REF!</definedName>
    <definedName name="MADERA" localSheetId="17">[14]LISTAMA!#REF!</definedName>
    <definedName name="MADERA" localSheetId="19">[14]LISTAMA!#REF!</definedName>
    <definedName name="MADERA" localSheetId="20">[14]LISTAMA!#REF!</definedName>
    <definedName name="MADERA" localSheetId="22">[14]LISTAMA!#REF!</definedName>
    <definedName name="MADERA" localSheetId="26">[70]LISTAMA!#REF!</definedName>
    <definedName name="MADERA" localSheetId="27">[70]LISTAMA!#REF!</definedName>
    <definedName name="MADERA" localSheetId="29">[14]LISTAMA!#REF!</definedName>
    <definedName name="MADERA" localSheetId="35">[14]LISTAMA!#REF!</definedName>
    <definedName name="MADERA" localSheetId="4">[14]LISTAMA!#REF!</definedName>
    <definedName name="MADERA" localSheetId="36">[14]LISTAMA!#REF!</definedName>
    <definedName name="MADERA">[14]LISTAMA!#REF!</definedName>
    <definedName name="MAQ" localSheetId="9">#REF!</definedName>
    <definedName name="MAQ" localSheetId="0">#REF!</definedName>
    <definedName name="MAQ" localSheetId="28">#REF!</definedName>
    <definedName name="MAQ" localSheetId="30">#REF!</definedName>
    <definedName name="MAQ" localSheetId="31">#REF!</definedName>
    <definedName name="MAQ" localSheetId="32">#REF!</definedName>
    <definedName name="MAQ" localSheetId="34">#REF!</definedName>
    <definedName name="MAQ" localSheetId="40">#REF!</definedName>
    <definedName name="MAQ" localSheetId="43">#REF!</definedName>
    <definedName name="MAQ" localSheetId="10">#REF!</definedName>
    <definedName name="MAQ" localSheetId="15">#REF!</definedName>
    <definedName name="MAQ" localSheetId="16">#REF!</definedName>
    <definedName name="MAQ" localSheetId="17">#REF!</definedName>
    <definedName name="MAQ" localSheetId="19">#REF!</definedName>
    <definedName name="MAQ" localSheetId="20">#REF!</definedName>
    <definedName name="MAQ" localSheetId="22">#REF!</definedName>
    <definedName name="MAQ" localSheetId="26">#REF!</definedName>
    <definedName name="MAQ" localSheetId="27">#REF!</definedName>
    <definedName name="MAQ" localSheetId="29">#REF!</definedName>
    <definedName name="MAQ" localSheetId="35">#REF!</definedName>
    <definedName name="MAQ" localSheetId="4">#REF!</definedName>
    <definedName name="MAQ" localSheetId="25">#REF!</definedName>
    <definedName name="MAQ" localSheetId="36">#REF!</definedName>
    <definedName name="MAQ">#REF!</definedName>
    <definedName name="MAQUINARI" localSheetId="0">'F 01'!MAQUINARI</definedName>
    <definedName name="MAQUINARI" localSheetId="28">'F 08'!MAQUINARI</definedName>
    <definedName name="MAQUINARI" localSheetId="30">'F 10.1'!MAQUINARI</definedName>
    <definedName name="MAQUINARI" localSheetId="31">'F 10.2'!MAQUINARI</definedName>
    <definedName name="MAQUINARI" localSheetId="34">'F 11'!MAQUINARI</definedName>
    <definedName name="MAQUINARI" localSheetId="40">'F 12.6'!MAQUINARI</definedName>
    <definedName name="MAQUINARI" localSheetId="43">'F 13'!MAQUINARI</definedName>
    <definedName name="MAQUINARI" localSheetId="10">'F 4.1'!MAQUINARI</definedName>
    <definedName name="MAQUINARI" localSheetId="13">#N/A</definedName>
    <definedName name="MAQUINARI" localSheetId="15">'F 5.4 (2)'!MAQUINARI</definedName>
    <definedName name="MAQUINARI" localSheetId="16">'F 6.1'!MAQUINARI</definedName>
    <definedName name="MAQUINARI" localSheetId="17">'F 6.2'!MAQUINARI</definedName>
    <definedName name="MAQUINARI" localSheetId="20">'F 6.4'!MAQUINARI</definedName>
    <definedName name="MAQUINARI" localSheetId="26">#N/A</definedName>
    <definedName name="MAQUINARI" localSheetId="27">#N/A</definedName>
    <definedName name="MAQUINARI" localSheetId="29">'F 9 '!MAQUINARI</definedName>
    <definedName name="MAQUINARI" localSheetId="35">'F. 12.1'!MAQUINARI</definedName>
    <definedName name="MAQUINARI" localSheetId="36">F12.2!MAQUINARI</definedName>
    <definedName name="MAQUINARI">#N/A</definedName>
    <definedName name="MAQUINARIA" localSheetId="9">#REF!</definedName>
    <definedName name="MAQUINARIA" localSheetId="0">#REF!</definedName>
    <definedName name="MAQUINARIA" localSheetId="28">#REF!</definedName>
    <definedName name="MAQUINARIA" localSheetId="30">#REF!</definedName>
    <definedName name="MAQUINARIA" localSheetId="31">#REF!</definedName>
    <definedName name="MAQUINARIA" localSheetId="32">#REF!</definedName>
    <definedName name="MAQUINARIA" localSheetId="34">#REF!</definedName>
    <definedName name="MAQUINARIA" localSheetId="40">#REF!</definedName>
    <definedName name="MAQUINARIA" localSheetId="43">#REF!</definedName>
    <definedName name="MAQUINARIA" localSheetId="10">#REF!</definedName>
    <definedName name="MAQUINARIA" localSheetId="15">#REF!</definedName>
    <definedName name="MAQUINARIA" localSheetId="16">#REF!</definedName>
    <definedName name="MAQUINARIA" localSheetId="17">#REF!</definedName>
    <definedName name="MAQUINARIA" localSheetId="19">#REF!</definedName>
    <definedName name="MAQUINARIA" localSheetId="20">#REF!</definedName>
    <definedName name="MAQUINARIA" localSheetId="22">#REF!</definedName>
    <definedName name="MAQUINARIA" localSheetId="26">#REF!</definedName>
    <definedName name="MAQUINARIA" localSheetId="27">#REF!</definedName>
    <definedName name="MAQUINARIA" localSheetId="29">#REF!</definedName>
    <definedName name="MAQUINARIA" localSheetId="35">#REF!</definedName>
    <definedName name="MAQUINARIA" localSheetId="4">#REF!</definedName>
    <definedName name="MAQUINARIA" localSheetId="25">#REF!</definedName>
    <definedName name="MAQUINARIA" localSheetId="36">#REF!</definedName>
    <definedName name="MAQUINARIA">#REF!</definedName>
    <definedName name="MATE" localSheetId="9">#REF!</definedName>
    <definedName name="MATE" localSheetId="0">#REF!</definedName>
    <definedName name="MATE" localSheetId="28">#REF!</definedName>
    <definedName name="MATE" localSheetId="30">#REF!</definedName>
    <definedName name="MATE" localSheetId="31">#REF!</definedName>
    <definedName name="MATE" localSheetId="34">#REF!</definedName>
    <definedName name="MATE" localSheetId="40">#REF!</definedName>
    <definedName name="MATE" localSheetId="43">#REF!</definedName>
    <definedName name="MATE" localSheetId="10">#REF!</definedName>
    <definedName name="MATE" localSheetId="15">#REF!</definedName>
    <definedName name="MATE" localSheetId="16">#REF!</definedName>
    <definedName name="MATE" localSheetId="17">#REF!</definedName>
    <definedName name="MATE" localSheetId="19">#REF!</definedName>
    <definedName name="MATE" localSheetId="20">#REF!</definedName>
    <definedName name="MATE" localSheetId="22">#REF!</definedName>
    <definedName name="MATE" localSheetId="26">#REF!</definedName>
    <definedName name="MATE" localSheetId="27">#REF!</definedName>
    <definedName name="MATE" localSheetId="29">#REF!</definedName>
    <definedName name="MATE" localSheetId="35">#REF!</definedName>
    <definedName name="MATE" localSheetId="4">#REF!</definedName>
    <definedName name="MATE" localSheetId="25">#REF!</definedName>
    <definedName name="MATE" localSheetId="36">#REF!</definedName>
    <definedName name="MATE">#REF!</definedName>
    <definedName name="MATE1" localSheetId="9">#REF!</definedName>
    <definedName name="MATE1" localSheetId="0">#REF!</definedName>
    <definedName name="MATE1" localSheetId="28">#REF!</definedName>
    <definedName name="MATE1" localSheetId="30">#REF!</definedName>
    <definedName name="MATE1" localSheetId="31">#REF!</definedName>
    <definedName name="MATE1" localSheetId="34">#REF!</definedName>
    <definedName name="MATE1" localSheetId="40">#REF!</definedName>
    <definedName name="MATE1" localSheetId="43">#REF!</definedName>
    <definedName name="MATE1" localSheetId="10">#REF!</definedName>
    <definedName name="MATE1" localSheetId="15">#REF!</definedName>
    <definedName name="MATE1" localSheetId="16">#REF!</definedName>
    <definedName name="MATE1" localSheetId="17">#REF!</definedName>
    <definedName name="MATE1" localSheetId="19">#REF!</definedName>
    <definedName name="MATE1" localSheetId="20">#REF!</definedName>
    <definedName name="MATE1" localSheetId="22">#REF!</definedName>
    <definedName name="MATE1" localSheetId="26">#REF!</definedName>
    <definedName name="MATE1" localSheetId="27">#REF!</definedName>
    <definedName name="MATE1" localSheetId="29">#REF!</definedName>
    <definedName name="MATE1" localSheetId="35">#REF!</definedName>
    <definedName name="MATE1" localSheetId="4">#REF!</definedName>
    <definedName name="MATE1" localSheetId="25">#REF!</definedName>
    <definedName name="MATE1" localSheetId="36">#REF!</definedName>
    <definedName name="MATE1">#REF!</definedName>
    <definedName name="MES" localSheetId="9">#REF!</definedName>
    <definedName name="MES" localSheetId="0">#REF!</definedName>
    <definedName name="MES" localSheetId="28">#REF!</definedName>
    <definedName name="MES" localSheetId="30">#REF!</definedName>
    <definedName name="MES" localSheetId="31">#REF!</definedName>
    <definedName name="MES" localSheetId="34">#REF!</definedName>
    <definedName name="MES" localSheetId="40">#REF!</definedName>
    <definedName name="MES" localSheetId="43">#REF!</definedName>
    <definedName name="MES" localSheetId="10">#REF!</definedName>
    <definedName name="MES" localSheetId="15">#REF!</definedName>
    <definedName name="MES" localSheetId="16">#REF!</definedName>
    <definedName name="MES" localSheetId="17">#REF!</definedName>
    <definedName name="MES" localSheetId="19">#REF!</definedName>
    <definedName name="MES" localSheetId="20">#REF!</definedName>
    <definedName name="MES" localSheetId="22">#REF!</definedName>
    <definedName name="MES" localSheetId="26">#REF!</definedName>
    <definedName name="MES" localSheetId="27">#REF!</definedName>
    <definedName name="MES" localSheetId="29">#REF!</definedName>
    <definedName name="MES" localSheetId="35">#REF!</definedName>
    <definedName name="MES" localSheetId="4">#REF!</definedName>
    <definedName name="MES" localSheetId="25">#REF!</definedName>
    <definedName name="MES" localSheetId="36">#REF!</definedName>
    <definedName name="MES">#REF!</definedName>
    <definedName name="MICRO" localSheetId="9">[18]LISTAMA!#REF!</definedName>
    <definedName name="MICRO" localSheetId="0">[18]LISTAMA!#REF!</definedName>
    <definedName name="MICRO" localSheetId="28">[18]LISTAMA!#REF!</definedName>
    <definedName name="MICRO" localSheetId="30">[18]LISTAMA!#REF!</definedName>
    <definedName name="MICRO" localSheetId="31">[18]LISTAMA!#REF!</definedName>
    <definedName name="MICRO" localSheetId="34">[18]LISTAMA!#REF!</definedName>
    <definedName name="MICRO" localSheetId="40">[18]LISTAMA!#REF!</definedName>
    <definedName name="MICRO" localSheetId="43">[18]LISTAMA!#REF!</definedName>
    <definedName name="MICRO" localSheetId="10">[18]LISTAMA!#REF!</definedName>
    <definedName name="MICRO" localSheetId="13">[50]LISTAMA!#REF!</definedName>
    <definedName name="MICRO" localSheetId="15">[18]LISTAMA!#REF!</definedName>
    <definedName name="MICRO" localSheetId="16">[18]LISTAMA!#REF!</definedName>
    <definedName name="MICRO" localSheetId="17">[18]LISTAMA!#REF!</definedName>
    <definedName name="MICRO" localSheetId="19">[18]LISTAMA!#REF!</definedName>
    <definedName name="MICRO" localSheetId="20">[18]LISTAMA!#REF!</definedName>
    <definedName name="MICRO" localSheetId="22">[18]LISTAMA!#REF!</definedName>
    <definedName name="MICRO" localSheetId="26">[71]LISTAMA!#REF!</definedName>
    <definedName name="MICRO" localSheetId="27">[71]LISTAMA!#REF!</definedName>
    <definedName name="MICRO" localSheetId="29">[18]LISTAMA!#REF!</definedName>
    <definedName name="MICRO" localSheetId="35">[18]LISTAMA!#REF!</definedName>
    <definedName name="MICRO" localSheetId="4">[18]LISTAMA!#REF!</definedName>
    <definedName name="MICRO" localSheetId="25">[18]LISTAMA!#REF!</definedName>
    <definedName name="MICRO" localSheetId="36">[18]LISTAMA!#REF!</definedName>
    <definedName name="MICRO">[18]LISTAMA!#REF!</definedName>
    <definedName name="MKLÑPYYHT" localSheetId="9">#REF!</definedName>
    <definedName name="MKLÑPYYHT" localSheetId="0">#REF!</definedName>
    <definedName name="MKLÑPYYHT" localSheetId="28">#REF!</definedName>
    <definedName name="MKLÑPYYHT" localSheetId="30">#REF!</definedName>
    <definedName name="MKLÑPYYHT" localSheetId="31">#REF!</definedName>
    <definedName name="MKLÑPYYHT" localSheetId="32">#REF!</definedName>
    <definedName name="MKLÑPYYHT" localSheetId="34">#REF!</definedName>
    <definedName name="MKLÑPYYHT" localSheetId="40">#REF!</definedName>
    <definedName name="MKLÑPYYHT" localSheetId="43">#REF!</definedName>
    <definedName name="MKLÑPYYHT" localSheetId="10">#REF!</definedName>
    <definedName name="MKLÑPYYHT" localSheetId="15">#REF!</definedName>
    <definedName name="MKLÑPYYHT" localSheetId="16">#REF!</definedName>
    <definedName name="MKLÑPYYHT" localSheetId="17">#REF!</definedName>
    <definedName name="MKLÑPYYHT" localSheetId="19">#REF!</definedName>
    <definedName name="MKLÑPYYHT" localSheetId="20">#REF!</definedName>
    <definedName name="MKLÑPYYHT" localSheetId="22">#REF!</definedName>
    <definedName name="MKLÑPYYHT" localSheetId="26">#REF!</definedName>
    <definedName name="MKLÑPYYHT" localSheetId="27">#REF!</definedName>
    <definedName name="MKLÑPYYHT" localSheetId="29">#REF!</definedName>
    <definedName name="MKLÑPYYHT" localSheetId="35">#REF!</definedName>
    <definedName name="MKLÑPYYHT" localSheetId="4">#REF!</definedName>
    <definedName name="MKLÑPYYHT" localSheetId="25">#REF!</definedName>
    <definedName name="MKLÑPYYHT" localSheetId="36">#REF!</definedName>
    <definedName name="MKLÑPYYHT">#REF!</definedName>
    <definedName name="MO">'[19] ficha tec.ALTA ING.'!$B$35:$I$35</definedName>
    <definedName name="MORT" localSheetId="9">'[31]TECSA (sin amort.)'!#REF!</definedName>
    <definedName name="MORT" localSheetId="0">'[31]TECSA (sin amort.)'!#REF!</definedName>
    <definedName name="MORT" localSheetId="28">'[31]TECSA (sin amort.)'!#REF!</definedName>
    <definedName name="MORT" localSheetId="30">'[31]TECSA (sin amort.)'!#REF!</definedName>
    <definedName name="MORT" localSheetId="31">'[31]TECSA (sin amort.)'!#REF!</definedName>
    <definedName name="MORT" localSheetId="34">'[31]TECSA (sin amort.)'!#REF!</definedName>
    <definedName name="MORT" localSheetId="40">'[31]TECSA (sin amort.)'!#REF!</definedName>
    <definedName name="MORT" localSheetId="43">'[31]TECSA (sin amort.)'!#REF!</definedName>
    <definedName name="MORT" localSheetId="10">'[31]TECSA (sin amort.)'!#REF!</definedName>
    <definedName name="MORT" localSheetId="13">'[31]TECSA (sin amort.)'!#REF!</definedName>
    <definedName name="MORT" localSheetId="15">'[31]TECSA (sin amort.)'!#REF!</definedName>
    <definedName name="MORT" localSheetId="16">'[31]TECSA (sin amort.)'!#REF!</definedName>
    <definedName name="MORT" localSheetId="17">'[31]TECSA (sin amort.)'!#REF!</definedName>
    <definedName name="MORT" localSheetId="19">'[31]TECSA (sin amort.)'!#REF!</definedName>
    <definedName name="MORT" localSheetId="20">'[31]TECSA (sin amort.)'!#REF!</definedName>
    <definedName name="MORT" localSheetId="22">'[31]TECSA (sin amort.)'!#REF!</definedName>
    <definedName name="MORT" localSheetId="26">'[31]TECSA (sin amort.)'!#REF!</definedName>
    <definedName name="MORT" localSheetId="27">'[31]TECSA (sin amort.)'!#REF!</definedName>
    <definedName name="MORT" localSheetId="29">'[31]TECSA (sin amort.)'!#REF!</definedName>
    <definedName name="MORT" localSheetId="35">'[31]TECSA (sin amort.)'!#REF!</definedName>
    <definedName name="MORT" localSheetId="4">'[31]TECSA (sin amort.)'!#REF!</definedName>
    <definedName name="MORT" localSheetId="25">'[31]TECSA (sin amort.)'!#REF!</definedName>
    <definedName name="MORT" localSheetId="36">'[31]TECSA (sin amort.)'!#REF!</definedName>
    <definedName name="MORT">'[31]TECSA (sin amort.)'!#REF!</definedName>
    <definedName name="ms" localSheetId="9">'[32]1.6'!#REF!</definedName>
    <definedName name="ms" localSheetId="0">'[32]1.6'!#REF!</definedName>
    <definedName name="ms" localSheetId="28">'[32]1.6'!#REF!</definedName>
    <definedName name="ms" localSheetId="30">'[32]1.6'!#REF!</definedName>
    <definedName name="ms" localSheetId="31">'[32]1.6'!#REF!</definedName>
    <definedName name="ms" localSheetId="34">'[32]1.6'!#REF!</definedName>
    <definedName name="ms" localSheetId="40">'[32]1.6'!#REF!</definedName>
    <definedName name="ms" localSheetId="43">'[32]1.6'!#REF!</definedName>
    <definedName name="ms" localSheetId="10">'[32]1.6'!#REF!</definedName>
    <definedName name="ms" localSheetId="13">'[32]1.6'!#REF!</definedName>
    <definedName name="ms" localSheetId="15">'[32]1.6'!#REF!</definedName>
    <definedName name="ms" localSheetId="16">'[32]1.6'!#REF!</definedName>
    <definedName name="ms" localSheetId="17">'[32]1.6'!#REF!</definedName>
    <definedName name="ms" localSheetId="19">'[32]1.6'!#REF!</definedName>
    <definedName name="ms" localSheetId="20">'[32]1.6'!#REF!</definedName>
    <definedName name="ms" localSheetId="22">'[32]1.6'!#REF!</definedName>
    <definedName name="ms" localSheetId="26">'[32]1.6'!#REF!</definedName>
    <definedName name="ms" localSheetId="27">'[32]1.6'!#REF!</definedName>
    <definedName name="ms" localSheetId="29">'[32]1.6'!#REF!</definedName>
    <definedName name="ms" localSheetId="35">'[32]1.6'!#REF!</definedName>
    <definedName name="ms" localSheetId="4">'[32]1.6'!#REF!</definedName>
    <definedName name="ms" localSheetId="36">'[32]1.6'!#REF!</definedName>
    <definedName name="ms">'[32]1.6'!#REF!</definedName>
    <definedName name="NC">'[19] ficha tec.ALTA ING.'!$E$28:$I$28</definedName>
    <definedName name="NGFFF" localSheetId="9">#REF!</definedName>
    <definedName name="NGFFF" localSheetId="0">#REF!</definedName>
    <definedName name="NGFFF" localSheetId="28">#REF!</definedName>
    <definedName name="NGFFF" localSheetId="30">#REF!</definedName>
    <definedName name="NGFFF" localSheetId="31">#REF!</definedName>
    <definedName name="NGFFF" localSheetId="32">#REF!</definedName>
    <definedName name="NGFFF" localSheetId="34">#REF!</definedName>
    <definedName name="NGFFF" localSheetId="40">#REF!</definedName>
    <definedName name="NGFFF" localSheetId="43">#REF!</definedName>
    <definedName name="NGFFF" localSheetId="10">#REF!</definedName>
    <definedName name="NGFFF" localSheetId="13">#REF!</definedName>
    <definedName name="NGFFF" localSheetId="15">#REF!</definedName>
    <definedName name="NGFFF" localSheetId="16">#REF!</definedName>
    <definedName name="NGFFF" localSheetId="17">#REF!</definedName>
    <definedName name="NGFFF" localSheetId="19">#REF!</definedName>
    <definedName name="NGFFF" localSheetId="20">#REF!</definedName>
    <definedName name="NGFFF" localSheetId="22">#REF!</definedName>
    <definedName name="NGFFF" localSheetId="26">#REF!</definedName>
    <definedName name="NGFFF" localSheetId="27">#REF!</definedName>
    <definedName name="NGFFF" localSheetId="29">#REF!</definedName>
    <definedName name="NGFFF" localSheetId="35">#REF!</definedName>
    <definedName name="NGFFF" localSheetId="4">#REF!</definedName>
    <definedName name="NGFFF" localSheetId="25">#REF!</definedName>
    <definedName name="NGFFF" localSheetId="36">#REF!</definedName>
    <definedName name="NGFFF">#REF!</definedName>
    <definedName name="NK">'[19] ficha tec.ALTA ING.'!$B$41:$I$41</definedName>
    <definedName name="NM">#N/A</definedName>
    <definedName name="nn" localSheetId="9">#REF!</definedName>
    <definedName name="nn" localSheetId="0">#REF!</definedName>
    <definedName name="nn" localSheetId="28">#REF!</definedName>
    <definedName name="nn" localSheetId="30">#REF!</definedName>
    <definedName name="nn" localSheetId="31">#REF!</definedName>
    <definedName name="nn" localSheetId="34">#REF!</definedName>
    <definedName name="nn" localSheetId="40">#REF!</definedName>
    <definedName name="nn" localSheetId="43">#REF!</definedName>
    <definedName name="nn" localSheetId="10">#REF!</definedName>
    <definedName name="nn" localSheetId="13">#REF!</definedName>
    <definedName name="nn" localSheetId="15">#REF!</definedName>
    <definedName name="nn" localSheetId="16">#REF!</definedName>
    <definedName name="nn" localSheetId="17">#REF!</definedName>
    <definedName name="nn" localSheetId="19">#REF!</definedName>
    <definedName name="nn" localSheetId="20">#REF!</definedName>
    <definedName name="nn" localSheetId="22">#REF!</definedName>
    <definedName name="nn" localSheetId="26">#REF!</definedName>
    <definedName name="nn" localSheetId="27">#REF!</definedName>
    <definedName name="nn" localSheetId="29">#REF!</definedName>
    <definedName name="nn" localSheetId="35">#REF!</definedName>
    <definedName name="nn" localSheetId="4">#REF!</definedName>
    <definedName name="nn" localSheetId="25">#REF!</definedName>
    <definedName name="nn" localSheetId="36">#REF!</definedName>
    <definedName name="nn">#REF!</definedName>
    <definedName name="NODRIZA" localSheetId="9">#REF!</definedName>
    <definedName name="NODRIZA" localSheetId="0">#REF!</definedName>
    <definedName name="NODRIZA" localSheetId="28">#REF!</definedName>
    <definedName name="NODRIZA" localSheetId="30">#REF!</definedName>
    <definedName name="NODRIZA" localSheetId="31">#REF!</definedName>
    <definedName name="NODRIZA" localSheetId="34">#REF!</definedName>
    <definedName name="NODRIZA" localSheetId="40">#REF!</definedName>
    <definedName name="NODRIZA" localSheetId="43">#REF!</definedName>
    <definedName name="NODRIZA" localSheetId="10">#REF!</definedName>
    <definedName name="NODRIZA" localSheetId="13">#REF!</definedName>
    <definedName name="NODRIZA" localSheetId="15">#REF!</definedName>
    <definedName name="NODRIZA" localSheetId="16">#REF!</definedName>
    <definedName name="NODRIZA" localSheetId="17">#REF!</definedName>
    <definedName name="NODRIZA" localSheetId="19">#REF!</definedName>
    <definedName name="NODRIZA" localSheetId="20">#REF!</definedName>
    <definedName name="NODRIZA" localSheetId="22">#REF!</definedName>
    <definedName name="NODRIZA" localSheetId="26">#REF!</definedName>
    <definedName name="NODRIZA" localSheetId="27">#REF!</definedName>
    <definedName name="NODRIZA" localSheetId="29">#REF!</definedName>
    <definedName name="NODRIZA" localSheetId="35">#REF!</definedName>
    <definedName name="NODRIZA" localSheetId="4">#REF!</definedName>
    <definedName name="NODRIZA" localSheetId="25">#REF!</definedName>
    <definedName name="NODRIZA" localSheetId="36">#REF!</definedName>
    <definedName name="NODRIZA">#REF!</definedName>
    <definedName name="NOVI" localSheetId="9">#REF!</definedName>
    <definedName name="NOVI" localSheetId="0">#REF!</definedName>
    <definedName name="NOVI" localSheetId="28">#REF!</definedName>
    <definedName name="NOVI" localSheetId="30">#REF!</definedName>
    <definedName name="NOVI" localSheetId="31">#REF!</definedName>
    <definedName name="NOVI" localSheetId="34">#REF!</definedName>
    <definedName name="NOVI" localSheetId="40">#REF!</definedName>
    <definedName name="NOVI" localSheetId="43">#REF!</definedName>
    <definedName name="NOVI" localSheetId="10">#REF!</definedName>
    <definedName name="NOVI" localSheetId="15">#REF!</definedName>
    <definedName name="NOVI" localSheetId="16">#REF!</definedName>
    <definedName name="NOVI" localSheetId="17">#REF!</definedName>
    <definedName name="NOVI" localSheetId="19">#REF!</definedName>
    <definedName name="NOVI" localSheetId="20">#REF!</definedName>
    <definedName name="NOVI" localSheetId="22">#REF!</definedName>
    <definedName name="NOVI" localSheetId="26">#REF!</definedName>
    <definedName name="NOVI" localSheetId="27">#REF!</definedName>
    <definedName name="NOVI" localSheetId="29">#REF!</definedName>
    <definedName name="NOVI" localSheetId="35">#REF!</definedName>
    <definedName name="NOVI" localSheetId="4">#REF!</definedName>
    <definedName name="NOVI" localSheetId="25">#REF!</definedName>
    <definedName name="NOVI" localSheetId="36">#REF!</definedName>
    <definedName name="NOVI">#REF!</definedName>
    <definedName name="ÑOPUGNT" localSheetId="9">#REF!</definedName>
    <definedName name="ÑOPUGNT" localSheetId="0">#REF!</definedName>
    <definedName name="ÑOPUGNT" localSheetId="28">#REF!</definedName>
    <definedName name="ÑOPUGNT" localSheetId="30">#REF!</definedName>
    <definedName name="ÑOPUGNT" localSheetId="31">#REF!</definedName>
    <definedName name="ÑOPUGNT" localSheetId="32">#REF!</definedName>
    <definedName name="ÑOPUGNT" localSheetId="34">#REF!</definedName>
    <definedName name="ÑOPUGNT" localSheetId="40">#REF!</definedName>
    <definedName name="ÑOPUGNT" localSheetId="43">#REF!</definedName>
    <definedName name="ÑOPUGNT" localSheetId="10">#REF!</definedName>
    <definedName name="ÑOPUGNT" localSheetId="15">#REF!</definedName>
    <definedName name="ÑOPUGNT" localSheetId="16">#REF!</definedName>
    <definedName name="ÑOPUGNT" localSheetId="17">#REF!</definedName>
    <definedName name="ÑOPUGNT" localSheetId="19">#REF!</definedName>
    <definedName name="ÑOPUGNT" localSheetId="20">#REF!</definedName>
    <definedName name="ÑOPUGNT" localSheetId="22">#REF!</definedName>
    <definedName name="ÑOPUGNT" localSheetId="26">#REF!</definedName>
    <definedName name="ÑOPUGNT" localSheetId="27">#REF!</definedName>
    <definedName name="ÑOPUGNT" localSheetId="29">#REF!</definedName>
    <definedName name="ÑOPUGNT" localSheetId="35">#REF!</definedName>
    <definedName name="ÑOPUGNT" localSheetId="4">#REF!</definedName>
    <definedName name="ÑOPUGNT" localSheetId="25">#REF!</definedName>
    <definedName name="ÑOPUGNT" localSheetId="36">#REF!</definedName>
    <definedName name="ÑOPUGNT">#REF!</definedName>
    <definedName name="ÑPIHLOIUMUY" localSheetId="9">#REF!</definedName>
    <definedName name="ÑPIHLOIUMUY" localSheetId="0">#REF!</definedName>
    <definedName name="ÑPIHLOIUMUY" localSheetId="28">#REF!</definedName>
    <definedName name="ÑPIHLOIUMUY" localSheetId="30">#REF!</definedName>
    <definedName name="ÑPIHLOIUMUY" localSheetId="31">#REF!</definedName>
    <definedName name="ÑPIHLOIUMUY" localSheetId="32">#REF!</definedName>
    <definedName name="ÑPIHLOIUMUY" localSheetId="34">#REF!</definedName>
    <definedName name="ÑPIHLOIUMUY" localSheetId="40">#REF!</definedName>
    <definedName name="ÑPIHLOIUMUY" localSheetId="43">#REF!</definedName>
    <definedName name="ÑPIHLOIUMUY" localSheetId="10">#REF!</definedName>
    <definedName name="ÑPIHLOIUMUY" localSheetId="13">#REF!</definedName>
    <definedName name="ÑPIHLOIUMUY" localSheetId="15">#REF!</definedName>
    <definedName name="ÑPIHLOIUMUY" localSheetId="16">#REF!</definedName>
    <definedName name="ÑPIHLOIUMUY" localSheetId="17">#REF!</definedName>
    <definedName name="ÑPIHLOIUMUY" localSheetId="19">#REF!</definedName>
    <definedName name="ÑPIHLOIUMUY" localSheetId="20">#REF!</definedName>
    <definedName name="ÑPIHLOIUMUY" localSheetId="22">#REF!</definedName>
    <definedName name="ÑPIHLOIUMUY" localSheetId="26">#REF!</definedName>
    <definedName name="ÑPIHLOIUMUY" localSheetId="27">#REF!</definedName>
    <definedName name="ÑPIHLOIUMUY" localSheetId="29">#REF!</definedName>
    <definedName name="ÑPIHLOIUMUY" localSheetId="35">#REF!</definedName>
    <definedName name="ÑPIHLOIUMUY" localSheetId="4">#REF!</definedName>
    <definedName name="ÑPIHLOIUMUY" localSheetId="25">#REF!</definedName>
    <definedName name="ÑPIHLOIUMUY" localSheetId="36">#REF!</definedName>
    <definedName name="ÑPIHLOIUMUY">#REF!</definedName>
    <definedName name="OBRA" localSheetId="0">'F 01'!OBRA</definedName>
    <definedName name="OBRA" localSheetId="28">'F 08'!OBRA</definedName>
    <definedName name="OBRA" localSheetId="30">'F 10.1'!OBRA</definedName>
    <definedName name="OBRA" localSheetId="31">'F 10.2'!OBRA</definedName>
    <definedName name="OBRA" localSheetId="34">'F 11'!OBRA</definedName>
    <definedName name="OBRA" localSheetId="40">'F 12.6'!OBRA</definedName>
    <definedName name="OBRA" localSheetId="43">'F 13'!OBRA</definedName>
    <definedName name="OBRA" localSheetId="10">'F 4.1'!OBRA</definedName>
    <definedName name="OBRA" localSheetId="13">#N/A</definedName>
    <definedName name="OBRA" localSheetId="15">'F 5.4 (2)'!OBRA</definedName>
    <definedName name="OBRA" localSheetId="16">'F 6.1'!OBRA</definedName>
    <definedName name="OBRA" localSheetId="17">'F 6.2'!OBRA</definedName>
    <definedName name="OBRA" localSheetId="20">'F 6.4'!OBRA</definedName>
    <definedName name="OBRA" localSheetId="26">#N/A</definedName>
    <definedName name="OBRA" localSheetId="27">#N/A</definedName>
    <definedName name="OBRA" localSheetId="29">'F 9 '!OBRA</definedName>
    <definedName name="OBRA" localSheetId="35">'F. 12.1'!OBRA</definedName>
    <definedName name="OBRA" localSheetId="36">F12.2!OBRA</definedName>
    <definedName name="OBRA">#N/A</definedName>
    <definedName name="OBRAS" localSheetId="9">'[33]Programa Conc.Dif.'!#REF!</definedName>
    <definedName name="OBRAS" localSheetId="0">'[33]Programa Conc.Dif.'!#REF!</definedName>
    <definedName name="OBRAS" localSheetId="28">'[33]Programa Conc.Dif.'!#REF!</definedName>
    <definedName name="OBRAS" localSheetId="30">'[33]Programa Conc.Dif.'!#REF!</definedName>
    <definedName name="OBRAS" localSheetId="31">'[33]Programa Conc.Dif.'!#REF!</definedName>
    <definedName name="OBRAS" localSheetId="32">'[91]Programa Conc.Dif.'!#REF!</definedName>
    <definedName name="OBRAS" localSheetId="34">'[33]Programa Conc.Dif.'!#REF!</definedName>
    <definedName name="OBRAS" localSheetId="40">'[33]Programa Conc.Dif.'!#REF!</definedName>
    <definedName name="OBRAS" localSheetId="43">'[100]Programa Conc.Dif.'!#REF!</definedName>
    <definedName name="OBRAS" localSheetId="10">'[33]Programa Conc.Dif.'!#REF!</definedName>
    <definedName name="OBRAS" localSheetId="13">'[55]Programa Conc.Dif.'!#REF!</definedName>
    <definedName name="OBRAS" localSheetId="15">'[33]Programa Conc.Dif.'!#REF!</definedName>
    <definedName name="OBRAS" localSheetId="16">'[33]Programa Conc.Dif.'!#REF!</definedName>
    <definedName name="OBRAS" localSheetId="17">'[33]Programa Conc.Dif.'!#REF!</definedName>
    <definedName name="OBRAS" localSheetId="19">'[33]Programa Conc.Dif.'!#REF!</definedName>
    <definedName name="OBRAS" localSheetId="20">'[33]Programa Conc.Dif.'!#REF!</definedName>
    <definedName name="OBRAS" localSheetId="22">'[33]Programa Conc.Dif.'!#REF!</definedName>
    <definedName name="OBRAS" localSheetId="26">'[55]Programa Conc.Dif.'!#REF!</definedName>
    <definedName name="OBRAS" localSheetId="27">'[55]Programa Conc.Dif.'!#REF!</definedName>
    <definedName name="OBRAS" localSheetId="29">'[33]Programa Conc.Dif.'!#REF!</definedName>
    <definedName name="OBRAS" localSheetId="35">'[33]Programa Conc.Dif.'!#REF!</definedName>
    <definedName name="OBRAS" localSheetId="4">'[33]Programa Conc.Dif.'!#REF!</definedName>
    <definedName name="OBRAS" localSheetId="25">'[33]Programa Conc.Dif.'!#REF!</definedName>
    <definedName name="OBRAS" localSheetId="36">'[33]Programa Conc.Dif.'!#REF!</definedName>
    <definedName name="OBRAS">'[33]Programa Conc.Dif.'!#REF!</definedName>
    <definedName name="octu">#N/A</definedName>
    <definedName name="okas">[34]CMPRESOR!$C$50</definedName>
    <definedName name="P" localSheetId="9">#REF!</definedName>
    <definedName name="P" localSheetId="0">#REF!</definedName>
    <definedName name="P" localSheetId="28">#REF!</definedName>
    <definedName name="P" localSheetId="30">#REF!</definedName>
    <definedName name="P" localSheetId="31">#REF!</definedName>
    <definedName name="P" localSheetId="32">#REF!</definedName>
    <definedName name="P" localSheetId="34">#REF!</definedName>
    <definedName name="P" localSheetId="40">#REF!</definedName>
    <definedName name="P" localSheetId="43">#REF!</definedName>
    <definedName name="P" localSheetId="10">#REF!</definedName>
    <definedName name="P" localSheetId="15">#REF!</definedName>
    <definedName name="P" localSheetId="16">#REF!</definedName>
    <definedName name="P" localSheetId="17">#REF!</definedName>
    <definedName name="P" localSheetId="19">#REF!</definedName>
    <definedName name="P" localSheetId="20">#REF!</definedName>
    <definedName name="P" localSheetId="22">#REF!</definedName>
    <definedName name="P" localSheetId="26">#REF!</definedName>
    <definedName name="P" localSheetId="27">#REF!</definedName>
    <definedName name="P" localSheetId="29">#REF!</definedName>
    <definedName name="P" localSheetId="35">#REF!</definedName>
    <definedName name="P" localSheetId="4">#REF!</definedName>
    <definedName name="P" localSheetId="25">#REF!</definedName>
    <definedName name="P" localSheetId="36">#REF!</definedName>
    <definedName name="P">#REF!</definedName>
    <definedName name="P.U." localSheetId="9">#REF!</definedName>
    <definedName name="P.U." localSheetId="0">#REF!</definedName>
    <definedName name="P.U." localSheetId="28">#REF!</definedName>
    <definedName name="P.U." localSheetId="30">#REF!</definedName>
    <definedName name="P.U." localSheetId="31">#REF!</definedName>
    <definedName name="P.U." localSheetId="32">#REF!</definedName>
    <definedName name="P.U." localSheetId="34">#REF!</definedName>
    <definedName name="P.U." localSheetId="40">#REF!</definedName>
    <definedName name="P.U." localSheetId="43">#REF!</definedName>
    <definedName name="P.U." localSheetId="10">#REF!</definedName>
    <definedName name="P.U." localSheetId="15">#REF!</definedName>
    <definedName name="P.U." localSheetId="16">#REF!</definedName>
    <definedName name="P.U." localSheetId="17">#REF!</definedName>
    <definedName name="P.U." localSheetId="19">#REF!</definedName>
    <definedName name="P.U." localSheetId="20">#REF!</definedName>
    <definedName name="P.U." localSheetId="22">#REF!</definedName>
    <definedName name="P.U." localSheetId="26">#REF!</definedName>
    <definedName name="P.U." localSheetId="27">#REF!</definedName>
    <definedName name="P.U." localSheetId="29">#REF!</definedName>
    <definedName name="P.U." localSheetId="35">#REF!</definedName>
    <definedName name="P.U." localSheetId="4">#REF!</definedName>
    <definedName name="P.U." localSheetId="25">#REF!</definedName>
    <definedName name="P.U." localSheetId="36">#REF!</definedName>
    <definedName name="P.U.">#REF!</definedName>
    <definedName name="PACO" localSheetId="9">#REF!</definedName>
    <definedName name="PACO" localSheetId="0">#REF!</definedName>
    <definedName name="PACO" localSheetId="28">#REF!</definedName>
    <definedName name="PACO" localSheetId="30">#REF!</definedName>
    <definedName name="PACO" localSheetId="31">#REF!</definedName>
    <definedName name="PACO" localSheetId="32">#REF!</definedName>
    <definedName name="PACO" localSheetId="34">#REF!</definedName>
    <definedName name="PACO" localSheetId="40">#REF!</definedName>
    <definedName name="PACO" localSheetId="43">#REF!</definedName>
    <definedName name="PACO" localSheetId="10">#REF!</definedName>
    <definedName name="PACO" localSheetId="15">#REF!</definedName>
    <definedName name="PACO" localSheetId="16">#REF!</definedName>
    <definedName name="PACO" localSheetId="17">#REF!</definedName>
    <definedName name="PACO" localSheetId="19">#REF!</definedName>
    <definedName name="PACO" localSheetId="20">#REF!</definedName>
    <definedName name="PACO" localSheetId="22">#REF!</definedName>
    <definedName name="PACO" localSheetId="26">#REF!</definedName>
    <definedName name="PACO" localSheetId="27">#REF!</definedName>
    <definedName name="PACO" localSheetId="29">#REF!</definedName>
    <definedName name="PACO" localSheetId="35">#REF!</definedName>
    <definedName name="PACO" localSheetId="4">#REF!</definedName>
    <definedName name="PACO" localSheetId="25">#REF!</definedName>
    <definedName name="PACO" localSheetId="36">#REF!</definedName>
    <definedName name="PACO">#REF!</definedName>
    <definedName name="PART" localSheetId="9">#REF!</definedName>
    <definedName name="PART" localSheetId="0">#REF!</definedName>
    <definedName name="PART" localSheetId="28">#REF!</definedName>
    <definedName name="PART" localSheetId="30">#REF!</definedName>
    <definedName name="PART" localSheetId="31">#REF!</definedName>
    <definedName name="PART" localSheetId="32">#REF!</definedName>
    <definedName name="PART" localSheetId="34">#REF!</definedName>
    <definedName name="PART" localSheetId="40">#REF!</definedName>
    <definedName name="PART" localSheetId="43">#REF!</definedName>
    <definedName name="PART" localSheetId="10">#REF!</definedName>
    <definedName name="PART" localSheetId="15">#REF!</definedName>
    <definedName name="PART" localSheetId="16">#REF!</definedName>
    <definedName name="PART" localSheetId="17">#REF!</definedName>
    <definedName name="PART" localSheetId="19">#REF!</definedName>
    <definedName name="PART" localSheetId="20">#REF!</definedName>
    <definedName name="PART" localSheetId="22">#REF!</definedName>
    <definedName name="PART" localSheetId="26">#REF!</definedName>
    <definedName name="PART" localSheetId="27">#REF!</definedName>
    <definedName name="PART" localSheetId="29">#REF!</definedName>
    <definedName name="PART" localSheetId="35">#REF!</definedName>
    <definedName name="PART" localSheetId="4">#REF!</definedName>
    <definedName name="PART" localSheetId="25">#REF!</definedName>
    <definedName name="PART" localSheetId="36">#REF!</definedName>
    <definedName name="PART">#REF!</definedName>
    <definedName name="partidas" localSheetId="9">#REF!</definedName>
    <definedName name="partidas" localSheetId="0">#REF!</definedName>
    <definedName name="partidas" localSheetId="28">#REF!</definedName>
    <definedName name="partidas" localSheetId="30">#REF!</definedName>
    <definedName name="partidas" localSheetId="31">#REF!</definedName>
    <definedName name="partidas" localSheetId="32">#REF!</definedName>
    <definedName name="partidas" localSheetId="34">#REF!</definedName>
    <definedName name="partidas" localSheetId="40">#REF!</definedName>
    <definedName name="partidas" localSheetId="43">#REF!</definedName>
    <definedName name="partidas" localSheetId="10">#REF!</definedName>
    <definedName name="partidas" localSheetId="15">#REF!</definedName>
    <definedName name="partidas" localSheetId="16">#REF!</definedName>
    <definedName name="partidas" localSheetId="17">#REF!</definedName>
    <definedName name="partidas" localSheetId="19">#REF!</definedName>
    <definedName name="partidas" localSheetId="20">#REF!</definedName>
    <definedName name="partidas" localSheetId="22">#REF!</definedName>
    <definedName name="partidas" localSheetId="26">#REF!</definedName>
    <definedName name="partidas" localSheetId="27">#REF!</definedName>
    <definedName name="partidas" localSheetId="29">#REF!</definedName>
    <definedName name="partidas" localSheetId="35">#REF!</definedName>
    <definedName name="partidas" localSheetId="4">#REF!</definedName>
    <definedName name="partidas" localSheetId="25">#REF!</definedName>
    <definedName name="partidas" localSheetId="36">#REF!</definedName>
    <definedName name="partidas">#REF!</definedName>
    <definedName name="PAVCH" localSheetId="9">#REF!</definedName>
    <definedName name="PAVCH" localSheetId="0">#REF!</definedName>
    <definedName name="PAVCH" localSheetId="28">#REF!</definedName>
    <definedName name="PAVCH" localSheetId="30">#REF!</definedName>
    <definedName name="PAVCH" localSheetId="31">#REF!</definedName>
    <definedName name="PAVCH" localSheetId="34">#REF!</definedName>
    <definedName name="PAVCH" localSheetId="40">#REF!</definedName>
    <definedName name="PAVCH" localSheetId="43">#REF!</definedName>
    <definedName name="PAVCH" localSheetId="10">#REF!</definedName>
    <definedName name="PAVCH" localSheetId="13">#REF!</definedName>
    <definedName name="PAVCH" localSheetId="15">#REF!</definedName>
    <definedName name="PAVCH" localSheetId="16">#REF!</definedName>
    <definedName name="PAVCH" localSheetId="17">#REF!</definedName>
    <definedName name="PAVCH" localSheetId="19">#REF!</definedName>
    <definedName name="PAVCH" localSheetId="20">#REF!</definedName>
    <definedName name="PAVCH" localSheetId="22">#REF!</definedName>
    <definedName name="PAVCH" localSheetId="26">#REF!</definedName>
    <definedName name="PAVCH" localSheetId="27">#REF!</definedName>
    <definedName name="PAVCH" localSheetId="29">#REF!</definedName>
    <definedName name="PAVCH" localSheetId="35">#REF!</definedName>
    <definedName name="PAVCH" localSheetId="4">#REF!</definedName>
    <definedName name="PAVCH" localSheetId="25">#REF!</definedName>
    <definedName name="PAVCH" localSheetId="36">#REF!</definedName>
    <definedName name="PAVCH">#REF!</definedName>
    <definedName name="PENDIENTE_MAXIMA" localSheetId="9">#REF!</definedName>
    <definedName name="PENDIENTE_MAXIMA" localSheetId="0">#REF!</definedName>
    <definedName name="PENDIENTE_MAXIMA" localSheetId="28">#REF!</definedName>
    <definedName name="PENDIENTE_MAXIMA" localSheetId="30">#REF!</definedName>
    <definedName name="PENDIENTE_MAXIMA" localSheetId="31">#REF!</definedName>
    <definedName name="PENDIENTE_MAXIMA" localSheetId="34">#REF!</definedName>
    <definedName name="PENDIENTE_MAXIMA" localSheetId="40">#REF!</definedName>
    <definedName name="PENDIENTE_MAXIMA" localSheetId="43">#REF!</definedName>
    <definedName name="PENDIENTE_MAXIMA" localSheetId="10">#REF!</definedName>
    <definedName name="PENDIENTE_MAXIMA" localSheetId="15">#REF!</definedName>
    <definedName name="PENDIENTE_MAXIMA" localSheetId="16">#REF!</definedName>
    <definedName name="PENDIENTE_MAXIMA" localSheetId="17">#REF!</definedName>
    <definedName name="PENDIENTE_MAXIMA" localSheetId="19">#REF!</definedName>
    <definedName name="PENDIENTE_MAXIMA" localSheetId="20">#REF!</definedName>
    <definedName name="PENDIENTE_MAXIMA" localSheetId="22">#REF!</definedName>
    <definedName name="PENDIENTE_MAXIMA" localSheetId="26">#REF!</definedName>
    <definedName name="PENDIENTE_MAXIMA" localSheetId="27">#REF!</definedName>
    <definedName name="PENDIENTE_MAXIMA" localSheetId="29">#REF!</definedName>
    <definedName name="PENDIENTE_MAXIMA" localSheetId="35">#REF!</definedName>
    <definedName name="PENDIENTE_MAXIMA" localSheetId="4">#REF!</definedName>
    <definedName name="PENDIENTE_MAXIMA" localSheetId="25">#REF!</definedName>
    <definedName name="PENDIENTE_MAXIMA" localSheetId="36">#REF!</definedName>
    <definedName name="PENDIENTE_MAXIMA">#REF!</definedName>
    <definedName name="PERIFL" localSheetId="9">#REF!</definedName>
    <definedName name="PERIFL" localSheetId="0">#REF!</definedName>
    <definedName name="PERIFL" localSheetId="28">#REF!</definedName>
    <definedName name="PERIFL" localSheetId="30">#REF!</definedName>
    <definedName name="PERIFL" localSheetId="31">#REF!</definedName>
    <definedName name="PERIFL" localSheetId="34">#REF!</definedName>
    <definedName name="PERIFL" localSheetId="40">#REF!</definedName>
    <definedName name="PERIFL" localSheetId="43">#REF!</definedName>
    <definedName name="PERIFL" localSheetId="10">#REF!</definedName>
    <definedName name="PERIFL" localSheetId="13">#REF!</definedName>
    <definedName name="PERIFL" localSheetId="15">#REF!</definedName>
    <definedName name="PERIFL" localSheetId="16">#REF!</definedName>
    <definedName name="PERIFL" localSheetId="17">#REF!</definedName>
    <definedName name="PERIFL" localSheetId="19">#REF!</definedName>
    <definedName name="PERIFL" localSheetId="20">#REF!</definedName>
    <definedName name="PERIFL" localSheetId="22">#REF!</definedName>
    <definedName name="PERIFL" localSheetId="26">#REF!</definedName>
    <definedName name="PERIFL" localSheetId="27">#REF!</definedName>
    <definedName name="PERIFL" localSheetId="29">#REF!</definedName>
    <definedName name="PERIFL" localSheetId="35">#REF!</definedName>
    <definedName name="PERIFL" localSheetId="4">#REF!</definedName>
    <definedName name="PERIFL" localSheetId="25">#REF!</definedName>
    <definedName name="PERIFL" localSheetId="36">#REF!</definedName>
    <definedName name="PERIFL">#REF!</definedName>
    <definedName name="PETRO" localSheetId="9">#REF!</definedName>
    <definedName name="PETRO" localSheetId="0">#REF!</definedName>
    <definedName name="PETRO" localSheetId="28">#REF!</definedName>
    <definedName name="PETRO" localSheetId="30">#REF!</definedName>
    <definedName name="PETRO" localSheetId="31">#REF!</definedName>
    <definedName name="PETRO" localSheetId="34">#REF!</definedName>
    <definedName name="PETRO" localSheetId="40">#REF!</definedName>
    <definedName name="PETRO" localSheetId="43">#REF!</definedName>
    <definedName name="PETRO" localSheetId="10">#REF!</definedName>
    <definedName name="PETRO" localSheetId="13">#REF!</definedName>
    <definedName name="PETRO" localSheetId="15">#REF!</definedName>
    <definedName name="PETRO" localSheetId="16">#REF!</definedName>
    <definedName name="PETRO" localSheetId="17">#REF!</definedName>
    <definedName name="PETRO" localSheetId="19">#REF!</definedName>
    <definedName name="PETRO" localSheetId="20">#REF!</definedName>
    <definedName name="PETRO" localSheetId="22">#REF!</definedName>
    <definedName name="PETRO" localSheetId="26">#REF!</definedName>
    <definedName name="PETRO" localSheetId="27">#REF!</definedName>
    <definedName name="PETRO" localSheetId="29">#REF!</definedName>
    <definedName name="PETRO" localSheetId="35">#REF!</definedName>
    <definedName name="PETRO" localSheetId="4">#REF!</definedName>
    <definedName name="PETRO" localSheetId="25">#REF!</definedName>
    <definedName name="PETRO" localSheetId="36">#REF!</definedName>
    <definedName name="PETRO">#REF!</definedName>
    <definedName name="PI" localSheetId="9">'[19] ficha tec.ALTA ING.'!#REF!</definedName>
    <definedName name="PI" localSheetId="0">'[19] ficha tec.ALTA ING.'!#REF!</definedName>
    <definedName name="PI" localSheetId="28">'[19] ficha tec.ALTA ING.'!#REF!</definedName>
    <definedName name="PI" localSheetId="30">'[19] ficha tec.ALTA ING.'!#REF!</definedName>
    <definedName name="PI" localSheetId="31">'[19] ficha tec.ALTA ING.'!#REF!</definedName>
    <definedName name="PI" localSheetId="34">'[19] ficha tec.ALTA ING.'!#REF!</definedName>
    <definedName name="PI" localSheetId="40">'[19] ficha tec.ALTA ING.'!#REF!</definedName>
    <definedName name="PI" localSheetId="43">'[19] ficha tec.ALTA ING.'!#REF!</definedName>
    <definedName name="PI" localSheetId="10">'[19] ficha tec.ALTA ING.'!#REF!</definedName>
    <definedName name="PI" localSheetId="13">'[19] ficha tec.ALTA ING.'!#REF!</definedName>
    <definedName name="PI" localSheetId="15">'[19] ficha tec.ALTA ING.'!#REF!</definedName>
    <definedName name="PI" localSheetId="16">'[19] ficha tec.ALTA ING.'!#REF!</definedName>
    <definedName name="PI" localSheetId="17">'[19] ficha tec.ALTA ING.'!#REF!</definedName>
    <definedName name="PI" localSheetId="19">'[19] ficha tec.ALTA ING.'!#REF!</definedName>
    <definedName name="PI" localSheetId="20">'[19] ficha tec.ALTA ING.'!#REF!</definedName>
    <definedName name="PI" localSheetId="22">'[19] ficha tec.ALTA ING.'!#REF!</definedName>
    <definedName name="PI" localSheetId="26">'[19] ficha tec.ALTA ING.'!#REF!</definedName>
    <definedName name="PI" localSheetId="27">'[19] ficha tec.ALTA ING.'!#REF!</definedName>
    <definedName name="PI" localSheetId="29">'[19] ficha tec.ALTA ING.'!#REF!</definedName>
    <definedName name="PI" localSheetId="35">'[19] ficha tec.ALTA ING.'!#REF!</definedName>
    <definedName name="PI" localSheetId="4">'[19] ficha tec.ALTA ING.'!#REF!</definedName>
    <definedName name="PI" localSheetId="25">'[19] ficha tec.ALTA ING.'!#REF!</definedName>
    <definedName name="PI" localSheetId="36">'[19] ficha tec.ALTA ING.'!#REF!</definedName>
    <definedName name="PI">'[19] ficha tec.ALTA ING.'!#REF!</definedName>
    <definedName name="PINTA" localSheetId="9">#REF!</definedName>
    <definedName name="PINTA" localSheetId="0">#REF!</definedName>
    <definedName name="PINTA" localSheetId="28">#REF!</definedName>
    <definedName name="PINTA" localSheetId="30">#REF!</definedName>
    <definedName name="PINTA" localSheetId="31">#REF!</definedName>
    <definedName name="PINTA" localSheetId="34">#REF!</definedName>
    <definedName name="PINTA" localSheetId="40">#REF!</definedName>
    <definedName name="PINTA" localSheetId="43">#REF!</definedName>
    <definedName name="PINTA" localSheetId="10">#REF!</definedName>
    <definedName name="PINTA" localSheetId="13">#REF!</definedName>
    <definedName name="PINTA" localSheetId="15">#REF!</definedName>
    <definedName name="PINTA" localSheetId="16">#REF!</definedName>
    <definedName name="PINTA" localSheetId="17">#REF!</definedName>
    <definedName name="PINTA" localSheetId="19">#REF!</definedName>
    <definedName name="PINTA" localSheetId="20">#REF!</definedName>
    <definedName name="PINTA" localSheetId="22">#REF!</definedName>
    <definedName name="PINTA" localSheetId="26">#REF!</definedName>
    <definedName name="PINTA" localSheetId="27">#REF!</definedName>
    <definedName name="PINTA" localSheetId="29">#REF!</definedName>
    <definedName name="PINTA" localSheetId="35">#REF!</definedName>
    <definedName name="PINTA" localSheetId="4">#REF!</definedName>
    <definedName name="PINTA" localSheetId="25">#REF!</definedName>
    <definedName name="PINTA" localSheetId="36">#REF!</definedName>
    <definedName name="PINTA">#REF!</definedName>
    <definedName name="PINTURA" localSheetId="9">[18]LISTAMA!#REF!</definedName>
    <definedName name="PINTURA" localSheetId="0">[18]LISTAMA!#REF!</definedName>
    <definedName name="PINTURA" localSheetId="28">[18]LISTAMA!#REF!</definedName>
    <definedName name="PINTURA" localSheetId="30">[18]LISTAMA!#REF!</definedName>
    <definedName name="PINTURA" localSheetId="31">[18]LISTAMA!#REF!</definedName>
    <definedName name="PINTURA" localSheetId="34">[18]LISTAMA!#REF!</definedName>
    <definedName name="PINTURA" localSheetId="40">[18]LISTAMA!#REF!</definedName>
    <definedName name="PINTURA" localSheetId="43">[18]LISTAMA!#REF!</definedName>
    <definedName name="PINTURA" localSheetId="10">[18]LISTAMA!#REF!</definedName>
    <definedName name="PINTURA" localSheetId="13">[50]LISTAMA!#REF!</definedName>
    <definedName name="PINTURA" localSheetId="15">[18]LISTAMA!#REF!</definedName>
    <definedName name="PINTURA" localSheetId="16">[18]LISTAMA!#REF!</definedName>
    <definedName name="PINTURA" localSheetId="17">[18]LISTAMA!#REF!</definedName>
    <definedName name="PINTURA" localSheetId="19">[18]LISTAMA!#REF!</definedName>
    <definedName name="PINTURA" localSheetId="20">[18]LISTAMA!#REF!</definedName>
    <definedName name="PINTURA" localSheetId="22">[18]LISTAMA!#REF!</definedName>
    <definedName name="PINTURA" localSheetId="26">[71]LISTAMA!#REF!</definedName>
    <definedName name="PINTURA" localSheetId="27">[71]LISTAMA!#REF!</definedName>
    <definedName name="PINTURA" localSheetId="29">[18]LISTAMA!#REF!</definedName>
    <definedName name="PINTURA" localSheetId="35">[18]LISTAMA!#REF!</definedName>
    <definedName name="PINTURA" localSheetId="4">[18]LISTAMA!#REF!</definedName>
    <definedName name="PINTURA" localSheetId="25">[18]LISTAMA!#REF!</definedName>
    <definedName name="PINTURA" localSheetId="36">[18]LISTAMA!#REF!</definedName>
    <definedName name="PINTURA">[18]LISTAMA!#REF!</definedName>
    <definedName name="PIS" localSheetId="9">#REF!</definedName>
    <definedName name="PIS" localSheetId="0">#REF!</definedName>
    <definedName name="PIS" localSheetId="28">#REF!</definedName>
    <definedName name="PIS" localSheetId="30">#REF!</definedName>
    <definedName name="PIS" localSheetId="31">#REF!</definedName>
    <definedName name="PIS" localSheetId="34">#REF!</definedName>
    <definedName name="PIS" localSheetId="40">#REF!</definedName>
    <definedName name="PIS" localSheetId="43">#REF!</definedName>
    <definedName name="PIS" localSheetId="10">#REF!</definedName>
    <definedName name="PIS" localSheetId="13">#REF!</definedName>
    <definedName name="PIS" localSheetId="15">#REF!</definedName>
    <definedName name="PIS" localSheetId="16">#REF!</definedName>
    <definedName name="PIS" localSheetId="17">#REF!</definedName>
    <definedName name="PIS" localSheetId="19">#REF!</definedName>
    <definedName name="PIS" localSheetId="20">#REF!</definedName>
    <definedName name="PIS" localSheetId="22">#REF!</definedName>
    <definedName name="PIS" localSheetId="26">#REF!</definedName>
    <definedName name="PIS" localSheetId="27">#REF!</definedName>
    <definedName name="PIS" localSheetId="29">#REF!</definedName>
    <definedName name="PIS" localSheetId="35">#REF!</definedName>
    <definedName name="PIS" localSheetId="4">#REF!</definedName>
    <definedName name="PIS" localSheetId="25">#REF!</definedName>
    <definedName name="PIS" localSheetId="36">#REF!</definedName>
    <definedName name="PIS">#REF!</definedName>
    <definedName name="PLANCH" localSheetId="9">#REF!</definedName>
    <definedName name="PLANCH" localSheetId="0">#REF!</definedName>
    <definedName name="PLANCH" localSheetId="28">#REF!</definedName>
    <definedName name="PLANCH" localSheetId="30">#REF!</definedName>
    <definedName name="PLANCH" localSheetId="31">#REF!</definedName>
    <definedName name="PLANCH" localSheetId="34">#REF!</definedName>
    <definedName name="PLANCH" localSheetId="40">#REF!</definedName>
    <definedName name="PLANCH" localSheetId="43">#REF!</definedName>
    <definedName name="PLANCH" localSheetId="10">#REF!</definedName>
    <definedName name="PLANCH" localSheetId="13">#REF!</definedName>
    <definedName name="PLANCH" localSheetId="15">#REF!</definedName>
    <definedName name="PLANCH" localSheetId="16">#REF!</definedName>
    <definedName name="PLANCH" localSheetId="17">#REF!</definedName>
    <definedName name="PLANCH" localSheetId="19">#REF!</definedName>
    <definedName name="PLANCH" localSheetId="20">#REF!</definedName>
    <definedName name="PLANCH" localSheetId="22">#REF!</definedName>
    <definedName name="PLANCH" localSheetId="26">#REF!</definedName>
    <definedName name="PLANCH" localSheetId="27">#REF!</definedName>
    <definedName name="PLANCH" localSheetId="29">#REF!</definedName>
    <definedName name="PLANCH" localSheetId="35">#REF!</definedName>
    <definedName name="PLANCH" localSheetId="4">#REF!</definedName>
    <definedName name="PLANCH" localSheetId="25">#REF!</definedName>
    <definedName name="PLANCH" localSheetId="36">#REF!</definedName>
    <definedName name="PLANCH">#REF!</definedName>
    <definedName name="PLANTASF" localSheetId="9">#REF!</definedName>
    <definedName name="PLANTASF" localSheetId="0">#REF!</definedName>
    <definedName name="PLANTASF" localSheetId="28">#REF!</definedName>
    <definedName name="PLANTASF" localSheetId="30">#REF!</definedName>
    <definedName name="PLANTASF" localSheetId="31">#REF!</definedName>
    <definedName name="PLANTASF" localSheetId="34">#REF!</definedName>
    <definedName name="PLANTASF" localSheetId="40">#REF!</definedName>
    <definedName name="PLANTASF" localSheetId="43">#REF!</definedName>
    <definedName name="PLANTASF" localSheetId="10">#REF!</definedName>
    <definedName name="PLANTASF" localSheetId="13">#REF!</definedName>
    <definedName name="PLANTASF" localSheetId="15">#REF!</definedName>
    <definedName name="PLANTASF" localSheetId="16">#REF!</definedName>
    <definedName name="PLANTASF" localSheetId="17">#REF!</definedName>
    <definedName name="PLANTASF" localSheetId="19">#REF!</definedName>
    <definedName name="PLANTASF" localSheetId="20">#REF!</definedName>
    <definedName name="PLANTASF" localSheetId="22">#REF!</definedName>
    <definedName name="PLANTASF" localSheetId="26">#REF!</definedName>
    <definedName name="PLANTASF" localSheetId="27">#REF!</definedName>
    <definedName name="PLANTASF" localSheetId="29">#REF!</definedName>
    <definedName name="PLANTASF" localSheetId="35">#REF!</definedName>
    <definedName name="PLANTASF" localSheetId="4">#REF!</definedName>
    <definedName name="PLANTASF" localSheetId="25">#REF!</definedName>
    <definedName name="PLANTASF" localSheetId="36">#REF!</definedName>
    <definedName name="PLANTASF">#REF!</definedName>
    <definedName name="PORCE" localSheetId="9">#REF!</definedName>
    <definedName name="PORCE" localSheetId="0">#REF!</definedName>
    <definedName name="PORCE" localSheetId="28">#REF!</definedName>
    <definedName name="PORCE" localSheetId="30">#REF!</definedName>
    <definedName name="PORCE" localSheetId="31">#REF!</definedName>
    <definedName name="PORCE" localSheetId="34">#REF!</definedName>
    <definedName name="PORCE" localSheetId="40">#REF!</definedName>
    <definedName name="PORCE" localSheetId="43">#REF!</definedName>
    <definedName name="PORCE" localSheetId="10">#REF!</definedName>
    <definedName name="PORCE" localSheetId="15">#REF!</definedName>
    <definedName name="PORCE" localSheetId="16">#REF!</definedName>
    <definedName name="PORCE" localSheetId="17">#REF!</definedName>
    <definedName name="PORCE" localSheetId="19">#REF!</definedName>
    <definedName name="PORCE" localSheetId="20">#REF!</definedName>
    <definedName name="PORCE" localSheetId="22">#REF!</definedName>
    <definedName name="PORCE" localSheetId="26">#REF!</definedName>
    <definedName name="PORCE" localSheetId="27">#REF!</definedName>
    <definedName name="PORCE" localSheetId="29">#REF!</definedName>
    <definedName name="PORCE" localSheetId="35">#REF!</definedName>
    <definedName name="PORCE" localSheetId="4">#REF!</definedName>
    <definedName name="PORCE" localSheetId="25">#REF!</definedName>
    <definedName name="PORCE" localSheetId="36">#REF!</definedName>
    <definedName name="PORCE">#REF!</definedName>
    <definedName name="portada" localSheetId="9">#REF!</definedName>
    <definedName name="portada" localSheetId="0">#REF!</definedName>
    <definedName name="portada" localSheetId="28">#REF!</definedName>
    <definedName name="portada" localSheetId="30">#REF!</definedName>
    <definedName name="portada" localSheetId="31">#REF!</definedName>
    <definedName name="portada" localSheetId="34">#REF!</definedName>
    <definedName name="portada" localSheetId="40">#REF!</definedName>
    <definedName name="portada" localSheetId="43">#REF!</definedName>
    <definedName name="portada" localSheetId="10">#REF!</definedName>
    <definedName name="portada" localSheetId="15">#REF!</definedName>
    <definedName name="portada" localSheetId="16">#REF!</definedName>
    <definedName name="portada" localSheetId="17">#REF!</definedName>
    <definedName name="portada" localSheetId="19">#REF!</definedName>
    <definedName name="portada" localSheetId="20">#REF!</definedName>
    <definedName name="portada" localSheetId="22">#REF!</definedName>
    <definedName name="portada" localSheetId="26">#REF!</definedName>
    <definedName name="portada" localSheetId="27">#REF!</definedName>
    <definedName name="portada" localSheetId="29">#REF!</definedName>
    <definedName name="portada" localSheetId="35">#REF!</definedName>
    <definedName name="portada" localSheetId="4">#REF!</definedName>
    <definedName name="portada" localSheetId="25">#REF!</definedName>
    <definedName name="portada" localSheetId="36">#REF!</definedName>
    <definedName name="portada">#REF!</definedName>
    <definedName name="PP">[30]CMPRESOR!$C$50</definedName>
    <definedName name="PRE" localSheetId="9">#REF!</definedName>
    <definedName name="PRE" localSheetId="0">#REF!</definedName>
    <definedName name="PRE" localSheetId="28">#REF!</definedName>
    <definedName name="PRE" localSheetId="30">#REF!</definedName>
    <definedName name="PRE" localSheetId="31">#REF!</definedName>
    <definedName name="PRE" localSheetId="34">#REF!</definedName>
    <definedName name="PRE" localSheetId="40">#REF!</definedName>
    <definedName name="PRE" localSheetId="43">#REF!</definedName>
    <definedName name="PRE" localSheetId="10">#REF!</definedName>
    <definedName name="PRE" localSheetId="13">#REF!</definedName>
    <definedName name="PRE" localSheetId="15">#REF!</definedName>
    <definedName name="PRE" localSheetId="16">#REF!</definedName>
    <definedName name="PRE" localSheetId="17">#REF!</definedName>
    <definedName name="PRE" localSheetId="19">#REF!</definedName>
    <definedName name="PRE" localSheetId="20">#REF!</definedName>
    <definedName name="PRE" localSheetId="22">#REF!</definedName>
    <definedName name="PRE" localSheetId="26">#REF!</definedName>
    <definedName name="PRE" localSheetId="27">#REF!</definedName>
    <definedName name="PRE" localSheetId="29">#REF!</definedName>
    <definedName name="PRE" localSheetId="35">#REF!</definedName>
    <definedName name="PRE" localSheetId="4">#REF!</definedName>
    <definedName name="PRE" localSheetId="25">#REF!</definedName>
    <definedName name="PRE" localSheetId="36">#REF!</definedName>
    <definedName name="PRE">#REF!</definedName>
    <definedName name="PRESU" localSheetId="9">#REF!</definedName>
    <definedName name="PRESU" localSheetId="0">#REF!</definedName>
    <definedName name="PRESU" localSheetId="28">#REF!</definedName>
    <definedName name="PRESU" localSheetId="30">#REF!</definedName>
    <definedName name="PRESU" localSheetId="31">#REF!</definedName>
    <definedName name="PRESU" localSheetId="32">#REF!</definedName>
    <definedName name="PRESU" localSheetId="34">#REF!</definedName>
    <definedName name="PRESU" localSheetId="40">#REF!</definedName>
    <definedName name="PRESU" localSheetId="43">#REF!</definedName>
    <definedName name="PRESU" localSheetId="10">#REF!</definedName>
    <definedName name="PRESU" localSheetId="13">#REF!</definedName>
    <definedName name="PRESU" localSheetId="15">#REF!</definedName>
    <definedName name="PRESU" localSheetId="16">#REF!</definedName>
    <definedName name="PRESU" localSheetId="17">#REF!</definedName>
    <definedName name="PRESU" localSheetId="19">#REF!</definedName>
    <definedName name="PRESU" localSheetId="20">#REF!</definedName>
    <definedName name="PRESU" localSheetId="22">#REF!</definedName>
    <definedName name="PRESU" localSheetId="26">#REF!</definedName>
    <definedName name="PRESU" localSheetId="27">#REF!</definedName>
    <definedName name="PRESU" localSheetId="29">#REF!</definedName>
    <definedName name="PRESU" localSheetId="35">#REF!</definedName>
    <definedName name="PRESU" localSheetId="4">#REF!</definedName>
    <definedName name="PRESU" localSheetId="25">#REF!</definedName>
    <definedName name="PRESU" localSheetId="36">#REF!</definedName>
    <definedName name="PRESU">#REF!</definedName>
    <definedName name="PU" localSheetId="9">#REF!</definedName>
    <definedName name="PU" localSheetId="0">#REF!</definedName>
    <definedName name="PU" localSheetId="28">#REF!</definedName>
    <definedName name="PU" localSheetId="30">#REF!</definedName>
    <definedName name="PU" localSheetId="31">#REF!</definedName>
    <definedName name="PU" localSheetId="32">#REF!</definedName>
    <definedName name="PU" localSheetId="34">#REF!</definedName>
    <definedName name="PU" localSheetId="40">#REF!</definedName>
    <definedName name="PU" localSheetId="43">#REF!</definedName>
    <definedName name="PU" localSheetId="10">#REF!</definedName>
    <definedName name="PU" localSheetId="15">#REF!</definedName>
    <definedName name="PU" localSheetId="16">#REF!</definedName>
    <definedName name="PU" localSheetId="17">#REF!</definedName>
    <definedName name="PU" localSheetId="19">#REF!</definedName>
    <definedName name="PU" localSheetId="20">#REF!</definedName>
    <definedName name="PU" localSheetId="22">#REF!</definedName>
    <definedName name="PU" localSheetId="26">#REF!</definedName>
    <definedName name="PU" localSheetId="27">#REF!</definedName>
    <definedName name="PU" localSheetId="29">#REF!</definedName>
    <definedName name="PU" localSheetId="35">#REF!</definedName>
    <definedName name="PU" localSheetId="4">#REF!</definedName>
    <definedName name="PU" localSheetId="25">#REF!</definedName>
    <definedName name="PU" localSheetId="36">#REF!</definedName>
    <definedName name="PU">#REF!</definedName>
    <definedName name="PUESC" localSheetId="9">#REF!</definedName>
    <definedName name="PUESC" localSheetId="0">#REF!</definedName>
    <definedName name="PUESC" localSheetId="28">#REF!</definedName>
    <definedName name="PUESC" localSheetId="30">#REF!</definedName>
    <definedName name="PUESC" localSheetId="31">#REF!</definedName>
    <definedName name="PUESC" localSheetId="34">#REF!</definedName>
    <definedName name="PUESC" localSheetId="40">#REF!</definedName>
    <definedName name="PUESC" localSheetId="43">#REF!</definedName>
    <definedName name="PUESC" localSheetId="10">#REF!</definedName>
    <definedName name="PUESC" localSheetId="13">#REF!</definedName>
    <definedName name="PUESC" localSheetId="15">#REF!</definedName>
    <definedName name="PUESC" localSheetId="16">#REF!</definedName>
    <definedName name="PUESC" localSheetId="17">#REF!</definedName>
    <definedName name="PUESC" localSheetId="19">#REF!</definedName>
    <definedName name="PUESC" localSheetId="20">#REF!</definedName>
    <definedName name="PUESC" localSheetId="22">#REF!</definedName>
    <definedName name="PUESC" localSheetId="26">#REF!</definedName>
    <definedName name="PUESC" localSheetId="27">#REF!</definedName>
    <definedName name="PUESC" localSheetId="29">#REF!</definedName>
    <definedName name="PUESC" localSheetId="35">#REF!</definedName>
    <definedName name="PUESC" localSheetId="4">#REF!</definedName>
    <definedName name="PUESC" localSheetId="25">#REF!</definedName>
    <definedName name="PUESC" localSheetId="36">#REF!</definedName>
    <definedName name="PUESC">#REF!</definedName>
    <definedName name="QW">'[19] ficha tec.ALTA ING.'!$A$23:$D$23</definedName>
    <definedName name="RASTRA" localSheetId="9">#REF!</definedName>
    <definedName name="RASTRA" localSheetId="0">#REF!</definedName>
    <definedName name="RASTRA" localSheetId="28">#REF!</definedName>
    <definedName name="RASTRA" localSheetId="30">#REF!</definedName>
    <definedName name="RASTRA" localSheetId="31">#REF!</definedName>
    <definedName name="RASTRA" localSheetId="34">#REF!</definedName>
    <definedName name="RASTRA" localSheetId="40">#REF!</definedName>
    <definedName name="RASTRA" localSheetId="43">#REF!</definedName>
    <definedName name="RASTRA" localSheetId="10">#REF!</definedName>
    <definedName name="RASTRA" localSheetId="13">#REF!</definedName>
    <definedName name="RASTRA" localSheetId="15">#REF!</definedName>
    <definedName name="RASTRA" localSheetId="16">#REF!</definedName>
    <definedName name="RASTRA" localSheetId="17">#REF!</definedName>
    <definedName name="RASTRA" localSheetId="19">#REF!</definedName>
    <definedName name="RASTRA" localSheetId="20">#REF!</definedName>
    <definedName name="RASTRA" localSheetId="22">#REF!</definedName>
    <definedName name="RASTRA" localSheetId="26">#REF!</definedName>
    <definedName name="RASTRA" localSheetId="27">#REF!</definedName>
    <definedName name="RASTRA" localSheetId="29">#REF!</definedName>
    <definedName name="RASTRA" localSheetId="35">#REF!</definedName>
    <definedName name="RASTRA" localSheetId="4">#REF!</definedName>
    <definedName name="RASTRA" localSheetId="25">#REF!</definedName>
    <definedName name="RASTRA" localSheetId="36">#REF!</definedName>
    <definedName name="RASTRA">#REF!</definedName>
    <definedName name="RE">'[19] ficha tec.ALTA ING.'!$E$29:$I$29</definedName>
    <definedName name="RESUM" localSheetId="0">'F 01'!RESUM</definedName>
    <definedName name="RESUM" localSheetId="28">'F 08'!RESUM</definedName>
    <definedName name="RESUM" localSheetId="30">'F 10.1'!RESUM</definedName>
    <definedName name="RESUM" localSheetId="31">'F 10.2'!RESUM</definedName>
    <definedName name="RESUM" localSheetId="34">'F 11'!RESUM</definedName>
    <definedName name="RESUM" localSheetId="40">'F 12.6'!RESUM</definedName>
    <definedName name="RESUM" localSheetId="43">'F 13'!RESUM</definedName>
    <definedName name="RESUM" localSheetId="10">'F 4.1'!RESUM</definedName>
    <definedName name="RESUM" localSheetId="13">#N/A</definedName>
    <definedName name="RESUM" localSheetId="15">'F 5.4 (2)'!RESUM</definedName>
    <definedName name="RESUM" localSheetId="16">'F 6.1'!RESUM</definedName>
    <definedName name="RESUM" localSheetId="17">'F 6.2'!RESUM</definedName>
    <definedName name="RESUM" localSheetId="20">'F 6.4'!RESUM</definedName>
    <definedName name="RESUM" localSheetId="26">#N/A</definedName>
    <definedName name="RESUM" localSheetId="27">#N/A</definedName>
    <definedName name="RESUM" localSheetId="29">'F 9 '!RESUM</definedName>
    <definedName name="RESUM" localSheetId="35">'F. 12.1'!RESUM</definedName>
    <definedName name="RESUM" localSheetId="36">F12.2!RESUM</definedName>
    <definedName name="RESUM">#N/A</definedName>
    <definedName name="RESUMEN" localSheetId="0">'F 01'!RESUMEN</definedName>
    <definedName name="RESUMEN" localSheetId="28">'F 08'!RESUMEN</definedName>
    <definedName name="RESUMEN" localSheetId="30">'F 10.1'!RESUMEN</definedName>
    <definedName name="RESUMEN" localSheetId="31">'F 10.2'!RESUMEN</definedName>
    <definedName name="RESUMEN" localSheetId="34">'F 11'!RESUMEN</definedName>
    <definedName name="RESUMEN" localSheetId="40">'F 12.6'!RESUMEN</definedName>
    <definedName name="RESUMEN" localSheetId="43">'F 13'!RESUMEN</definedName>
    <definedName name="RESUMEN" localSheetId="10">'F 4.1'!RESUMEN</definedName>
    <definedName name="RESUMEN" localSheetId="13">#N/A</definedName>
    <definedName name="RESUMEN" localSheetId="15">'F 5.4 (2)'!RESUMEN</definedName>
    <definedName name="RESUMEN" localSheetId="16">'F 6.1'!RESUMEN</definedName>
    <definedName name="RESUMEN" localSheetId="17">'F 6.2'!RESUMEN</definedName>
    <definedName name="RESUMEN" localSheetId="20">'F 6.4'!RESUMEN</definedName>
    <definedName name="RESUMEN" localSheetId="26">#N/A</definedName>
    <definedName name="RESUMEN" localSheetId="27">#N/A</definedName>
    <definedName name="RESUMEN" localSheetId="29">'F 9 '!RESUMEN</definedName>
    <definedName name="RESUMEN" localSheetId="35">'F. 12.1'!RESUMEN</definedName>
    <definedName name="RESUMEN" localSheetId="36">F12.2!RESUMEN</definedName>
    <definedName name="RESUMEN">#N/A</definedName>
    <definedName name="RETRO" localSheetId="9">#REF!</definedName>
    <definedName name="RETRO" localSheetId="0">#REF!</definedName>
    <definedName name="RETRO" localSheetId="28">#REF!</definedName>
    <definedName name="RETRO" localSheetId="30">#REF!</definedName>
    <definedName name="RETRO" localSheetId="31">#REF!</definedName>
    <definedName name="RETRO" localSheetId="34">#REF!</definedName>
    <definedName name="RETRO" localSheetId="40">#REF!</definedName>
    <definedName name="RETRO" localSheetId="43">#REF!</definedName>
    <definedName name="RETRO" localSheetId="10">#REF!</definedName>
    <definedName name="RETRO" localSheetId="13">#REF!</definedName>
    <definedName name="RETRO" localSheetId="15">#REF!</definedName>
    <definedName name="RETRO" localSheetId="16">#REF!</definedName>
    <definedName name="RETRO" localSheetId="17">#REF!</definedName>
    <definedName name="RETRO" localSheetId="19">#REF!</definedName>
    <definedName name="RETRO" localSheetId="20">#REF!</definedName>
    <definedName name="RETRO" localSheetId="22">#REF!</definedName>
    <definedName name="RETRO" localSheetId="26">#REF!</definedName>
    <definedName name="RETRO" localSheetId="27">#REF!</definedName>
    <definedName name="RETRO" localSheetId="29">#REF!</definedName>
    <definedName name="RETRO" localSheetId="35">#REF!</definedName>
    <definedName name="RETRO" localSheetId="4">#REF!</definedName>
    <definedName name="RETRO" localSheetId="25">#REF!</definedName>
    <definedName name="RETRO" localSheetId="36">#REF!</definedName>
    <definedName name="RETRO">#REF!</definedName>
    <definedName name="REVOLV" localSheetId="9">#REF!</definedName>
    <definedName name="REVOLV" localSheetId="0">#REF!</definedName>
    <definedName name="REVOLV" localSheetId="28">#REF!</definedName>
    <definedName name="REVOLV" localSheetId="30">#REF!</definedName>
    <definedName name="REVOLV" localSheetId="31">#REF!</definedName>
    <definedName name="REVOLV" localSheetId="34">#REF!</definedName>
    <definedName name="REVOLV" localSheetId="40">#REF!</definedName>
    <definedName name="REVOLV" localSheetId="43">#REF!</definedName>
    <definedName name="REVOLV" localSheetId="10">#REF!</definedName>
    <definedName name="REVOLV" localSheetId="13">#REF!</definedName>
    <definedName name="REVOLV" localSheetId="15">#REF!</definedName>
    <definedName name="REVOLV" localSheetId="16">#REF!</definedName>
    <definedName name="REVOLV" localSheetId="17">#REF!</definedName>
    <definedName name="REVOLV" localSheetId="19">#REF!</definedName>
    <definedName name="REVOLV" localSheetId="20">#REF!</definedName>
    <definedName name="REVOLV" localSheetId="22">#REF!</definedName>
    <definedName name="REVOLV" localSheetId="26">#REF!</definedName>
    <definedName name="REVOLV" localSheetId="27">#REF!</definedName>
    <definedName name="REVOLV" localSheetId="29">#REF!</definedName>
    <definedName name="REVOLV" localSheetId="35">#REF!</definedName>
    <definedName name="REVOLV" localSheetId="4">#REF!</definedName>
    <definedName name="REVOLV" localSheetId="25">#REF!</definedName>
    <definedName name="REVOLV" localSheetId="36">#REF!</definedName>
    <definedName name="REVOLV">#REF!</definedName>
    <definedName name="RRE" localSheetId="9">[18]LISTAMA!#REF!</definedName>
    <definedName name="RRE" localSheetId="0">[18]LISTAMA!#REF!</definedName>
    <definedName name="RRE" localSheetId="28">[18]LISTAMA!#REF!</definedName>
    <definedName name="RRE" localSheetId="30">[18]LISTAMA!#REF!</definedName>
    <definedName name="RRE" localSheetId="31">[18]LISTAMA!#REF!</definedName>
    <definedName name="RRE" localSheetId="34">[18]LISTAMA!#REF!</definedName>
    <definedName name="RRE" localSheetId="40">[18]LISTAMA!#REF!</definedName>
    <definedName name="RRE" localSheetId="43">[18]LISTAMA!#REF!</definedName>
    <definedName name="RRE" localSheetId="10">[18]LISTAMA!#REF!</definedName>
    <definedName name="RRE" localSheetId="13">[50]LISTAMA!#REF!</definedName>
    <definedName name="RRE" localSheetId="15">[18]LISTAMA!#REF!</definedName>
    <definedName name="RRE" localSheetId="16">[18]LISTAMA!#REF!</definedName>
    <definedName name="RRE" localSheetId="17">[18]LISTAMA!#REF!</definedName>
    <definedName name="RRE" localSheetId="19">[18]LISTAMA!#REF!</definedName>
    <definedName name="RRE" localSheetId="20">[18]LISTAMA!#REF!</definedName>
    <definedName name="RRE" localSheetId="22">[18]LISTAMA!#REF!</definedName>
    <definedName name="RRE" localSheetId="26">[71]LISTAMA!#REF!</definedName>
    <definedName name="RRE" localSheetId="27">[71]LISTAMA!#REF!</definedName>
    <definedName name="RRE" localSheetId="29">[18]LISTAMA!#REF!</definedName>
    <definedName name="RRE" localSheetId="35">[18]LISTAMA!#REF!</definedName>
    <definedName name="RRE" localSheetId="4">[18]LISTAMA!#REF!</definedName>
    <definedName name="RRE" localSheetId="25">[18]LISTAMA!#REF!</definedName>
    <definedName name="RRE" localSheetId="36">[18]LISTAMA!#REF!</definedName>
    <definedName name="RRE">[18]LISTAMA!#REF!</definedName>
    <definedName name="RT">'[19] ficha tec.ALTA ING.'!$B$43:$I$43</definedName>
    <definedName name="RYTUKKK" localSheetId="9">#REF!</definedName>
    <definedName name="RYTUKKK" localSheetId="0">#REF!</definedName>
    <definedName name="RYTUKKK" localSheetId="28">#REF!</definedName>
    <definedName name="RYTUKKK" localSheetId="30">#REF!</definedName>
    <definedName name="RYTUKKK" localSheetId="31">#REF!</definedName>
    <definedName name="RYTUKKK" localSheetId="32">#REF!</definedName>
    <definedName name="RYTUKKK" localSheetId="34">#REF!</definedName>
    <definedName name="RYTUKKK" localSheetId="40">#REF!</definedName>
    <definedName name="RYTUKKK" localSheetId="43">#REF!</definedName>
    <definedName name="RYTUKKK" localSheetId="10">#REF!</definedName>
    <definedName name="RYTUKKK" localSheetId="13">#REF!</definedName>
    <definedName name="RYTUKKK" localSheetId="15">#REF!</definedName>
    <definedName name="RYTUKKK" localSheetId="16">#REF!</definedName>
    <definedName name="RYTUKKK" localSheetId="17">#REF!</definedName>
    <definedName name="RYTUKKK" localSheetId="19">#REF!</definedName>
    <definedName name="RYTUKKK" localSheetId="20">#REF!</definedName>
    <definedName name="RYTUKKK" localSheetId="22">#REF!</definedName>
    <definedName name="RYTUKKK" localSheetId="26">#REF!</definedName>
    <definedName name="RYTUKKK" localSheetId="27">#REF!</definedName>
    <definedName name="RYTUKKK" localSheetId="29">#REF!</definedName>
    <definedName name="RYTUKKK" localSheetId="35">#REF!</definedName>
    <definedName name="RYTUKKK" localSheetId="4">#REF!</definedName>
    <definedName name="RYTUKKK" localSheetId="25">#REF!</definedName>
    <definedName name="RYTUKKK" localSheetId="36">#REF!</definedName>
    <definedName name="RYTUKKK">#REF!</definedName>
    <definedName name="SA">'[19] ficha tec.ALTA ING.'!$E$25:$I$25</definedName>
    <definedName name="SAFSA" localSheetId="9">#REF!</definedName>
    <definedName name="SAFSA" localSheetId="0">#REF!</definedName>
    <definedName name="SAFSA" localSheetId="28">#REF!</definedName>
    <definedName name="SAFSA" localSheetId="30">#REF!</definedName>
    <definedName name="SAFSA" localSheetId="31">#REF!</definedName>
    <definedName name="SAFSA" localSheetId="32">#REF!</definedName>
    <definedName name="SAFSA" localSheetId="34">#REF!</definedName>
    <definedName name="SAFSA" localSheetId="40">#REF!</definedName>
    <definedName name="SAFSA" localSheetId="43">#REF!</definedName>
    <definedName name="SAFSA" localSheetId="10">#REF!</definedName>
    <definedName name="SAFSA" localSheetId="15">#REF!</definedName>
    <definedName name="SAFSA" localSheetId="16">#REF!</definedName>
    <definedName name="SAFSA" localSheetId="17">#REF!</definedName>
    <definedName name="SAFSA" localSheetId="19">#REF!</definedName>
    <definedName name="SAFSA" localSheetId="20">#REF!</definedName>
    <definedName name="SAFSA" localSheetId="22">#REF!</definedName>
    <definedName name="SAFSA" localSheetId="26">#REF!</definedName>
    <definedName name="SAFSA" localSheetId="27">#REF!</definedName>
    <definedName name="SAFSA" localSheetId="29">#REF!</definedName>
    <definedName name="SAFSA" localSheetId="35">#REF!</definedName>
    <definedName name="SAFSA" localSheetId="4">#REF!</definedName>
    <definedName name="SAFSA" localSheetId="25">#REF!</definedName>
    <definedName name="SAFSA" localSheetId="36">#REF!</definedName>
    <definedName name="SAFSA">#REF!</definedName>
    <definedName name="sd" localSheetId="9" hidden="1">#REF!</definedName>
    <definedName name="sd" localSheetId="0">#REF!</definedName>
    <definedName name="sd" localSheetId="28">#REF!</definedName>
    <definedName name="sd" localSheetId="30">#REF!</definedName>
    <definedName name="sd" localSheetId="31" hidden="1">#REF!</definedName>
    <definedName name="sd" localSheetId="32" hidden="1">#REF!</definedName>
    <definedName name="sd" localSheetId="34">#REF!</definedName>
    <definedName name="sd" localSheetId="40">#REF!</definedName>
    <definedName name="sd" localSheetId="43">#REF!</definedName>
    <definedName name="sd" localSheetId="10">#REF!</definedName>
    <definedName name="sd" localSheetId="15">#REF!</definedName>
    <definedName name="sd" localSheetId="16" hidden="1">#REF!</definedName>
    <definedName name="sd" localSheetId="17" hidden="1">#REF!</definedName>
    <definedName name="sd" localSheetId="19" hidden="1">#REF!</definedName>
    <definedName name="sd" localSheetId="20">#REF!</definedName>
    <definedName name="sd" localSheetId="21" hidden="1">#REF!</definedName>
    <definedName name="sd" localSheetId="22" hidden="1">#REF!</definedName>
    <definedName name="sd" localSheetId="26" hidden="1">#REF!</definedName>
    <definedName name="sd" localSheetId="27" hidden="1">#REF!</definedName>
    <definedName name="sd" localSheetId="29">#REF!</definedName>
    <definedName name="sd" localSheetId="35">#REF!</definedName>
    <definedName name="sd" localSheetId="4" hidden="1">#REF!</definedName>
    <definedName name="sd" localSheetId="25" hidden="1">#REF!</definedName>
    <definedName name="sd" localSheetId="36">#REF!</definedName>
    <definedName name="sd" hidden="1">#REF!</definedName>
    <definedName name="sdf" localSheetId="9">#REF!</definedName>
    <definedName name="sdf" localSheetId="0">#REF!</definedName>
    <definedName name="sdf" localSheetId="28">#REF!</definedName>
    <definedName name="sdf" localSheetId="30">#REF!</definedName>
    <definedName name="sdf" localSheetId="31">#REF!</definedName>
    <definedName name="sdf" localSheetId="32">#REF!</definedName>
    <definedName name="sdf" localSheetId="34">#REF!</definedName>
    <definedName name="sdf" localSheetId="40">#REF!</definedName>
    <definedName name="sdf" localSheetId="43">#REF!</definedName>
    <definedName name="sdf" localSheetId="10">#REF!</definedName>
    <definedName name="sdf" localSheetId="13">#REF!</definedName>
    <definedName name="sdf" localSheetId="15">#REF!</definedName>
    <definedName name="sdf" localSheetId="16">#REF!</definedName>
    <definedName name="sdf" localSheetId="17">#REF!</definedName>
    <definedName name="sdf" localSheetId="19">#REF!</definedName>
    <definedName name="sdf" localSheetId="20">#REF!</definedName>
    <definedName name="sdf" localSheetId="22">#REF!</definedName>
    <definedName name="sdf" localSheetId="26">#REF!</definedName>
    <definedName name="sdf" localSheetId="27">#REF!</definedName>
    <definedName name="sdf" localSheetId="29">#REF!</definedName>
    <definedName name="sdf" localSheetId="35">#REF!</definedName>
    <definedName name="sdf" localSheetId="4">#REF!</definedName>
    <definedName name="sdf" localSheetId="25">#REF!</definedName>
    <definedName name="sdf" localSheetId="36">#REF!</definedName>
    <definedName name="sdf">#REF!</definedName>
    <definedName name="SDVSV" localSheetId="9">#REF!</definedName>
    <definedName name="SDVSV" localSheetId="0">#REF!</definedName>
    <definedName name="SDVSV" localSheetId="28">#REF!</definedName>
    <definedName name="SDVSV" localSheetId="30">#REF!</definedName>
    <definedName name="SDVSV" localSheetId="31">#REF!</definedName>
    <definedName name="SDVSV" localSheetId="32">#REF!</definedName>
    <definedName name="SDVSV" localSheetId="34">#REF!</definedName>
    <definedName name="SDVSV" localSheetId="40">#REF!</definedName>
    <definedName name="SDVSV" localSheetId="43">#REF!</definedName>
    <definedName name="SDVSV" localSheetId="10">#REF!</definedName>
    <definedName name="SDVSV" localSheetId="13">#REF!</definedName>
    <definedName name="SDVSV" localSheetId="15">#REF!</definedName>
    <definedName name="SDVSV" localSheetId="16">#REF!</definedName>
    <definedName name="SDVSV" localSheetId="17">#REF!</definedName>
    <definedName name="SDVSV" localSheetId="19">#REF!</definedName>
    <definedName name="SDVSV" localSheetId="20">#REF!</definedName>
    <definedName name="SDVSV" localSheetId="22">#REF!</definedName>
    <definedName name="SDVSV" localSheetId="26">#REF!</definedName>
    <definedName name="SDVSV" localSheetId="27">#REF!</definedName>
    <definedName name="SDVSV" localSheetId="29">#REF!</definedName>
    <definedName name="SDVSV" localSheetId="35">#REF!</definedName>
    <definedName name="SDVSV" localSheetId="4">#REF!</definedName>
    <definedName name="SDVSV" localSheetId="25">#REF!</definedName>
    <definedName name="SDVSV" localSheetId="36">#REF!</definedName>
    <definedName name="SDVSV">#REF!</definedName>
    <definedName name="se" localSheetId="9">[35]PRGVAL!#REF!</definedName>
    <definedName name="se" localSheetId="0">[35]PRGVAL!#REF!</definedName>
    <definedName name="se" localSheetId="28">[35]PRGVAL!#REF!</definedName>
    <definedName name="se" localSheetId="30">[35]PRGVAL!#REF!</definedName>
    <definedName name="se" localSheetId="31">[35]PRGVAL!#REF!</definedName>
    <definedName name="se" localSheetId="32">[92]PRGVAL!#REF!</definedName>
    <definedName name="se" localSheetId="34">[35]PRGVAL!#REF!</definedName>
    <definedName name="se" localSheetId="40">[35]PRGVAL!#REF!</definedName>
    <definedName name="se" localSheetId="43">[101]PRGVAL!#REF!</definedName>
    <definedName name="se" localSheetId="10">[35]PRGVAL!#REF!</definedName>
    <definedName name="se" localSheetId="13">[35]PRGVAL!#REF!</definedName>
    <definedName name="se" localSheetId="15">[35]PRGVAL!#REF!</definedName>
    <definedName name="se" localSheetId="16">[35]PRGVAL!#REF!</definedName>
    <definedName name="se" localSheetId="17">[35]PRGVAL!#REF!</definedName>
    <definedName name="se" localSheetId="19">[35]PRGVAL!#REF!</definedName>
    <definedName name="se" localSheetId="20">[35]PRGVAL!#REF!</definedName>
    <definedName name="se" localSheetId="22">[35]PRGVAL!#REF!</definedName>
    <definedName name="se" localSheetId="26">[35]PRGVAL!#REF!</definedName>
    <definedName name="se" localSheetId="27">[35]PRGVAL!#REF!</definedName>
    <definedName name="se" localSheetId="29">[35]PRGVAL!#REF!</definedName>
    <definedName name="se" localSheetId="35">[35]PRGVAL!#REF!</definedName>
    <definedName name="se" localSheetId="4">[35]PRGVAL!#REF!</definedName>
    <definedName name="se" localSheetId="25">[35]PRGVAL!#REF!</definedName>
    <definedName name="se" localSheetId="36">[35]PRGVAL!#REF!</definedName>
    <definedName name="se">[35]PRGVAL!#REF!</definedName>
    <definedName name="SEBAS" localSheetId="0">[36]CMPRESOR!$C$50</definedName>
    <definedName name="SEBAS" localSheetId="28">[36]CMPRESOR!$C$50</definedName>
    <definedName name="SEBAS" localSheetId="30">[36]CMPRESOR!$C$50</definedName>
    <definedName name="SEBAS" localSheetId="32">[93]CMPRESOR!$C$50</definedName>
    <definedName name="SEBAS" localSheetId="34">[36]CMPRESOR!$C$50</definedName>
    <definedName name="SEBAS" localSheetId="40">[36]CMPRESOR!$C$50</definedName>
    <definedName name="SEBAS" localSheetId="43">[64]CMPRESOR!$C$50</definedName>
    <definedName name="SEBAS" localSheetId="10">[36]CMPRESOR!$C$50</definedName>
    <definedName name="SEBAS" localSheetId="13">[54]CMPRESOR!$C$50</definedName>
    <definedName name="SEBAS" localSheetId="15">[36]CMPRESOR!$C$50</definedName>
    <definedName name="SEBAS" localSheetId="26">[74]CMPRESOR!$C$50</definedName>
    <definedName name="SEBAS" localSheetId="27">[74]CMPRESOR!$C$50</definedName>
    <definedName name="SEBAS" localSheetId="29">[36]CMPRESOR!$C$50</definedName>
    <definedName name="SEBAS" localSheetId="35">[36]CMPRESOR!$C$50</definedName>
    <definedName name="SEBAS" localSheetId="36">[36]CMPRESOR!$C$50</definedName>
    <definedName name="SEBAS">[64]CMPRESOR!$C$50</definedName>
    <definedName name="SILICON" localSheetId="9">#REF!</definedName>
    <definedName name="SILICON" localSheetId="0">#REF!</definedName>
    <definedName name="SILICON" localSheetId="28">#REF!</definedName>
    <definedName name="SILICON" localSheetId="30">#REF!</definedName>
    <definedName name="SILICON" localSheetId="31">#REF!</definedName>
    <definedName name="SILICON" localSheetId="34">#REF!</definedName>
    <definedName name="SILICON" localSheetId="40">#REF!</definedName>
    <definedName name="SILICON" localSheetId="43">#REF!</definedName>
    <definedName name="SILICON" localSheetId="10">#REF!</definedName>
    <definedName name="SILICON" localSheetId="13">#REF!</definedName>
    <definedName name="SILICON" localSheetId="15">#REF!</definedName>
    <definedName name="SILICON" localSheetId="16">#REF!</definedName>
    <definedName name="SILICON" localSheetId="17">#REF!</definedName>
    <definedName name="SILICON" localSheetId="19">#REF!</definedName>
    <definedName name="SILICON" localSheetId="20">#REF!</definedName>
    <definedName name="SILICON" localSheetId="22">#REF!</definedName>
    <definedName name="SILICON" localSheetId="26">#REF!</definedName>
    <definedName name="SILICON" localSheetId="27">#REF!</definedName>
    <definedName name="SILICON" localSheetId="29">#REF!</definedName>
    <definedName name="SILICON" localSheetId="35">#REF!</definedName>
    <definedName name="SILICON" localSheetId="4">#REF!</definedName>
    <definedName name="SILICON" localSheetId="25">#REF!</definedName>
    <definedName name="SILICON" localSheetId="36">#REF!</definedName>
    <definedName name="SILICON">#REF!</definedName>
    <definedName name="SOLDAR" localSheetId="9">#REF!</definedName>
    <definedName name="SOLDAR" localSheetId="0">#REF!</definedName>
    <definedName name="SOLDAR" localSheetId="28">#REF!</definedName>
    <definedName name="SOLDAR" localSheetId="30">#REF!</definedName>
    <definedName name="SOLDAR" localSheetId="31">#REF!</definedName>
    <definedName name="SOLDAR" localSheetId="34">#REF!</definedName>
    <definedName name="SOLDAR" localSheetId="40">#REF!</definedName>
    <definedName name="SOLDAR" localSheetId="43">#REF!</definedName>
    <definedName name="SOLDAR" localSheetId="10">#REF!</definedName>
    <definedName name="SOLDAR" localSheetId="13">#REF!</definedName>
    <definedName name="SOLDAR" localSheetId="15">#REF!</definedName>
    <definedName name="SOLDAR" localSheetId="16">#REF!</definedName>
    <definedName name="SOLDAR" localSheetId="17">#REF!</definedName>
    <definedName name="SOLDAR" localSheetId="19">#REF!</definedName>
    <definedName name="SOLDAR" localSheetId="20">#REF!</definedName>
    <definedName name="SOLDAR" localSheetId="22">#REF!</definedName>
    <definedName name="SOLDAR" localSheetId="26">#REF!</definedName>
    <definedName name="SOLDAR" localSheetId="27">#REF!</definedName>
    <definedName name="SOLDAR" localSheetId="29">#REF!</definedName>
    <definedName name="SOLDAR" localSheetId="35">#REF!</definedName>
    <definedName name="SOLDAR" localSheetId="4">#REF!</definedName>
    <definedName name="SOLDAR" localSheetId="25">#REF!</definedName>
    <definedName name="SOLDAR" localSheetId="36">#REF!</definedName>
    <definedName name="SOLDAR">#REF!</definedName>
    <definedName name="SORT1" localSheetId="9" hidden="1">'[3]Forma E-7'!#REF!</definedName>
    <definedName name="SORT1" localSheetId="5" hidden="1">'[1]Forma E-7'!#REF!</definedName>
    <definedName name="SORT1" localSheetId="0" hidden="1">'[3]Forma E-7'!#REF!</definedName>
    <definedName name="SORT1" localSheetId="28" hidden="1">'[3]Forma E-7'!#REF!</definedName>
    <definedName name="SORT1" localSheetId="30" hidden="1">'[3]Forma E-7'!#REF!</definedName>
    <definedName name="SORT1" localSheetId="31" hidden="1">'[3]Forma E-7'!#REF!</definedName>
    <definedName name="SORT1" localSheetId="32" hidden="1">'[79]Forma E-7'!#REF!</definedName>
    <definedName name="SORT1" localSheetId="34" hidden="1">'[3]Forma E-7'!#REF!</definedName>
    <definedName name="SORT1" localSheetId="41" hidden="1">'[1]Forma E-7'!#REF!</definedName>
    <definedName name="SORT1" localSheetId="42" hidden="1">'[1]Forma E-7'!#REF!</definedName>
    <definedName name="SORT1" localSheetId="40" hidden="1">'[3]Forma E-7'!#REF!</definedName>
    <definedName name="SORT1" localSheetId="43" hidden="1">'[3]Forma E-7'!#REF!</definedName>
    <definedName name="SORT1" localSheetId="44" hidden="1">'[1]Forma E-7'!#REF!</definedName>
    <definedName name="SORT1" localSheetId="10" hidden="1">'[3]Forma E-7'!#REF!</definedName>
    <definedName name="SORT1" localSheetId="13" hidden="1">'[47]Forma E-7'!#REF!</definedName>
    <definedName name="SORT1" localSheetId="15" hidden="1">'[3]Forma E-7'!#REF!</definedName>
    <definedName name="SORT1" localSheetId="16" hidden="1">'[3]Forma E-7'!#REF!</definedName>
    <definedName name="SORT1" localSheetId="17" hidden="1">'[3]Forma E-7'!#REF!</definedName>
    <definedName name="SORT1" localSheetId="19" hidden="1">'[1]Forma E-7'!#REF!</definedName>
    <definedName name="SORT1" localSheetId="20" hidden="1">'[3]Forma E-7'!#REF!</definedName>
    <definedName name="SORT1" localSheetId="21" hidden="1">'[3]Forma E-7'!#REF!</definedName>
    <definedName name="SORT1" localSheetId="22" hidden="1">'[3]Forma E-7'!#REF!</definedName>
    <definedName name="SORT1" localSheetId="23" hidden="1">'[3]Forma E-7'!#REF!</definedName>
    <definedName name="SORT1" localSheetId="26" hidden="1">'[68]Forma E-7'!#REF!</definedName>
    <definedName name="SORT1" localSheetId="27" hidden="1">'[68]Forma E-7'!#REF!</definedName>
    <definedName name="SORT1" localSheetId="29" hidden="1">'[3]Forma E-7'!#REF!</definedName>
    <definedName name="SORT1" localSheetId="35" hidden="1">'[3]Forma E-7'!#REF!</definedName>
    <definedName name="SORT1" localSheetId="4" hidden="1">'[3]Forma E-7'!#REF!</definedName>
    <definedName name="SORT1" localSheetId="25" hidden="1">'[1]Forma E-7'!#REF!</definedName>
    <definedName name="SORT1" localSheetId="36" hidden="1">'[3]Forma E-7'!#REF!</definedName>
    <definedName name="SORT1" hidden="1">'[1]Forma E-7'!#REF!</definedName>
    <definedName name="SORT2" localSheetId="9" hidden="1">'[4]Forma E-17'!#REF!</definedName>
    <definedName name="SORT2" localSheetId="5" hidden="1">'[2]Forma E-17'!#REF!</definedName>
    <definedName name="SORT2" localSheetId="0" hidden="1">'[4]Forma E-17'!#REF!</definedName>
    <definedName name="SORT2" localSheetId="28" hidden="1">'[4]Forma E-17'!#REF!</definedName>
    <definedName name="SORT2" localSheetId="30" hidden="1">'[4]Forma E-17'!#REF!</definedName>
    <definedName name="SORT2" localSheetId="31" hidden="1">'[4]Forma E-17'!#REF!</definedName>
    <definedName name="SORT2" localSheetId="32" hidden="1">'[80]Forma E-17'!#REF!</definedName>
    <definedName name="SORT2" localSheetId="34" hidden="1">'[4]Forma E-17'!#REF!</definedName>
    <definedName name="SORT2" localSheetId="41" hidden="1">'[2]Forma E-17'!#REF!</definedName>
    <definedName name="SORT2" localSheetId="42" hidden="1">'[2]Forma E-17'!#REF!</definedName>
    <definedName name="SORT2" localSheetId="40" hidden="1">'[4]Forma E-17'!#REF!</definedName>
    <definedName name="SORT2" localSheetId="43" hidden="1">'[4]Forma E-17'!#REF!</definedName>
    <definedName name="SORT2" localSheetId="44" hidden="1">'[2]Forma E-17'!#REF!</definedName>
    <definedName name="SORT2" localSheetId="10" hidden="1">'[4]Forma E-17'!#REF!</definedName>
    <definedName name="SORT2" localSheetId="13" hidden="1">'[48]Forma E-17'!#REF!</definedName>
    <definedName name="SORT2" localSheetId="15" hidden="1">'[4]Forma E-17'!#REF!</definedName>
    <definedName name="SORT2" localSheetId="16" hidden="1">'[4]Forma E-17'!#REF!</definedName>
    <definedName name="SORT2" localSheetId="17" hidden="1">'[4]Forma E-17'!#REF!</definedName>
    <definedName name="SORT2" localSheetId="19" hidden="1">'[2]Forma E-17'!#REF!</definedName>
    <definedName name="SORT2" localSheetId="20" hidden="1">'[4]Forma E-17'!#REF!</definedName>
    <definedName name="SORT2" localSheetId="21" hidden="1">'[4]Forma E-17'!#REF!</definedName>
    <definedName name="SORT2" localSheetId="22" hidden="1">'[4]Forma E-17'!#REF!</definedName>
    <definedName name="SORT2" localSheetId="23" hidden="1">'[4]Forma E-17'!#REF!</definedName>
    <definedName name="SORT2" localSheetId="26" hidden="1">'[69]Forma E-17'!#REF!</definedName>
    <definedName name="SORT2" localSheetId="27" hidden="1">'[69]Forma E-17'!#REF!</definedName>
    <definedName name="SORT2" localSheetId="29" hidden="1">'[4]Forma E-17'!#REF!</definedName>
    <definedName name="SORT2" localSheetId="35" hidden="1">'[4]Forma E-17'!#REF!</definedName>
    <definedName name="SORT2" localSheetId="4" hidden="1">'[4]Forma E-17'!#REF!</definedName>
    <definedName name="SORT2" localSheetId="25" hidden="1">'[2]Forma E-17'!#REF!</definedName>
    <definedName name="SORT2" localSheetId="36" hidden="1">'[4]Forma E-17'!#REF!</definedName>
    <definedName name="SORT2" hidden="1">'[2]Forma E-17'!#REF!</definedName>
    <definedName name="SWEE" localSheetId="9" hidden="1">'[37]Forma E-7'!#REF!</definedName>
    <definedName name="SWEE" localSheetId="0" hidden="1">'[37]Forma E-7'!#REF!</definedName>
    <definedName name="SWEE" localSheetId="28" hidden="1">'[37]Forma E-7'!#REF!</definedName>
    <definedName name="SWEE" localSheetId="30" hidden="1">'[37]Forma E-7'!#REF!</definedName>
    <definedName name="SWEE" localSheetId="31" hidden="1">'[37]Forma E-7'!#REF!</definedName>
    <definedName name="SWEE" localSheetId="34" hidden="1">'[37]Forma E-7'!#REF!</definedName>
    <definedName name="SWEE" localSheetId="41" hidden="1">'[28]Forma E-7'!#REF!</definedName>
    <definedName name="SWEE" localSheetId="42" hidden="1">'[28]Forma E-7'!#REF!</definedName>
    <definedName name="SWEE" localSheetId="40" hidden="1">'[37]Forma E-7'!#REF!</definedName>
    <definedName name="SWEE" localSheetId="43" hidden="1">'[28]Forma E-7'!#REF!</definedName>
    <definedName name="SWEE" localSheetId="44" hidden="1">'[53]Forma E-7'!#REF!</definedName>
    <definedName name="SWEE" localSheetId="10" hidden="1">'[37]Forma E-7'!#REF!</definedName>
    <definedName name="SWEE" localSheetId="13" hidden="1">'[53]Forma E-7'!#REF!</definedName>
    <definedName name="SWEE" localSheetId="15" hidden="1">'[37]Forma E-7'!#REF!</definedName>
    <definedName name="SWEE" localSheetId="16" hidden="1">'[37]Forma E-7'!#REF!</definedName>
    <definedName name="SWEE" localSheetId="17" hidden="1">'[37]Forma E-7'!#REF!</definedName>
    <definedName name="SWEE" localSheetId="19" hidden="1">'[28]Forma E-7'!#REF!</definedName>
    <definedName name="SWEE" localSheetId="20" hidden="1">'[37]Forma E-7'!#REF!</definedName>
    <definedName name="SWEE" localSheetId="21" hidden="1">'[37]Forma E-7'!#REF!</definedName>
    <definedName name="SWEE" localSheetId="22" hidden="1">'[37]Forma E-7'!#REF!</definedName>
    <definedName name="SWEE" localSheetId="23" hidden="1">'[37]Forma E-7'!#REF!</definedName>
    <definedName name="SWEE" localSheetId="26" hidden="1">'[53]Forma E-7'!#REF!</definedName>
    <definedName name="SWEE" localSheetId="27" hidden="1">'[53]Forma E-7'!#REF!</definedName>
    <definedName name="SWEE" localSheetId="29" hidden="1">'[37]Forma E-7'!#REF!</definedName>
    <definedName name="SWEE" localSheetId="35" hidden="1">'[37]Forma E-7'!#REF!</definedName>
    <definedName name="SWEE" localSheetId="4" hidden="1">'[37]Forma E-7'!#REF!</definedName>
    <definedName name="SWEE" localSheetId="25" hidden="1">'[37]Forma E-7'!#REF!</definedName>
    <definedName name="SWEE" localSheetId="36" hidden="1">'[37]Forma E-7'!#REF!</definedName>
    <definedName name="SWEE" hidden="1">'[28]Forma E-7'!#REF!</definedName>
    <definedName name="T.P.D.A." localSheetId="9">#REF!</definedName>
    <definedName name="T.P.D.A." localSheetId="0">#REF!</definedName>
    <definedName name="T.P.D.A." localSheetId="28">#REF!</definedName>
    <definedName name="T.P.D.A." localSheetId="30">#REF!</definedName>
    <definedName name="T.P.D.A." localSheetId="31">#REF!</definedName>
    <definedName name="T.P.D.A." localSheetId="34">#REF!</definedName>
    <definedName name="T.P.D.A." localSheetId="40">#REF!</definedName>
    <definedName name="T.P.D.A." localSheetId="43">#REF!</definedName>
    <definedName name="T.P.D.A." localSheetId="10">#REF!</definedName>
    <definedName name="T.P.D.A." localSheetId="15">#REF!</definedName>
    <definedName name="T.P.D.A." localSheetId="16">#REF!</definedName>
    <definedName name="T.P.D.A." localSheetId="17">#REF!</definedName>
    <definedName name="T.P.D.A." localSheetId="19">#REF!</definedName>
    <definedName name="T.P.D.A." localSheetId="20">#REF!</definedName>
    <definedName name="T.P.D.A." localSheetId="22">#REF!</definedName>
    <definedName name="T.P.D.A." localSheetId="26">#REF!</definedName>
    <definedName name="T.P.D.A." localSheetId="27">#REF!</definedName>
    <definedName name="T.P.D.A." localSheetId="29">#REF!</definedName>
    <definedName name="T.P.D.A." localSheetId="35">#REF!</definedName>
    <definedName name="T.P.D.A." localSheetId="4">#REF!</definedName>
    <definedName name="T.P.D.A." localSheetId="25">#REF!</definedName>
    <definedName name="T.P.D.A." localSheetId="36">#REF!</definedName>
    <definedName name="T.P.D.A.">#REF!</definedName>
    <definedName name="TANQUE" localSheetId="9">#REF!</definedName>
    <definedName name="TANQUE" localSheetId="0">#REF!</definedName>
    <definedName name="TANQUE" localSheetId="28">#REF!</definedName>
    <definedName name="TANQUE" localSheetId="30">#REF!</definedName>
    <definedName name="TANQUE" localSheetId="31">#REF!</definedName>
    <definedName name="TANQUE" localSheetId="34">#REF!</definedName>
    <definedName name="TANQUE" localSheetId="40">#REF!</definedName>
    <definedName name="TANQUE" localSheetId="43">#REF!</definedName>
    <definedName name="TANQUE" localSheetId="10">#REF!</definedName>
    <definedName name="TANQUE" localSheetId="13">#REF!</definedName>
    <definedName name="TANQUE" localSheetId="15">#REF!</definedName>
    <definedName name="TANQUE" localSheetId="16">#REF!</definedName>
    <definedName name="TANQUE" localSheetId="17">#REF!</definedName>
    <definedName name="TANQUE" localSheetId="19">#REF!</definedName>
    <definedName name="TANQUE" localSheetId="20">#REF!</definedName>
    <definedName name="TANQUE" localSheetId="22">#REF!</definedName>
    <definedName name="TANQUE" localSheetId="26">#REF!</definedName>
    <definedName name="TANQUE" localSheetId="27">#REF!</definedName>
    <definedName name="TANQUE" localSheetId="29">#REF!</definedName>
    <definedName name="TANQUE" localSheetId="35">#REF!</definedName>
    <definedName name="TANQUE" localSheetId="4">#REF!</definedName>
    <definedName name="TANQUE" localSheetId="25">#REF!</definedName>
    <definedName name="TANQUE" localSheetId="36">#REF!</definedName>
    <definedName name="TANQUE">#REF!</definedName>
    <definedName name="tdjytjytjy" localSheetId="9" hidden="1">'[23]Forma E-17'!#REF!</definedName>
    <definedName name="tdjytjytjy" localSheetId="5" hidden="1">'[24]Forma E-17'!#REF!</definedName>
    <definedName name="tdjytjytjy" localSheetId="0" hidden="1">'[23]Forma E-17'!#REF!</definedName>
    <definedName name="tdjytjytjy" localSheetId="28" hidden="1">'[23]Forma E-17'!#REF!</definedName>
    <definedName name="tdjytjytjy" localSheetId="30" hidden="1">'[23]Forma E-17'!#REF!</definedName>
    <definedName name="tdjytjytjy" localSheetId="31" hidden="1">'[23]Forma E-17'!#REF!</definedName>
    <definedName name="tdjytjytjy" localSheetId="32" hidden="1">'[88]Forma E-17'!#REF!</definedName>
    <definedName name="tdjytjytjy" localSheetId="34" hidden="1">'[23]Forma E-17'!#REF!</definedName>
    <definedName name="tdjytjytjy" localSheetId="41" hidden="1">'[24]Forma E-17'!#REF!</definedName>
    <definedName name="tdjytjytjy" localSheetId="42" hidden="1">'[24]Forma E-17'!#REF!</definedName>
    <definedName name="tdjytjytjy" localSheetId="40" hidden="1">'[23]Forma E-17'!#REF!</definedName>
    <definedName name="tdjytjytjy" localSheetId="43" hidden="1">'[23]Forma E-17'!#REF!</definedName>
    <definedName name="tdjytjytjy" localSheetId="44" hidden="1">'[24]Forma E-17'!#REF!</definedName>
    <definedName name="tdjytjytjy" localSheetId="10" hidden="1">'[23]Forma E-17'!#REF!</definedName>
    <definedName name="tdjytjytjy" localSheetId="13" hidden="1">'[51]Forma E-17'!#REF!</definedName>
    <definedName name="tdjytjytjy" localSheetId="15" hidden="1">'[23]Forma E-17'!#REF!</definedName>
    <definedName name="tdjytjytjy" localSheetId="16" hidden="1">'[23]Forma E-17'!#REF!</definedName>
    <definedName name="tdjytjytjy" localSheetId="17" hidden="1">'[23]Forma E-17'!#REF!</definedName>
    <definedName name="tdjytjytjy" localSheetId="19" hidden="1">'[24]Forma E-17'!#REF!</definedName>
    <definedName name="tdjytjytjy" localSheetId="20" hidden="1">'[23]Forma E-17'!#REF!</definedName>
    <definedName name="tdjytjytjy" localSheetId="21" hidden="1">'[23]Forma E-17'!#REF!</definedName>
    <definedName name="tdjytjytjy" localSheetId="22" hidden="1">'[23]Forma E-17'!#REF!</definedName>
    <definedName name="tdjytjytjy" localSheetId="23" hidden="1">'[23]Forma E-17'!#REF!</definedName>
    <definedName name="tdjytjytjy" localSheetId="26" hidden="1">'[72]Forma E-17'!#REF!</definedName>
    <definedName name="tdjytjytjy" localSheetId="27" hidden="1">'[72]Forma E-17'!#REF!</definedName>
    <definedName name="tdjytjytjy" localSheetId="29" hidden="1">'[23]Forma E-17'!#REF!</definedName>
    <definedName name="tdjytjytjy" localSheetId="35" hidden="1">'[23]Forma E-17'!#REF!</definedName>
    <definedName name="tdjytjytjy" localSheetId="4" hidden="1">'[23]Forma E-17'!#REF!</definedName>
    <definedName name="tdjytjytjy" localSheetId="25" hidden="1">'[24]Forma E-17'!#REF!</definedName>
    <definedName name="tdjytjytjy" localSheetId="36" hidden="1">'[23]Forma E-17'!#REF!</definedName>
    <definedName name="tdjytjytjy" hidden="1">'[24]Forma E-17'!#REF!</definedName>
    <definedName name="TEXTUR" localSheetId="9">#REF!</definedName>
    <definedName name="TEXTUR" localSheetId="0">#REF!</definedName>
    <definedName name="TEXTUR" localSheetId="28">#REF!</definedName>
    <definedName name="TEXTUR" localSheetId="30">#REF!</definedName>
    <definedName name="TEXTUR" localSheetId="31">#REF!</definedName>
    <definedName name="TEXTUR" localSheetId="34">#REF!</definedName>
    <definedName name="TEXTUR" localSheetId="40">#REF!</definedName>
    <definedName name="TEXTUR" localSheetId="43">#REF!</definedName>
    <definedName name="TEXTUR" localSheetId="10">#REF!</definedName>
    <definedName name="TEXTUR" localSheetId="13">#REF!</definedName>
    <definedName name="TEXTUR" localSheetId="15">#REF!</definedName>
    <definedName name="TEXTUR" localSheetId="16">#REF!</definedName>
    <definedName name="TEXTUR" localSheetId="17">#REF!</definedName>
    <definedName name="TEXTUR" localSheetId="19">#REF!</definedName>
    <definedName name="TEXTUR" localSheetId="20">#REF!</definedName>
    <definedName name="TEXTUR" localSheetId="22">#REF!</definedName>
    <definedName name="TEXTUR" localSheetId="26">#REF!</definedName>
    <definedName name="TEXTUR" localSheetId="27">#REF!</definedName>
    <definedName name="TEXTUR" localSheetId="29">#REF!</definedName>
    <definedName name="TEXTUR" localSheetId="35">#REF!</definedName>
    <definedName name="TEXTUR" localSheetId="4">#REF!</definedName>
    <definedName name="TEXTUR" localSheetId="25">#REF!</definedName>
    <definedName name="TEXTUR" localSheetId="36">#REF!</definedName>
    <definedName name="TEXTUR">#REF!</definedName>
    <definedName name="TIPO_DE_CARPETA" localSheetId="9">#REF!</definedName>
    <definedName name="TIPO_DE_CARPETA" localSheetId="0">#REF!</definedName>
    <definedName name="TIPO_DE_CARPETA" localSheetId="28">#REF!</definedName>
    <definedName name="TIPO_DE_CARPETA" localSheetId="30">#REF!</definedName>
    <definedName name="TIPO_DE_CARPETA" localSheetId="31">#REF!</definedName>
    <definedName name="TIPO_DE_CARPETA" localSheetId="34">#REF!</definedName>
    <definedName name="TIPO_DE_CARPETA" localSheetId="40">#REF!</definedName>
    <definedName name="TIPO_DE_CARPETA" localSheetId="43">#REF!</definedName>
    <definedName name="TIPO_DE_CARPETA" localSheetId="10">#REF!</definedName>
    <definedName name="TIPO_DE_CARPETA" localSheetId="15">#REF!</definedName>
    <definedName name="TIPO_DE_CARPETA" localSheetId="16">#REF!</definedName>
    <definedName name="TIPO_DE_CARPETA" localSheetId="17">#REF!</definedName>
    <definedName name="TIPO_DE_CARPETA" localSheetId="19">#REF!</definedName>
    <definedName name="TIPO_DE_CARPETA" localSheetId="20">#REF!</definedName>
    <definedName name="TIPO_DE_CARPETA" localSheetId="22">#REF!</definedName>
    <definedName name="TIPO_DE_CARPETA" localSheetId="26">#REF!</definedName>
    <definedName name="TIPO_DE_CARPETA" localSheetId="27">#REF!</definedName>
    <definedName name="TIPO_DE_CARPETA" localSheetId="29">#REF!</definedName>
    <definedName name="TIPO_DE_CARPETA" localSheetId="35">#REF!</definedName>
    <definedName name="TIPO_DE_CARPETA" localSheetId="4">#REF!</definedName>
    <definedName name="TIPO_DE_CARPETA" localSheetId="25">#REF!</definedName>
    <definedName name="TIPO_DE_CARPETA" localSheetId="36">#REF!</definedName>
    <definedName name="TIPO_DE_CARPETA">#REF!</definedName>
    <definedName name="TIPO_DE_CARRETERA" localSheetId="9">#REF!</definedName>
    <definedName name="TIPO_DE_CARRETERA" localSheetId="0">#REF!</definedName>
    <definedName name="TIPO_DE_CARRETERA" localSheetId="28">#REF!</definedName>
    <definedName name="TIPO_DE_CARRETERA" localSheetId="30">#REF!</definedName>
    <definedName name="TIPO_DE_CARRETERA" localSheetId="31">#REF!</definedName>
    <definedName name="TIPO_DE_CARRETERA" localSheetId="34">#REF!</definedName>
    <definedName name="TIPO_DE_CARRETERA" localSheetId="40">#REF!</definedName>
    <definedName name="TIPO_DE_CARRETERA" localSheetId="43">#REF!</definedName>
    <definedName name="TIPO_DE_CARRETERA" localSheetId="10">#REF!</definedName>
    <definedName name="TIPO_DE_CARRETERA" localSheetId="15">#REF!</definedName>
    <definedName name="TIPO_DE_CARRETERA" localSheetId="16">#REF!</definedName>
    <definedName name="TIPO_DE_CARRETERA" localSheetId="17">#REF!</definedName>
    <definedName name="TIPO_DE_CARRETERA" localSheetId="19">#REF!</definedName>
    <definedName name="TIPO_DE_CARRETERA" localSheetId="20">#REF!</definedName>
    <definedName name="TIPO_DE_CARRETERA" localSheetId="22">#REF!</definedName>
    <definedName name="TIPO_DE_CARRETERA" localSheetId="26">#REF!</definedName>
    <definedName name="TIPO_DE_CARRETERA" localSheetId="27">#REF!</definedName>
    <definedName name="TIPO_DE_CARRETERA" localSheetId="29">#REF!</definedName>
    <definedName name="TIPO_DE_CARRETERA" localSheetId="35">#REF!</definedName>
    <definedName name="TIPO_DE_CARRETERA" localSheetId="4">#REF!</definedName>
    <definedName name="TIPO_DE_CARRETERA" localSheetId="25">#REF!</definedName>
    <definedName name="TIPO_DE_CARRETERA" localSheetId="36">#REF!</definedName>
    <definedName name="TIPO_DE_CARRETERA">#REF!</definedName>
    <definedName name="TIPO_DE_TERRENO" localSheetId="9">#REF!</definedName>
    <definedName name="TIPO_DE_TERRENO" localSheetId="0">#REF!</definedName>
    <definedName name="TIPO_DE_TERRENO" localSheetId="28">#REF!</definedName>
    <definedName name="TIPO_DE_TERRENO" localSheetId="30">#REF!</definedName>
    <definedName name="TIPO_DE_TERRENO" localSheetId="31">#REF!</definedName>
    <definedName name="TIPO_DE_TERRENO" localSheetId="34">#REF!</definedName>
    <definedName name="TIPO_DE_TERRENO" localSheetId="40">#REF!</definedName>
    <definedName name="TIPO_DE_TERRENO" localSheetId="43">#REF!</definedName>
    <definedName name="TIPO_DE_TERRENO" localSheetId="10">#REF!</definedName>
    <definedName name="TIPO_DE_TERRENO" localSheetId="15">#REF!</definedName>
    <definedName name="TIPO_DE_TERRENO" localSheetId="16">#REF!</definedName>
    <definedName name="TIPO_DE_TERRENO" localSheetId="17">#REF!</definedName>
    <definedName name="TIPO_DE_TERRENO" localSheetId="19">#REF!</definedName>
    <definedName name="TIPO_DE_TERRENO" localSheetId="20">#REF!</definedName>
    <definedName name="TIPO_DE_TERRENO" localSheetId="22">#REF!</definedName>
    <definedName name="TIPO_DE_TERRENO" localSheetId="26">#REF!</definedName>
    <definedName name="TIPO_DE_TERRENO" localSheetId="27">#REF!</definedName>
    <definedName name="TIPO_DE_TERRENO" localSheetId="29">#REF!</definedName>
    <definedName name="TIPO_DE_TERRENO" localSheetId="35">#REF!</definedName>
    <definedName name="TIPO_DE_TERRENO" localSheetId="4">#REF!</definedName>
    <definedName name="TIPO_DE_TERRENO" localSheetId="25">#REF!</definedName>
    <definedName name="TIPO_DE_TERRENO" localSheetId="36">#REF!</definedName>
    <definedName name="TIPO_DE_TERRENO">#REF!</definedName>
    <definedName name="TITULO" localSheetId="0">'[20]Forma 3'!$A$1:$IV$8</definedName>
    <definedName name="TITULO" localSheetId="28">'[20]Forma 3'!$A$1:$IV$8</definedName>
    <definedName name="TITULO" localSheetId="30">'[20]Forma 3'!$A$1:$IV$8</definedName>
    <definedName name="TITULO" localSheetId="31">'[20]Forma 3'!$A$1:$IV$8</definedName>
    <definedName name="TITULO" localSheetId="34">'[20]Forma 3'!$A$1:$IV$8</definedName>
    <definedName name="TITULO" localSheetId="40">'[20]Forma 3'!$A$1:$IV$8</definedName>
    <definedName name="TITULO" localSheetId="10">'[20]Forma 3'!$A$1:$IV$8</definedName>
    <definedName name="TITULO" localSheetId="13">'[5]Forma 3'!$A$1:$IV$8</definedName>
    <definedName name="TITULO" localSheetId="15">'[20]Forma 3'!$A$1:$IV$8</definedName>
    <definedName name="TITULO" localSheetId="16">'[20]Forma 3'!$A$1:$IV$8</definedName>
    <definedName name="TITULO" localSheetId="17">'[20]Forma 3'!$A$1:$IV$8</definedName>
    <definedName name="TITULO" localSheetId="20">'[20]Forma 3'!$A$1:$IV$8</definedName>
    <definedName name="TITULO" localSheetId="26">'[5]Forma 3'!$A$1:$IV$8</definedName>
    <definedName name="TITULO" localSheetId="27">'[5]Forma 3'!$A$1:$IV$8</definedName>
    <definedName name="TITULO" localSheetId="29">'[20]Forma 3'!$A$1:$IV$8</definedName>
    <definedName name="TITULO" localSheetId="35">'[20]Forma 3'!$A$1:$IV$8</definedName>
    <definedName name="TITULO" localSheetId="36">'[20]Forma 3'!$A$1:$IV$8</definedName>
    <definedName name="TITULO">'[59]Forma 3'!$A$1:$IV$8</definedName>
    <definedName name="_xlnm.Print_Titles" localSheetId="7">'EP 3.3'!$2:$14</definedName>
    <definedName name="_xlnm.Print_Titles" localSheetId="0">'F 01'!$1:$16</definedName>
    <definedName name="_xlnm.Print_Titles" localSheetId="28">'F 08'!$1:$17</definedName>
    <definedName name="_xlnm.Print_Titles" localSheetId="30">'F 10.1'!$1:$15</definedName>
    <definedName name="_xlnm.Print_Titles" localSheetId="32">'F 10.3'!$1:$19</definedName>
    <definedName name="_xlnm.Print_Titles" localSheetId="34">'F 11'!$1:$15</definedName>
    <definedName name="_xlnm.Print_Titles" localSheetId="40">'F 12.6'!$1:$13</definedName>
    <definedName name="_xlnm.Print_Titles" localSheetId="43">'F 13'!$3:$21</definedName>
    <definedName name="_xlnm.Print_Titles" localSheetId="10">'F 4.1'!$1:$17</definedName>
    <definedName name="_xlnm.Print_Titles" localSheetId="15">'F 5.4 (2)'!$1:$14</definedName>
    <definedName name="_xlnm.Print_Titles" localSheetId="16">'F 6.1'!$1:$10</definedName>
    <definedName name="_xlnm.Print_Titles" localSheetId="17">'F 6.2'!$1:$6</definedName>
    <definedName name="_xlnm.Print_Titles" localSheetId="29">'F 9 '!$1:$14</definedName>
    <definedName name="_xlnm.Print_Titles" localSheetId="35">'F. 12.1'!$1:$16</definedName>
    <definedName name="_xlnm.Print_Titles" localSheetId="2">'F. 2.2'!$1:$12</definedName>
    <definedName name="_xlnm.Print_Titles" localSheetId="24">'F. 6.7'!$1:$10</definedName>
    <definedName name="_xlnm.Print_Titles" localSheetId="36">F12.2!$1:$14</definedName>
    <definedName name="_xlnm.Print_Titles">#N/A</definedName>
    <definedName name="Títulos_a_imprimir_IM" localSheetId="32">'[82]Forma 3'!$A$1:$IV$8</definedName>
    <definedName name="Títulos_a_imprimir_IM" localSheetId="33">'[20]Forma 3'!$A$1:$IV$8</definedName>
    <definedName name="Títulos_a_imprimir_IM" localSheetId="37">'[20]Forma 3'!$A$1:$IV$8</definedName>
    <definedName name="Títulos_a_imprimir_IM" localSheetId="38">'[20]Forma 3'!$A$1:$IV$8</definedName>
    <definedName name="Títulos_a_imprimir_IM" localSheetId="39">'[20]Forma 3'!$A$1:$IV$8</definedName>
    <definedName name="Títulos_a_imprimir_IM" localSheetId="43">'[99]Forma 3'!$A$1:$IV$8</definedName>
    <definedName name="Títulos_a_imprimir_IM" localSheetId="11">'[20]Forma 3'!$A$1:$IV$8</definedName>
    <definedName name="Títulos_a_imprimir_IM" localSheetId="12">'[20]Forma 3'!$A$1:$IV$8</definedName>
    <definedName name="Títulos_a_imprimir_IM" localSheetId="13">'[5]Forma 3'!$A$1:$IV$8</definedName>
    <definedName name="Títulos_a_imprimir_IM" localSheetId="26">'[5]Forma 3'!$A$1:$IV$8</definedName>
    <definedName name="Títulos_a_imprimir_IM" localSheetId="27">'[5]Forma 3'!$A$1:$IV$8</definedName>
    <definedName name="Títulos_a_imprimir_IM">'[59]Forma 3'!$A$1:$IV$8</definedName>
    <definedName name="toño" localSheetId="9" hidden="1">'[11]Forma E-17'!#REF!</definedName>
    <definedName name="toño" localSheetId="5" hidden="1">'[38]Forma E-17'!#REF!</definedName>
    <definedName name="toño" localSheetId="0" hidden="1">'[11]Forma E-17'!#REF!</definedName>
    <definedName name="toño" localSheetId="28" hidden="1">'[11]Forma E-17'!#REF!</definedName>
    <definedName name="toño" localSheetId="30" hidden="1">'[11]Forma E-17'!#REF!</definedName>
    <definedName name="toño" localSheetId="31" hidden="1">'[11]Forma E-17'!#REF!</definedName>
    <definedName name="toño" localSheetId="32" hidden="1">'[94]Forma E-17'!#REF!</definedName>
    <definedName name="toño" localSheetId="34" hidden="1">'[11]Forma E-17'!#REF!</definedName>
    <definedName name="toño" localSheetId="41" hidden="1">'[38]Forma E-17'!#REF!</definedName>
    <definedName name="toño" localSheetId="42" hidden="1">'[38]Forma E-17'!#REF!</definedName>
    <definedName name="toño" localSheetId="40" hidden="1">'[11]Forma E-17'!#REF!</definedName>
    <definedName name="toño" localSheetId="43" hidden="1">'[4]Forma E-17'!#REF!</definedName>
    <definedName name="toño" localSheetId="44" hidden="1">'[38]Forma E-17'!#REF!</definedName>
    <definedName name="toño" localSheetId="10" hidden="1">'[11]Forma E-17'!#REF!</definedName>
    <definedName name="toño" localSheetId="13" hidden="1">'[11]Forma E-17'!#REF!</definedName>
    <definedName name="toño" localSheetId="15" hidden="1">'[11]Forma E-17'!#REF!</definedName>
    <definedName name="toño" localSheetId="16" hidden="1">'[11]Forma E-17'!#REF!</definedName>
    <definedName name="toño" localSheetId="17" hidden="1">'[11]Forma E-17'!#REF!</definedName>
    <definedName name="toño" localSheetId="19" hidden="1">'[38]Forma E-17'!#REF!</definedName>
    <definedName name="toño" localSheetId="20" hidden="1">'[11]Forma E-17'!#REF!</definedName>
    <definedName name="toño" localSheetId="21" hidden="1">'[4]Forma E-17'!#REF!</definedName>
    <definedName name="toño" localSheetId="22" hidden="1">'[4]Forma E-17'!#REF!</definedName>
    <definedName name="toño" localSheetId="23" hidden="1">'[4]Forma E-17'!#REF!</definedName>
    <definedName name="toño" localSheetId="26" hidden="1">'[11]Forma E-17'!#REF!</definedName>
    <definedName name="toño" localSheetId="27" hidden="1">'[11]Forma E-17'!#REF!</definedName>
    <definedName name="toño" localSheetId="29" hidden="1">'[11]Forma E-17'!#REF!</definedName>
    <definedName name="toño" localSheetId="35" hidden="1">'[11]Forma E-17'!#REF!</definedName>
    <definedName name="toño" localSheetId="4" hidden="1">'[11]Forma E-17'!#REF!</definedName>
    <definedName name="toño" localSheetId="25" hidden="1">'[38]Forma E-17'!#REF!</definedName>
    <definedName name="toño" localSheetId="36" hidden="1">'[11]Forma E-17'!#REF!</definedName>
    <definedName name="toño" hidden="1">'[38]Forma E-17'!#REF!</definedName>
    <definedName name="tot" localSheetId="9">#REF!</definedName>
    <definedName name="tot" localSheetId="0">#REF!</definedName>
    <definedName name="tot" localSheetId="28">#REF!</definedName>
    <definedName name="tot" localSheetId="30">#REF!</definedName>
    <definedName name="tot" localSheetId="31">#REF!</definedName>
    <definedName name="tot" localSheetId="32">#REF!</definedName>
    <definedName name="tot" localSheetId="34">#REF!</definedName>
    <definedName name="tot" localSheetId="40">#REF!</definedName>
    <definedName name="tot" localSheetId="43">#REF!</definedName>
    <definedName name="tot" localSheetId="10">#REF!</definedName>
    <definedName name="tot" localSheetId="15">#REF!</definedName>
    <definedName name="tot" localSheetId="16">#REF!</definedName>
    <definedName name="tot" localSheetId="17">#REF!</definedName>
    <definedName name="tot" localSheetId="19">#REF!</definedName>
    <definedName name="tot" localSheetId="20">#REF!</definedName>
    <definedName name="tot" localSheetId="22">#REF!</definedName>
    <definedName name="tot" localSheetId="26">#REF!</definedName>
    <definedName name="tot" localSheetId="27">#REF!</definedName>
    <definedName name="tot" localSheetId="29">#REF!</definedName>
    <definedName name="tot" localSheetId="35">#REF!</definedName>
    <definedName name="tot" localSheetId="4">#REF!</definedName>
    <definedName name="tot" localSheetId="25">#REF!</definedName>
    <definedName name="tot" localSheetId="36">#REF!</definedName>
    <definedName name="tot">#REF!</definedName>
    <definedName name="TRACK" localSheetId="9">#REF!</definedName>
    <definedName name="TRACK" localSheetId="0">#REF!</definedName>
    <definedName name="TRACK" localSheetId="28">#REF!</definedName>
    <definedName name="TRACK" localSheetId="30">#REF!</definedName>
    <definedName name="TRACK" localSheetId="31">#REF!</definedName>
    <definedName name="TRACK" localSheetId="34">#REF!</definedName>
    <definedName name="TRACK" localSheetId="40">#REF!</definedName>
    <definedName name="TRACK" localSheetId="43">#REF!</definedName>
    <definedName name="TRACK" localSheetId="10">#REF!</definedName>
    <definedName name="TRACK" localSheetId="13">#REF!</definedName>
    <definedName name="TRACK" localSheetId="15">#REF!</definedName>
    <definedName name="TRACK" localSheetId="16">#REF!</definedName>
    <definedName name="TRACK" localSheetId="17">#REF!</definedName>
    <definedName name="TRACK" localSheetId="19">#REF!</definedName>
    <definedName name="TRACK" localSheetId="20">#REF!</definedName>
    <definedName name="TRACK" localSheetId="22">#REF!</definedName>
    <definedName name="TRACK" localSheetId="26">#REF!</definedName>
    <definedName name="TRACK" localSheetId="27">#REF!</definedName>
    <definedName name="TRACK" localSheetId="29">#REF!</definedName>
    <definedName name="TRACK" localSheetId="35">#REF!</definedName>
    <definedName name="TRACK" localSheetId="4">#REF!</definedName>
    <definedName name="TRACK" localSheetId="25">#REF!</definedName>
    <definedName name="TRACK" localSheetId="36">#REF!</definedName>
    <definedName name="TRACK">#REF!</definedName>
    <definedName name="TRITU" localSheetId="9">#REF!</definedName>
    <definedName name="TRITU" localSheetId="0">#REF!</definedName>
    <definedName name="TRITU" localSheetId="28">#REF!</definedName>
    <definedName name="TRITU" localSheetId="30">#REF!</definedName>
    <definedName name="TRITU" localSheetId="31">#REF!</definedName>
    <definedName name="TRITU" localSheetId="34">#REF!</definedName>
    <definedName name="TRITU" localSheetId="40">#REF!</definedName>
    <definedName name="TRITU" localSheetId="43">#REF!</definedName>
    <definedName name="TRITU" localSheetId="10">#REF!</definedName>
    <definedName name="TRITU" localSheetId="13">#REF!</definedName>
    <definedName name="TRITU" localSheetId="15">#REF!</definedName>
    <definedName name="TRITU" localSheetId="16">#REF!</definedName>
    <definedName name="TRITU" localSheetId="17">#REF!</definedName>
    <definedName name="TRITU" localSheetId="19">#REF!</definedName>
    <definedName name="TRITU" localSheetId="20">#REF!</definedName>
    <definedName name="TRITU" localSheetId="22">#REF!</definedName>
    <definedName name="TRITU" localSheetId="26">#REF!</definedName>
    <definedName name="TRITU" localSheetId="27">#REF!</definedName>
    <definedName name="TRITU" localSheetId="29">#REF!</definedName>
    <definedName name="TRITU" localSheetId="35">#REF!</definedName>
    <definedName name="TRITU" localSheetId="4">#REF!</definedName>
    <definedName name="TRITU" localSheetId="25">#REF!</definedName>
    <definedName name="TRITU" localSheetId="36">#REF!</definedName>
    <definedName name="TRITU">#REF!</definedName>
    <definedName name="TRITUSEC" localSheetId="9">#REF!</definedName>
    <definedName name="TRITUSEC" localSheetId="0">#REF!</definedName>
    <definedName name="TRITUSEC" localSheetId="28">#REF!</definedName>
    <definedName name="TRITUSEC" localSheetId="30">#REF!</definedName>
    <definedName name="TRITUSEC" localSheetId="31">#REF!</definedName>
    <definedName name="TRITUSEC" localSheetId="34">#REF!</definedName>
    <definedName name="TRITUSEC" localSheetId="40">#REF!</definedName>
    <definedName name="TRITUSEC" localSheetId="43">#REF!</definedName>
    <definedName name="TRITUSEC" localSheetId="10">#REF!</definedName>
    <definedName name="TRITUSEC" localSheetId="13">#REF!</definedName>
    <definedName name="TRITUSEC" localSheetId="15">#REF!</definedName>
    <definedName name="TRITUSEC" localSheetId="16">#REF!</definedName>
    <definedName name="TRITUSEC" localSheetId="17">#REF!</definedName>
    <definedName name="TRITUSEC" localSheetId="19">#REF!</definedName>
    <definedName name="TRITUSEC" localSheetId="20">#REF!</definedName>
    <definedName name="TRITUSEC" localSheetId="22">#REF!</definedName>
    <definedName name="TRITUSEC" localSheetId="26">#REF!</definedName>
    <definedName name="TRITUSEC" localSheetId="27">#REF!</definedName>
    <definedName name="TRITUSEC" localSheetId="29">#REF!</definedName>
    <definedName name="TRITUSEC" localSheetId="35">#REF!</definedName>
    <definedName name="TRITUSEC" localSheetId="4">#REF!</definedName>
    <definedName name="TRITUSEC" localSheetId="25">#REF!</definedName>
    <definedName name="TRITUSEC" localSheetId="36">#REF!</definedName>
    <definedName name="TRITUSEC">#REF!</definedName>
    <definedName name="VB">#N/A</definedName>
    <definedName name="VDVGY" localSheetId="9">#REF!</definedName>
    <definedName name="VDVGY" localSheetId="0">#REF!</definedName>
    <definedName name="VDVGY" localSheetId="28">#REF!</definedName>
    <definedName name="VDVGY" localSheetId="30">#REF!</definedName>
    <definedName name="VDVGY" localSheetId="31">#REF!</definedName>
    <definedName name="VDVGY" localSheetId="32">#REF!</definedName>
    <definedName name="VDVGY" localSheetId="34">#REF!</definedName>
    <definedName name="VDVGY" localSheetId="40">#REF!</definedName>
    <definedName name="VDVGY" localSheetId="43">#REF!</definedName>
    <definedName name="VDVGY" localSheetId="10">#REF!</definedName>
    <definedName name="VDVGY" localSheetId="13">#REF!</definedName>
    <definedName name="VDVGY" localSheetId="15">#REF!</definedName>
    <definedName name="VDVGY" localSheetId="16">#REF!</definedName>
    <definedName name="VDVGY" localSheetId="17">#REF!</definedName>
    <definedName name="VDVGY" localSheetId="19">#REF!</definedName>
    <definedName name="VDVGY" localSheetId="20">#REF!</definedName>
    <definedName name="VDVGY" localSheetId="22">#REF!</definedName>
    <definedName name="VDVGY" localSheetId="26">#REF!</definedName>
    <definedName name="VDVGY" localSheetId="27">#REF!</definedName>
    <definedName name="VDVGY" localSheetId="29">#REF!</definedName>
    <definedName name="VDVGY" localSheetId="35">#REF!</definedName>
    <definedName name="VDVGY" localSheetId="4">#REF!</definedName>
    <definedName name="VDVGY" localSheetId="25">#REF!</definedName>
    <definedName name="VDVGY" localSheetId="36">#REF!</definedName>
    <definedName name="VDVGY">#REF!</definedName>
    <definedName name="VDXVXC" localSheetId="9">#REF!</definedName>
    <definedName name="VDXVXC" localSheetId="0">#REF!</definedName>
    <definedName name="VDXVXC" localSheetId="28">#REF!</definedName>
    <definedName name="VDXVXC" localSheetId="30">#REF!</definedName>
    <definedName name="VDXVXC" localSheetId="31">#REF!</definedName>
    <definedName name="VDXVXC" localSheetId="32">#REF!</definedName>
    <definedName name="VDXVXC" localSheetId="34">#REF!</definedName>
    <definedName name="VDXVXC" localSheetId="40">#REF!</definedName>
    <definedName name="VDXVXC" localSheetId="43">#REF!</definedName>
    <definedName name="VDXVXC" localSheetId="10">#REF!</definedName>
    <definedName name="VDXVXC" localSheetId="13">#REF!</definedName>
    <definedName name="VDXVXC" localSheetId="15">#REF!</definedName>
    <definedName name="VDXVXC" localSheetId="16">#REF!</definedName>
    <definedName name="VDXVXC" localSheetId="17">#REF!</definedName>
    <definedName name="VDXVXC" localSheetId="19">#REF!</definedName>
    <definedName name="VDXVXC" localSheetId="20">#REF!</definedName>
    <definedName name="VDXVXC" localSheetId="22">#REF!</definedName>
    <definedName name="VDXVXC" localSheetId="26">#REF!</definedName>
    <definedName name="VDXVXC" localSheetId="27">#REF!</definedName>
    <definedName name="VDXVXC" localSheetId="29">#REF!</definedName>
    <definedName name="VDXVXC" localSheetId="35">#REF!</definedName>
    <definedName name="VDXVXC" localSheetId="4">#REF!</definedName>
    <definedName name="VDXVXC" localSheetId="25">#REF!</definedName>
    <definedName name="VDXVXC" localSheetId="36">#REF!</definedName>
    <definedName name="VDXVXC">#REF!</definedName>
    <definedName name="VELOCIDAD_DE_PROYECTO" localSheetId="9">#REF!</definedName>
    <definedName name="VELOCIDAD_DE_PROYECTO" localSheetId="0">#REF!</definedName>
    <definedName name="VELOCIDAD_DE_PROYECTO" localSheetId="28">#REF!</definedName>
    <definedName name="VELOCIDAD_DE_PROYECTO" localSheetId="30">#REF!</definedName>
    <definedName name="VELOCIDAD_DE_PROYECTO" localSheetId="31">#REF!</definedName>
    <definedName name="VELOCIDAD_DE_PROYECTO" localSheetId="34">#REF!</definedName>
    <definedName name="VELOCIDAD_DE_PROYECTO" localSheetId="40">#REF!</definedName>
    <definedName name="VELOCIDAD_DE_PROYECTO" localSheetId="43">#REF!</definedName>
    <definedName name="VELOCIDAD_DE_PROYECTO" localSheetId="10">#REF!</definedName>
    <definedName name="VELOCIDAD_DE_PROYECTO" localSheetId="15">#REF!</definedName>
    <definedName name="VELOCIDAD_DE_PROYECTO" localSheetId="16">#REF!</definedName>
    <definedName name="VELOCIDAD_DE_PROYECTO" localSheetId="17">#REF!</definedName>
    <definedName name="VELOCIDAD_DE_PROYECTO" localSheetId="19">#REF!</definedName>
    <definedName name="VELOCIDAD_DE_PROYECTO" localSheetId="20">#REF!</definedName>
    <definedName name="VELOCIDAD_DE_PROYECTO" localSheetId="22">#REF!</definedName>
    <definedName name="VELOCIDAD_DE_PROYECTO" localSheetId="26">#REF!</definedName>
    <definedName name="VELOCIDAD_DE_PROYECTO" localSheetId="27">#REF!</definedName>
    <definedName name="VELOCIDAD_DE_PROYECTO" localSheetId="29">#REF!</definedName>
    <definedName name="VELOCIDAD_DE_PROYECTO" localSheetId="35">#REF!</definedName>
    <definedName name="VELOCIDAD_DE_PROYECTO" localSheetId="4">#REF!</definedName>
    <definedName name="VELOCIDAD_DE_PROYECTO" localSheetId="25">#REF!</definedName>
    <definedName name="VELOCIDAD_DE_PROYECTO" localSheetId="36">#REF!</definedName>
    <definedName name="VELOCIDAD_DE_PROYECTO">#REF!</definedName>
    <definedName name="VIALETA" localSheetId="9">[18]LISTAMA!#REF!</definedName>
    <definedName name="VIALETA" localSheetId="0">[18]LISTAMA!#REF!</definedName>
    <definedName name="VIALETA" localSheetId="28">[18]LISTAMA!#REF!</definedName>
    <definedName name="VIALETA" localSheetId="30">[18]LISTAMA!#REF!</definedName>
    <definedName name="VIALETA" localSheetId="31">[18]LISTAMA!#REF!</definedName>
    <definedName name="VIALETA" localSheetId="34">[18]LISTAMA!#REF!</definedName>
    <definedName name="VIALETA" localSheetId="40">[18]LISTAMA!#REF!</definedName>
    <definedName name="VIALETA" localSheetId="43">[18]LISTAMA!#REF!</definedName>
    <definedName name="VIALETA" localSheetId="10">[18]LISTAMA!#REF!</definedName>
    <definedName name="VIALETA" localSheetId="13">[50]LISTAMA!#REF!</definedName>
    <definedName name="VIALETA" localSheetId="15">[18]LISTAMA!#REF!</definedName>
    <definedName name="VIALETA" localSheetId="16">[18]LISTAMA!#REF!</definedName>
    <definedName name="VIALETA" localSheetId="17">[18]LISTAMA!#REF!</definedName>
    <definedName name="VIALETA" localSheetId="19">[18]LISTAMA!#REF!</definedName>
    <definedName name="VIALETA" localSheetId="20">[18]LISTAMA!#REF!</definedName>
    <definedName name="VIALETA" localSheetId="22">[18]LISTAMA!#REF!</definedName>
    <definedName name="VIALETA" localSheetId="26">[71]LISTAMA!#REF!</definedName>
    <definedName name="VIALETA" localSheetId="27">[71]LISTAMA!#REF!</definedName>
    <definedName name="VIALETA" localSheetId="29">[18]LISTAMA!#REF!</definedName>
    <definedName name="VIALETA" localSheetId="35">[18]LISTAMA!#REF!</definedName>
    <definedName name="VIALETA" localSheetId="4">[18]LISTAMA!#REF!</definedName>
    <definedName name="VIALETA" localSheetId="25">[18]LISTAMA!#REF!</definedName>
    <definedName name="VIALETA" localSheetId="36">[18]LISTAMA!#REF!</definedName>
    <definedName name="VIALETA">[18]LISTAMA!#REF!</definedName>
    <definedName name="VIBRADOR" localSheetId="9">#REF!</definedName>
    <definedName name="VIBRADOR" localSheetId="0">#REF!</definedName>
    <definedName name="VIBRADOR" localSheetId="28">#REF!</definedName>
    <definedName name="VIBRADOR" localSheetId="30">#REF!</definedName>
    <definedName name="VIBRADOR" localSheetId="31">#REF!</definedName>
    <definedName name="VIBRADOR" localSheetId="34">#REF!</definedName>
    <definedName name="VIBRADOR" localSheetId="40">#REF!</definedName>
    <definedName name="VIBRADOR" localSheetId="43">#REF!</definedName>
    <definedName name="VIBRADOR" localSheetId="10">#REF!</definedName>
    <definedName name="VIBRADOR" localSheetId="13">#REF!</definedName>
    <definedName name="VIBRADOR" localSheetId="15">#REF!</definedName>
    <definedName name="VIBRADOR" localSheetId="16">#REF!</definedName>
    <definedName name="VIBRADOR" localSheetId="17">#REF!</definedName>
    <definedName name="VIBRADOR" localSheetId="19">#REF!</definedName>
    <definedName name="VIBRADOR" localSheetId="20">#REF!</definedName>
    <definedName name="VIBRADOR" localSheetId="22">#REF!</definedName>
    <definedName name="VIBRADOR" localSheetId="26">#REF!</definedName>
    <definedName name="VIBRADOR" localSheetId="27">#REF!</definedName>
    <definedName name="VIBRADOR" localSheetId="29">#REF!</definedName>
    <definedName name="VIBRADOR" localSheetId="35">#REF!</definedName>
    <definedName name="VIBRADOR" localSheetId="4">#REF!</definedName>
    <definedName name="VIBRADOR" localSheetId="25">#REF!</definedName>
    <definedName name="VIBRADOR" localSheetId="36">#REF!</definedName>
    <definedName name="VIBRADOR">#REF!</definedName>
    <definedName name="VOL" localSheetId="9">#REF!</definedName>
    <definedName name="VOL" localSheetId="0">#REF!</definedName>
    <definedName name="VOL" localSheetId="28">#REF!</definedName>
    <definedName name="VOL" localSheetId="30">#REF!</definedName>
    <definedName name="VOL" localSheetId="31">#REF!</definedName>
    <definedName name="VOL" localSheetId="34">#REF!</definedName>
    <definedName name="VOL" localSheetId="40">#REF!</definedName>
    <definedName name="VOL" localSheetId="43">#REF!</definedName>
    <definedName name="VOL" localSheetId="10">#REF!</definedName>
    <definedName name="VOL" localSheetId="15">#REF!</definedName>
    <definedName name="VOL" localSheetId="16">#REF!</definedName>
    <definedName name="VOL" localSheetId="17">#REF!</definedName>
    <definedName name="VOL" localSheetId="19">#REF!</definedName>
    <definedName name="VOL" localSheetId="20">#REF!</definedName>
    <definedName name="VOL" localSheetId="22">#REF!</definedName>
    <definedName name="VOL" localSheetId="26">#REF!</definedName>
    <definedName name="VOL" localSheetId="27">#REF!</definedName>
    <definedName name="VOL" localSheetId="29">#REF!</definedName>
    <definedName name="VOL" localSheetId="35">#REF!</definedName>
    <definedName name="VOL" localSheetId="4">#REF!</definedName>
    <definedName name="VOL" localSheetId="25">#REF!</definedName>
    <definedName name="VOL" localSheetId="36">#REF!</definedName>
    <definedName name="VOL">#REF!</definedName>
    <definedName name="VOLMICRO" localSheetId="9">#REF!</definedName>
    <definedName name="VOLMICRO" localSheetId="0">#REF!</definedName>
    <definedName name="VOLMICRO" localSheetId="28">#REF!</definedName>
    <definedName name="VOLMICRO" localSheetId="30">#REF!</definedName>
    <definedName name="VOLMICRO" localSheetId="31">#REF!</definedName>
    <definedName name="VOLMICRO" localSheetId="34">#REF!</definedName>
    <definedName name="VOLMICRO" localSheetId="40">#REF!</definedName>
    <definedName name="VOLMICRO" localSheetId="43">#REF!</definedName>
    <definedName name="VOLMICRO" localSheetId="10">#REF!</definedName>
    <definedName name="VOLMICRO" localSheetId="13">#REF!</definedName>
    <definedName name="VOLMICRO" localSheetId="15">#REF!</definedName>
    <definedName name="VOLMICRO" localSheetId="16">#REF!</definedName>
    <definedName name="VOLMICRO" localSheetId="17">#REF!</definedName>
    <definedName name="VOLMICRO" localSheetId="19">#REF!</definedName>
    <definedName name="VOLMICRO" localSheetId="20">#REF!</definedName>
    <definedName name="VOLMICRO" localSheetId="22">#REF!</definedName>
    <definedName name="VOLMICRO" localSheetId="26">#REF!</definedName>
    <definedName name="VOLMICRO" localSheetId="27">#REF!</definedName>
    <definedName name="VOLMICRO" localSheetId="29">#REF!</definedName>
    <definedName name="VOLMICRO" localSheetId="35">#REF!</definedName>
    <definedName name="VOLMICRO" localSheetId="4">#REF!</definedName>
    <definedName name="VOLMICRO" localSheetId="25">#REF!</definedName>
    <definedName name="VOLMICRO" localSheetId="36">#REF!</definedName>
    <definedName name="VOLMICRO">#REF!</definedName>
    <definedName name="VOLPINTU" localSheetId="9">#REF!</definedName>
    <definedName name="VOLPINTU" localSheetId="0">#REF!</definedName>
    <definedName name="VOLPINTU" localSheetId="28">#REF!</definedName>
    <definedName name="VOLPINTU" localSheetId="30">#REF!</definedName>
    <definedName name="VOLPINTU" localSheetId="31">#REF!</definedName>
    <definedName name="VOLPINTU" localSheetId="34">#REF!</definedName>
    <definedName name="VOLPINTU" localSheetId="40">#REF!</definedName>
    <definedName name="VOLPINTU" localSheetId="43">#REF!</definedName>
    <definedName name="VOLPINTU" localSheetId="10">#REF!</definedName>
    <definedName name="VOLPINTU" localSheetId="13">#REF!</definedName>
    <definedName name="VOLPINTU" localSheetId="15">#REF!</definedName>
    <definedName name="VOLPINTU" localSheetId="16">#REF!</definedName>
    <definedName name="VOLPINTU" localSheetId="17">#REF!</definedName>
    <definedName name="VOLPINTU" localSheetId="19">#REF!</definedName>
    <definedName name="VOLPINTU" localSheetId="20">#REF!</definedName>
    <definedName name="VOLPINTU" localSheetId="22">#REF!</definedName>
    <definedName name="VOLPINTU" localSheetId="26">#REF!</definedName>
    <definedName name="VOLPINTU" localSheetId="27">#REF!</definedName>
    <definedName name="VOLPINTU" localSheetId="29">#REF!</definedName>
    <definedName name="VOLPINTU" localSheetId="35">#REF!</definedName>
    <definedName name="VOLPINTU" localSheetId="4">#REF!</definedName>
    <definedName name="VOLPINTU" localSheetId="25">#REF!</definedName>
    <definedName name="VOLPINTU" localSheetId="36">#REF!</definedName>
    <definedName name="VOLPINTU">#REF!</definedName>
    <definedName name="VOLTOBE" localSheetId="9">#REF!</definedName>
    <definedName name="VOLTOBE" localSheetId="0">#REF!</definedName>
    <definedName name="VOLTOBE" localSheetId="28">#REF!</definedName>
    <definedName name="VOLTOBE" localSheetId="30">#REF!</definedName>
    <definedName name="VOLTOBE" localSheetId="31">#REF!</definedName>
    <definedName name="VOLTOBE" localSheetId="34">#REF!</definedName>
    <definedName name="VOLTOBE" localSheetId="40">#REF!</definedName>
    <definedName name="VOLTOBE" localSheetId="43">#REF!</definedName>
    <definedName name="VOLTOBE" localSheetId="10">#REF!</definedName>
    <definedName name="VOLTOBE" localSheetId="13">#REF!</definedName>
    <definedName name="VOLTOBE" localSheetId="15">#REF!</definedName>
    <definedName name="VOLTOBE" localSheetId="16">#REF!</definedName>
    <definedName name="VOLTOBE" localSheetId="17">#REF!</definedName>
    <definedName name="VOLTOBE" localSheetId="19">#REF!</definedName>
    <definedName name="VOLTOBE" localSheetId="20">#REF!</definedName>
    <definedName name="VOLTOBE" localSheetId="22">#REF!</definedName>
    <definedName name="VOLTOBE" localSheetId="26">#REF!</definedName>
    <definedName name="VOLTOBE" localSheetId="27">#REF!</definedName>
    <definedName name="VOLTOBE" localSheetId="29">#REF!</definedName>
    <definedName name="VOLTOBE" localSheetId="35">#REF!</definedName>
    <definedName name="VOLTOBE" localSheetId="4">#REF!</definedName>
    <definedName name="VOLTOBE" localSheetId="25">#REF!</definedName>
    <definedName name="VOLTOBE" localSheetId="36">#REF!</definedName>
    <definedName name="VOLTOBE">#REF!</definedName>
    <definedName name="VXVV" localSheetId="9">#REF!</definedName>
    <definedName name="VXVV" localSheetId="0">#REF!</definedName>
    <definedName name="VXVV" localSheetId="28">#REF!</definedName>
    <definedName name="VXVV" localSheetId="30">#REF!</definedName>
    <definedName name="VXVV" localSheetId="31">#REF!</definedName>
    <definedName name="VXVV" localSheetId="32">#REF!</definedName>
    <definedName name="VXVV" localSheetId="34">#REF!</definedName>
    <definedName name="VXVV" localSheetId="40">#REF!</definedName>
    <definedName name="VXVV" localSheetId="43">#REF!</definedName>
    <definedName name="VXVV" localSheetId="10">#REF!</definedName>
    <definedName name="VXVV" localSheetId="15">#REF!</definedName>
    <definedName name="VXVV" localSheetId="16">#REF!</definedName>
    <definedName name="VXVV" localSheetId="17">#REF!</definedName>
    <definedName name="VXVV" localSheetId="19">#REF!</definedName>
    <definedName name="VXVV" localSheetId="20">#REF!</definedName>
    <definedName name="VXVV" localSheetId="22">#REF!</definedName>
    <definedName name="VXVV" localSheetId="26">#REF!</definedName>
    <definedName name="VXVV" localSheetId="27">#REF!</definedName>
    <definedName name="VXVV" localSheetId="29">#REF!</definedName>
    <definedName name="VXVV" localSheetId="35">#REF!</definedName>
    <definedName name="VXVV" localSheetId="4">#REF!</definedName>
    <definedName name="VXVV" localSheetId="25">#REF!</definedName>
    <definedName name="VXVV" localSheetId="36">#REF!</definedName>
    <definedName name="VXVV">#REF!</definedName>
    <definedName name="W" localSheetId="13" hidden="1">'[9]Forma E-7'!$E$10:$E$189</definedName>
    <definedName name="W" localSheetId="26" hidden="1">'[9]Forma E-7'!$E$10:$E$189</definedName>
    <definedName name="W" localSheetId="27" hidden="1">'[9]Forma E-7'!$E$10:$E$189</definedName>
    <definedName name="W" hidden="1">'[61]Forma E-7'!$E$10:$E$189</definedName>
    <definedName name="X" localSheetId="9">#REF!</definedName>
    <definedName name="X" localSheetId="0">#REF!</definedName>
    <definedName name="X" localSheetId="28">#REF!</definedName>
    <definedName name="X" localSheetId="30">#REF!</definedName>
    <definedName name="X" localSheetId="31">#REF!</definedName>
    <definedName name="X" localSheetId="32">#REF!</definedName>
    <definedName name="X" localSheetId="34">#REF!</definedName>
    <definedName name="X" localSheetId="40">#REF!</definedName>
    <definedName name="X" localSheetId="43">#REF!</definedName>
    <definedName name="X" localSheetId="10">#REF!</definedName>
    <definedName name="X" localSheetId="15">#REF!</definedName>
    <definedName name="X" localSheetId="16">#REF!</definedName>
    <definedName name="X" localSheetId="17">#REF!</definedName>
    <definedName name="X" localSheetId="19">#REF!</definedName>
    <definedName name="X" localSheetId="20">#REF!</definedName>
    <definedName name="X" localSheetId="22">#REF!</definedName>
    <definedName name="X" localSheetId="26">#REF!</definedName>
    <definedName name="X" localSheetId="27">#REF!</definedName>
    <definedName name="X" localSheetId="29">#REF!</definedName>
    <definedName name="X" localSheetId="35">#REF!</definedName>
    <definedName name="X" localSheetId="4">#REF!</definedName>
    <definedName name="X" localSheetId="25">#REF!</definedName>
    <definedName name="X" localSheetId="36">#REF!</definedName>
    <definedName name="X">#REF!</definedName>
    <definedName name="XS" localSheetId="13" hidden="1">'[9]Forma E-7'!$D$10:$D$189</definedName>
    <definedName name="XS" localSheetId="26" hidden="1">'[9]Forma E-7'!$D$10:$D$189</definedName>
    <definedName name="XS" localSheetId="27" hidden="1">'[9]Forma E-7'!$D$10:$D$189</definedName>
    <definedName name="XS" hidden="1">'[61]Forma E-7'!$D$10:$D$189</definedName>
    <definedName name="YJDJGHJJHH" localSheetId="9">#REF!</definedName>
    <definedName name="YJDJGHJJHH" localSheetId="0">#REF!</definedName>
    <definedName name="YJDJGHJJHH" localSheetId="28">#REF!</definedName>
    <definedName name="YJDJGHJJHH" localSheetId="30">#REF!</definedName>
    <definedName name="YJDJGHJJHH" localSheetId="31">#REF!</definedName>
    <definedName name="YJDJGHJJHH" localSheetId="32">#REF!</definedName>
    <definedName name="YJDJGHJJHH" localSheetId="34">#REF!</definedName>
    <definedName name="YJDJGHJJHH" localSheetId="40">#REF!</definedName>
    <definedName name="YJDJGHJJHH" localSheetId="43">#REF!</definedName>
    <definedName name="YJDJGHJJHH" localSheetId="10">#REF!</definedName>
    <definedName name="YJDJGHJJHH" localSheetId="13">#REF!</definedName>
    <definedName name="YJDJGHJJHH" localSheetId="15">#REF!</definedName>
    <definedName name="YJDJGHJJHH" localSheetId="16">#REF!</definedName>
    <definedName name="YJDJGHJJHH" localSheetId="17">#REF!</definedName>
    <definedName name="YJDJGHJJHH" localSheetId="19">#REF!</definedName>
    <definedName name="YJDJGHJJHH" localSheetId="20">#REF!</definedName>
    <definedName name="YJDJGHJJHH" localSheetId="22">#REF!</definedName>
    <definedName name="YJDJGHJJHH" localSheetId="26">#REF!</definedName>
    <definedName name="YJDJGHJJHH" localSheetId="27">#REF!</definedName>
    <definedName name="YJDJGHJJHH" localSheetId="29">#REF!</definedName>
    <definedName name="YJDJGHJJHH" localSheetId="35">#REF!</definedName>
    <definedName name="YJDJGHJJHH" localSheetId="4">#REF!</definedName>
    <definedName name="YJDJGHJJHH" localSheetId="25">#REF!</definedName>
    <definedName name="YJDJGHJJHH" localSheetId="36">#REF!</definedName>
    <definedName name="YJDJGHJJHH">#REF!</definedName>
    <definedName name="ytjrjytjytjyj" localSheetId="32">'[84]Forma 3'!$A$1:$IV$8</definedName>
    <definedName name="ytjrjytjytjyj" localSheetId="43">'[60]Forma 3'!$A$1:$IV$8</definedName>
    <definedName name="ytjrjytjytjyj" localSheetId="13">'[5]Forma 3'!$A$1:$IV$8</definedName>
    <definedName name="ytjrjytjytjyj" localSheetId="26">'[5]Forma 3'!$A$1:$IV$8</definedName>
    <definedName name="ytjrjytjytjyj" localSheetId="27">'[5]Forma 3'!$A$1:$IV$8</definedName>
    <definedName name="ytjrjytjytjyj">'[60]Forma 3'!$A$1:$IV$8</definedName>
    <definedName name="ytjytjty" localSheetId="9" hidden="1">'[23]Forma E-17'!#REF!</definedName>
    <definedName name="ytjytjty" localSheetId="5" hidden="1">'[24]Forma E-17'!#REF!</definedName>
    <definedName name="ytjytjty" localSheetId="0" hidden="1">'[23]Forma E-17'!#REF!</definedName>
    <definedName name="ytjytjty" localSheetId="28" hidden="1">'[23]Forma E-17'!#REF!</definedName>
    <definedName name="ytjytjty" localSheetId="30" hidden="1">'[23]Forma E-17'!#REF!</definedName>
    <definedName name="ytjytjty" localSheetId="31" hidden="1">'[23]Forma E-17'!#REF!</definedName>
    <definedName name="ytjytjty" localSheetId="32" hidden="1">'[88]Forma E-17'!#REF!</definedName>
    <definedName name="ytjytjty" localSheetId="34" hidden="1">'[23]Forma E-17'!#REF!</definedName>
    <definedName name="ytjytjty" localSheetId="41" hidden="1">'[24]Forma E-17'!#REF!</definedName>
    <definedName name="ytjytjty" localSheetId="42" hidden="1">'[24]Forma E-17'!#REF!</definedName>
    <definedName name="ytjytjty" localSheetId="40" hidden="1">'[23]Forma E-17'!#REF!</definedName>
    <definedName name="ytjytjty" localSheetId="43" hidden="1">'[23]Forma E-17'!#REF!</definedName>
    <definedName name="ytjytjty" localSheetId="44" hidden="1">'[24]Forma E-17'!#REF!</definedName>
    <definedName name="ytjytjty" localSheetId="10" hidden="1">'[23]Forma E-17'!#REF!</definedName>
    <definedName name="ytjytjty" localSheetId="13" hidden="1">'[51]Forma E-17'!#REF!</definedName>
    <definedName name="ytjytjty" localSheetId="15" hidden="1">'[23]Forma E-17'!#REF!</definedName>
    <definedName name="ytjytjty" localSheetId="16" hidden="1">'[23]Forma E-17'!#REF!</definedName>
    <definedName name="ytjytjty" localSheetId="17" hidden="1">'[23]Forma E-17'!#REF!</definedName>
    <definedName name="ytjytjty" localSheetId="19" hidden="1">'[24]Forma E-17'!#REF!</definedName>
    <definedName name="ytjytjty" localSheetId="20" hidden="1">'[23]Forma E-17'!#REF!</definedName>
    <definedName name="ytjytjty" localSheetId="21" hidden="1">'[23]Forma E-17'!#REF!</definedName>
    <definedName name="ytjytjty" localSheetId="22" hidden="1">'[23]Forma E-17'!#REF!</definedName>
    <definedName name="ytjytjty" localSheetId="23" hidden="1">'[23]Forma E-17'!#REF!</definedName>
    <definedName name="ytjytjty" localSheetId="26" hidden="1">'[72]Forma E-17'!#REF!</definedName>
    <definedName name="ytjytjty" localSheetId="27" hidden="1">'[72]Forma E-17'!#REF!</definedName>
    <definedName name="ytjytjty" localSheetId="29" hidden="1">'[23]Forma E-17'!#REF!</definedName>
    <definedName name="ytjytjty" localSheetId="35" hidden="1">'[23]Forma E-17'!#REF!</definedName>
    <definedName name="ytjytjty" localSheetId="4" hidden="1">'[23]Forma E-17'!#REF!</definedName>
    <definedName name="ytjytjty" localSheetId="25" hidden="1">'[24]Forma E-17'!#REF!</definedName>
    <definedName name="ytjytjty" localSheetId="36" hidden="1">'[23]Forma E-17'!#REF!</definedName>
    <definedName name="ytjytjty" hidden="1">'[24]Forma E-17'!#REF!</definedName>
    <definedName name="Z_708FADCD_3188_4067_89D6_C52AD47A130B_.wvu.Cols" localSheetId="32" hidden="1">'F 10.3'!$A:$A,'F 10.3'!#REF!,'F 10.3'!#REF!,'F 10.3'!#REF!,'F 10.3'!#REF!,'F 10.3'!#REF!</definedName>
    <definedName name="Z_708FADCD_3188_4067_89D6_C52AD47A130B_.wvu.PrintArea" localSheetId="32" hidden="1">'F 10.3'!$A$1:$G$162</definedName>
    <definedName name="Z_708FADCD_3188_4067_89D6_C52AD47A130B_.wvu.PrintTitles" localSheetId="32" hidden="1">'F 10.3'!$1:$19</definedName>
    <definedName name="Z_708FADCD_3188_4067_89D6_C52AD47A130B_.wvu.Rows" localSheetId="32" hidden="1">'F 10.3'!#REF!,'F 10.3'!#REF!,'F 10.3'!$20:$35,'F 10.3'!#REF!,'F 10.3'!$38:$48,'F 10.3'!$51:$71,'F 10.3'!$74:$99,'F 10.3'!$101:$133,'F 10.3'!$136:$154,'F 10.3'!#REF!,'F 10.3'!#REF!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C8" i="46" l="1"/>
  <c r="A8" i="46"/>
  <c r="C7" i="46"/>
  <c r="A7" i="46"/>
  <c r="C6" i="46"/>
  <c r="A6" i="46"/>
  <c r="B5" i="46"/>
  <c r="A5" i="46"/>
  <c r="ID13" i="45"/>
  <c r="A6" i="43"/>
  <c r="A6" i="42"/>
  <c r="A8" i="41"/>
  <c r="A9" i="42" s="1"/>
  <c r="A9" i="43" s="1"/>
  <c r="A6" i="41"/>
  <c r="A7" i="42" s="1"/>
  <c r="A7" i="43" s="1"/>
  <c r="AK25" i="40"/>
  <c r="AK24" i="40"/>
  <c r="AK23" i="40"/>
  <c r="AK22" i="40"/>
  <c r="AK21" i="40"/>
  <c r="AK20" i="40"/>
  <c r="AK19" i="40"/>
  <c r="AK18" i="40"/>
  <c r="A8" i="40"/>
  <c r="A6" i="40"/>
  <c r="B9" i="39"/>
  <c r="B8" i="40" s="1"/>
  <c r="B8" i="41" s="1"/>
  <c r="A9" i="39"/>
  <c r="B8" i="39"/>
  <c r="B7" i="40" s="1"/>
  <c r="B7" i="41" s="1"/>
  <c r="A8" i="39"/>
  <c r="A7" i="40" s="1"/>
  <c r="A7" i="41" s="1"/>
  <c r="A8" i="42" s="1"/>
  <c r="A8" i="43" s="1"/>
  <c r="B7" i="39"/>
  <c r="B6" i="40" s="1"/>
  <c r="B6" i="41" s="1"/>
  <c r="A7" i="39"/>
  <c r="B6" i="39"/>
  <c r="B5" i="40" s="1"/>
  <c r="B5" i="41" s="1"/>
  <c r="A6" i="39"/>
  <c r="A5" i="40" s="1"/>
  <c r="E38" i="38"/>
  <c r="C38" i="38"/>
  <c r="B9" i="38"/>
  <c r="A9" i="38"/>
  <c r="B8" i="38"/>
  <c r="A8" i="38"/>
  <c r="B7" i="38"/>
  <c r="A7" i="38"/>
  <c r="B6" i="38"/>
  <c r="A6" i="38"/>
  <c r="E31" i="37"/>
  <c r="D31" i="37"/>
  <c r="C31" i="37"/>
  <c r="B31" i="37"/>
  <c r="U29" i="37"/>
  <c r="T29" i="37"/>
  <c r="U28" i="37"/>
  <c r="T28" i="37"/>
  <c r="U27" i="37"/>
  <c r="T27" i="37"/>
  <c r="E27" i="37"/>
  <c r="U26" i="37"/>
  <c r="T26" i="37"/>
  <c r="U25" i="37"/>
  <c r="T25" i="37"/>
  <c r="U24" i="37"/>
  <c r="T24" i="37"/>
  <c r="U23" i="37"/>
  <c r="T23" i="37"/>
  <c r="U22" i="37"/>
  <c r="T22" i="37"/>
  <c r="U20" i="37"/>
  <c r="T20" i="37"/>
  <c r="U19" i="37"/>
  <c r="T19" i="37"/>
  <c r="U18" i="37"/>
  <c r="T18" i="37"/>
  <c r="U17" i="37"/>
  <c r="T17" i="37"/>
  <c r="U16" i="37"/>
  <c r="T16" i="37"/>
  <c r="E16" i="37"/>
  <c r="B8" i="37"/>
  <c r="A8" i="37"/>
  <c r="B7" i="37"/>
  <c r="A7" i="37"/>
  <c r="B6" i="37"/>
  <c r="A6" i="37"/>
  <c r="B5" i="37"/>
  <c r="A8" i="34"/>
  <c r="A7" i="34"/>
  <c r="A6" i="34"/>
  <c r="I168" i="33"/>
  <c r="I167" i="33"/>
  <c r="I166" i="33"/>
  <c r="I165" i="33"/>
  <c r="I163" i="33"/>
  <c r="D159" i="33"/>
  <c r="D161" i="33" s="1"/>
  <c r="F157" i="33"/>
  <c r="D157" i="33"/>
  <c r="C157" i="33"/>
  <c r="K156" i="33"/>
  <c r="G155" i="33"/>
  <c r="E155" i="33"/>
  <c r="G153" i="33"/>
  <c r="E153" i="33"/>
  <c r="C153" i="33"/>
  <c r="K134" i="33"/>
  <c r="I134" i="33"/>
  <c r="H134" i="33"/>
  <c r="G134" i="33"/>
  <c r="E134" i="33"/>
  <c r="C134" i="33"/>
  <c r="K72" i="33"/>
  <c r="I72" i="33"/>
  <c r="H72" i="33"/>
  <c r="G72" i="33"/>
  <c r="E72" i="33"/>
  <c r="C72" i="33"/>
  <c r="K49" i="33"/>
  <c r="I49" i="33"/>
  <c r="H49" i="33"/>
  <c r="G49" i="33"/>
  <c r="E49" i="33"/>
  <c r="C49" i="33"/>
  <c r="K36" i="33"/>
  <c r="I36" i="33"/>
  <c r="I164" i="33" s="1"/>
  <c r="H36" i="33"/>
  <c r="G36" i="33"/>
  <c r="G157" i="33" s="1"/>
  <c r="F36" i="33"/>
  <c r="E36" i="33"/>
  <c r="E157" i="33" s="1"/>
  <c r="C36" i="33"/>
  <c r="C8" i="33"/>
  <c r="B8" i="34" s="1"/>
  <c r="B8" i="33"/>
  <c r="C7" i="33"/>
  <c r="B7" i="34" s="1"/>
  <c r="B7" i="33"/>
  <c r="C6" i="33"/>
  <c r="B6" i="34" s="1"/>
  <c r="B6" i="33"/>
  <c r="K50" i="32"/>
  <c r="H50" i="32"/>
  <c r="G50" i="32"/>
  <c r="F50" i="32"/>
  <c r="E50" i="32"/>
  <c r="D50" i="32"/>
  <c r="C50" i="32"/>
  <c r="K24" i="32"/>
  <c r="J24" i="32"/>
  <c r="L24" i="32" s="1"/>
  <c r="I24" i="32"/>
  <c r="G24" i="32"/>
  <c r="D24" i="32"/>
  <c r="K23" i="32"/>
  <c r="I23" i="32"/>
  <c r="J23" i="32" s="1"/>
  <c r="L23" i="32" s="1"/>
  <c r="G23" i="32"/>
  <c r="D23" i="32"/>
  <c r="L22" i="32"/>
  <c r="K22" i="32"/>
  <c r="J22" i="32"/>
  <c r="I22" i="32"/>
  <c r="H22" i="32"/>
  <c r="H23" i="32" s="1"/>
  <c r="H24" i="32" s="1"/>
  <c r="G22" i="32"/>
  <c r="D22" i="32"/>
  <c r="L21" i="32"/>
  <c r="N15" i="32"/>
  <c r="B8" i="32"/>
  <c r="A8" i="32"/>
  <c r="N7" i="32"/>
  <c r="N25" i="32" s="1"/>
  <c r="N26" i="32" s="1"/>
  <c r="L7" i="32"/>
  <c r="L8" i="32" s="1"/>
  <c r="B7" i="32"/>
  <c r="A7" i="32"/>
  <c r="N6" i="32"/>
  <c r="L6" i="32"/>
  <c r="B6" i="32"/>
  <c r="A6" i="32"/>
  <c r="A5" i="32"/>
  <c r="A9" i="26"/>
  <c r="A8" i="26"/>
  <c r="A7" i="26"/>
  <c r="A6" i="26"/>
  <c r="A8" i="25"/>
  <c r="A7" i="25"/>
  <c r="A6" i="25"/>
  <c r="A5" i="25"/>
  <c r="AF271" i="24"/>
  <c r="P271" i="24"/>
  <c r="O271" i="24"/>
  <c r="N271" i="24"/>
  <c r="M271" i="24"/>
  <c r="AF270" i="24"/>
  <c r="P270" i="24"/>
  <c r="O270" i="24"/>
  <c r="N270" i="24"/>
  <c r="M270" i="24"/>
  <c r="AF269" i="24"/>
  <c r="P269" i="24"/>
  <c r="O269" i="24"/>
  <c r="N269" i="24"/>
  <c r="M269" i="24"/>
  <c r="AF268" i="24"/>
  <c r="P268" i="24"/>
  <c r="O268" i="24"/>
  <c r="N268" i="24"/>
  <c r="M268" i="24"/>
  <c r="AF267" i="24"/>
  <c r="P267" i="24"/>
  <c r="O267" i="24"/>
  <c r="N267" i="24"/>
  <c r="M267" i="24"/>
  <c r="AF266" i="24"/>
  <c r="P266" i="24"/>
  <c r="O266" i="24"/>
  <c r="N266" i="24"/>
  <c r="M266" i="24"/>
  <c r="AF265" i="24"/>
  <c r="P265" i="24"/>
  <c r="O265" i="24"/>
  <c r="N265" i="24"/>
  <c r="M265" i="24"/>
  <c r="AF264" i="24"/>
  <c r="P264" i="24"/>
  <c r="O264" i="24"/>
  <c r="N264" i="24"/>
  <c r="M264" i="24"/>
  <c r="AF263" i="24"/>
  <c r="P263" i="24"/>
  <c r="O263" i="24"/>
  <c r="N263" i="24"/>
  <c r="M263" i="24"/>
  <c r="AF262" i="24"/>
  <c r="P262" i="24"/>
  <c r="O262" i="24"/>
  <c r="N262" i="24"/>
  <c r="M262" i="24"/>
  <c r="AF261" i="24"/>
  <c r="P261" i="24"/>
  <c r="O261" i="24"/>
  <c r="N261" i="24"/>
  <c r="M261" i="24"/>
  <c r="AB259" i="24"/>
  <c r="Z259" i="24"/>
  <c r="X259" i="24"/>
  <c r="V259" i="24"/>
  <c r="T259" i="24"/>
  <c r="AF258" i="24"/>
  <c r="R258" i="24"/>
  <c r="Q258" i="24"/>
  <c r="P258" i="24"/>
  <c r="O258" i="24"/>
  <c r="N258" i="24"/>
  <c r="M258" i="24"/>
  <c r="K258" i="24"/>
  <c r="L258" i="24" s="1"/>
  <c r="J258" i="24"/>
  <c r="H258" i="24"/>
  <c r="G258" i="24"/>
  <c r="F258" i="24"/>
  <c r="AF256" i="24"/>
  <c r="P256" i="24"/>
  <c r="O256" i="24"/>
  <c r="Q256" i="24" s="1"/>
  <c r="R256" i="24" s="1"/>
  <c r="N256" i="24"/>
  <c r="M256" i="24"/>
  <c r="L256" i="24"/>
  <c r="K256" i="24"/>
  <c r="J256" i="24"/>
  <c r="H256" i="24"/>
  <c r="G256" i="24"/>
  <c r="F256" i="24"/>
  <c r="AD253" i="24"/>
  <c r="Q253" i="24"/>
  <c r="R253" i="24" s="1"/>
  <c r="P253" i="24"/>
  <c r="O253" i="24"/>
  <c r="N253" i="24"/>
  <c r="M253" i="24"/>
  <c r="J253" i="24"/>
  <c r="H253" i="24"/>
  <c r="G253" i="24"/>
  <c r="K253" i="24" s="1"/>
  <c r="L253" i="24" s="1"/>
  <c r="F253" i="24"/>
  <c r="AD251" i="24"/>
  <c r="R251" i="24"/>
  <c r="Q251" i="24"/>
  <c r="P251" i="24"/>
  <c r="O251" i="24"/>
  <c r="N251" i="24"/>
  <c r="M251" i="24"/>
  <c r="L251" i="24"/>
  <c r="K251" i="24"/>
  <c r="J251" i="24"/>
  <c r="H251" i="24"/>
  <c r="G251" i="24"/>
  <c r="F251" i="24"/>
  <c r="AF249" i="24"/>
  <c r="AD249" i="24"/>
  <c r="P249" i="24"/>
  <c r="O249" i="24"/>
  <c r="Q249" i="24" s="1"/>
  <c r="R249" i="24" s="1"/>
  <c r="N249" i="24"/>
  <c r="M249" i="24"/>
  <c r="L249" i="24"/>
  <c r="K249" i="24"/>
  <c r="J249" i="24"/>
  <c r="H249" i="24"/>
  <c r="G249" i="24"/>
  <c r="F249" i="24"/>
  <c r="AD247" i="24"/>
  <c r="R247" i="24"/>
  <c r="Q247" i="24"/>
  <c r="P247" i="24"/>
  <c r="O247" i="24"/>
  <c r="N247" i="24"/>
  <c r="M247" i="24"/>
  <c r="J247" i="24"/>
  <c r="H247" i="24"/>
  <c r="G247" i="24"/>
  <c r="K247" i="24" s="1"/>
  <c r="L247" i="24" s="1"/>
  <c r="F247" i="24"/>
  <c r="Q244" i="24"/>
  <c r="R244" i="24" s="1"/>
  <c r="P244" i="24"/>
  <c r="O244" i="24"/>
  <c r="N244" i="24"/>
  <c r="M244" i="24"/>
  <c r="J244" i="24"/>
  <c r="H244" i="24"/>
  <c r="G244" i="24"/>
  <c r="K244" i="24" s="1"/>
  <c r="L244" i="24" s="1"/>
  <c r="F244" i="24"/>
  <c r="AD243" i="24"/>
  <c r="R243" i="24"/>
  <c r="Q243" i="24"/>
  <c r="P243" i="24"/>
  <c r="O243" i="24"/>
  <c r="N243" i="24"/>
  <c r="M243" i="24"/>
  <c r="L243" i="24"/>
  <c r="K243" i="24"/>
  <c r="J243" i="24"/>
  <c r="H243" i="24"/>
  <c r="G243" i="24"/>
  <c r="F243" i="24"/>
  <c r="AD242" i="24"/>
  <c r="R242" i="24"/>
  <c r="Q242" i="24"/>
  <c r="P242" i="24"/>
  <c r="O242" i="24"/>
  <c r="N242" i="24"/>
  <c r="M242" i="24"/>
  <c r="K242" i="24"/>
  <c r="L242" i="24" s="1"/>
  <c r="J242" i="24"/>
  <c r="H242" i="24"/>
  <c r="G242" i="24"/>
  <c r="F242" i="24"/>
  <c r="AD241" i="24"/>
  <c r="P241" i="24"/>
  <c r="O241" i="24"/>
  <c r="Q241" i="24" s="1"/>
  <c r="R241" i="24" s="1"/>
  <c r="N241" i="24"/>
  <c r="M241" i="24"/>
  <c r="L241" i="24"/>
  <c r="K241" i="24"/>
  <c r="J241" i="24"/>
  <c r="H241" i="24"/>
  <c r="G241" i="24"/>
  <c r="F241" i="24"/>
  <c r="AF240" i="24"/>
  <c r="AD240" i="24"/>
  <c r="R240" i="24"/>
  <c r="Q240" i="24"/>
  <c r="P240" i="24"/>
  <c r="O240" i="24"/>
  <c r="N240" i="24"/>
  <c r="M240" i="24"/>
  <c r="L240" i="24"/>
  <c r="K240" i="24"/>
  <c r="J240" i="24"/>
  <c r="H240" i="24"/>
  <c r="G240" i="24"/>
  <c r="F240" i="24"/>
  <c r="AD239" i="24"/>
  <c r="R239" i="24"/>
  <c r="Q239" i="24"/>
  <c r="P239" i="24"/>
  <c r="O239" i="24"/>
  <c r="N239" i="24"/>
  <c r="M239" i="24"/>
  <c r="K239" i="24"/>
  <c r="L239" i="24" s="1"/>
  <c r="J239" i="24"/>
  <c r="H239" i="24"/>
  <c r="G239" i="24"/>
  <c r="F239" i="24"/>
  <c r="AD238" i="24"/>
  <c r="P238" i="24"/>
  <c r="O238" i="24"/>
  <c r="Q238" i="24" s="1"/>
  <c r="R238" i="24" s="1"/>
  <c r="N238" i="24"/>
  <c r="M238" i="24"/>
  <c r="L238" i="24"/>
  <c r="K238" i="24"/>
  <c r="J238" i="24"/>
  <c r="H238" i="24"/>
  <c r="G238" i="24"/>
  <c r="F238" i="24"/>
  <c r="AD236" i="24"/>
  <c r="R236" i="24"/>
  <c r="Q236" i="24"/>
  <c r="P236" i="24"/>
  <c r="O236" i="24"/>
  <c r="N236" i="24"/>
  <c r="M236" i="24"/>
  <c r="K236" i="24"/>
  <c r="L236" i="24" s="1"/>
  <c r="J236" i="24"/>
  <c r="H236" i="24"/>
  <c r="G236" i="24"/>
  <c r="F236" i="24"/>
  <c r="AD233" i="24"/>
  <c r="R233" i="24"/>
  <c r="Q233" i="24"/>
  <c r="P233" i="24"/>
  <c r="O233" i="24"/>
  <c r="N233" i="24"/>
  <c r="M233" i="24"/>
  <c r="L233" i="24"/>
  <c r="K233" i="24"/>
  <c r="J233" i="24"/>
  <c r="H233" i="24"/>
  <c r="G233" i="24"/>
  <c r="F233" i="24"/>
  <c r="AD232" i="24"/>
  <c r="Q232" i="24"/>
  <c r="R232" i="24" s="1"/>
  <c r="P232" i="24"/>
  <c r="O232" i="24"/>
  <c r="N232" i="24"/>
  <c r="M232" i="24"/>
  <c r="K232" i="24"/>
  <c r="L232" i="24" s="1"/>
  <c r="J232" i="24"/>
  <c r="H232" i="24"/>
  <c r="G232" i="24"/>
  <c r="F232" i="24"/>
  <c r="AD231" i="24"/>
  <c r="AD259" i="24" s="1"/>
  <c r="P231" i="24"/>
  <c r="O231" i="24"/>
  <c r="Q231" i="24" s="1"/>
  <c r="R231" i="24" s="1"/>
  <c r="N231" i="24"/>
  <c r="M231" i="24"/>
  <c r="L231" i="24"/>
  <c r="K231" i="24"/>
  <c r="J231" i="24"/>
  <c r="H231" i="24"/>
  <c r="G231" i="24"/>
  <c r="F231" i="24"/>
  <c r="AD230" i="24"/>
  <c r="Q230" i="24"/>
  <c r="R230" i="24" s="1"/>
  <c r="P230" i="24"/>
  <c r="O230" i="24"/>
  <c r="N230" i="24"/>
  <c r="M230" i="24"/>
  <c r="K230" i="24"/>
  <c r="L230" i="24" s="1"/>
  <c r="J230" i="24"/>
  <c r="H230" i="24"/>
  <c r="G230" i="24"/>
  <c r="F230" i="24"/>
  <c r="AF225" i="24"/>
  <c r="R225" i="24"/>
  <c r="Q225" i="24"/>
  <c r="P225" i="24"/>
  <c r="O225" i="24"/>
  <c r="N225" i="24"/>
  <c r="M225" i="24"/>
  <c r="L225" i="24"/>
  <c r="K225" i="24"/>
  <c r="J225" i="24"/>
  <c r="H225" i="24"/>
  <c r="G225" i="24"/>
  <c r="F225" i="24"/>
  <c r="AF223" i="24"/>
  <c r="Q223" i="24"/>
  <c r="R223" i="24" s="1"/>
  <c r="P223" i="24"/>
  <c r="O223" i="24"/>
  <c r="N223" i="24"/>
  <c r="M223" i="24"/>
  <c r="K223" i="24"/>
  <c r="L223" i="24" s="1"/>
  <c r="J223" i="24"/>
  <c r="J259" i="24" s="1"/>
  <c r="H223" i="24"/>
  <c r="G223" i="24"/>
  <c r="F223" i="24"/>
  <c r="AF221" i="24"/>
  <c r="AF259" i="24" s="1"/>
  <c r="P221" i="24"/>
  <c r="O221" i="24"/>
  <c r="Q221" i="24" s="1"/>
  <c r="R221" i="24" s="1"/>
  <c r="N221" i="24"/>
  <c r="N259" i="24" s="1"/>
  <c r="M221" i="24"/>
  <c r="L221" i="24"/>
  <c r="K221" i="24"/>
  <c r="J221" i="24"/>
  <c r="H221" i="24"/>
  <c r="G221" i="24"/>
  <c r="F221" i="24"/>
  <c r="F259" i="24" s="1"/>
  <c r="AF214" i="24"/>
  <c r="AB214" i="24"/>
  <c r="T214" i="24"/>
  <c r="AB213" i="24"/>
  <c r="Z213" i="24"/>
  <c r="X213" i="24"/>
  <c r="T213" i="24"/>
  <c r="R213" i="24"/>
  <c r="Q213" i="24"/>
  <c r="P213" i="24"/>
  <c r="O213" i="24"/>
  <c r="N213" i="24"/>
  <c r="M213" i="24"/>
  <c r="L213" i="24"/>
  <c r="K213" i="24"/>
  <c r="J213" i="24"/>
  <c r="H213" i="24"/>
  <c r="F213" i="24"/>
  <c r="AB212" i="24"/>
  <c r="X212" i="24"/>
  <c r="T212" i="24"/>
  <c r="P212" i="24"/>
  <c r="O212" i="24"/>
  <c r="Q212" i="24" s="1"/>
  <c r="R212" i="24" s="1"/>
  <c r="N212" i="24"/>
  <c r="M212" i="24"/>
  <c r="L212" i="24"/>
  <c r="K212" i="24"/>
  <c r="J212" i="24"/>
  <c r="H212" i="24"/>
  <c r="F212" i="24"/>
  <c r="AB211" i="24"/>
  <c r="T211" i="24"/>
  <c r="Q211" i="24"/>
  <c r="R211" i="24" s="1"/>
  <c r="P211" i="24"/>
  <c r="O211" i="24"/>
  <c r="N211" i="24"/>
  <c r="M211" i="24"/>
  <c r="L211" i="24"/>
  <c r="K211" i="24"/>
  <c r="J211" i="24"/>
  <c r="H211" i="24"/>
  <c r="F211" i="24"/>
  <c r="AD210" i="24"/>
  <c r="AB210" i="24"/>
  <c r="Z210" i="24"/>
  <c r="Q210" i="24"/>
  <c r="R210" i="24" s="1"/>
  <c r="P210" i="24"/>
  <c r="O210" i="24"/>
  <c r="N210" i="24"/>
  <c r="M210" i="24"/>
  <c r="L210" i="24"/>
  <c r="K210" i="24"/>
  <c r="J210" i="24"/>
  <c r="H210" i="24"/>
  <c r="F210" i="24"/>
  <c r="AB209" i="24"/>
  <c r="Z209" i="24"/>
  <c r="V209" i="24"/>
  <c r="T209" i="24"/>
  <c r="R209" i="24"/>
  <c r="Q209" i="24"/>
  <c r="P209" i="24"/>
  <c r="O209" i="24"/>
  <c r="N209" i="24"/>
  <c r="M209" i="24"/>
  <c r="L209" i="24"/>
  <c r="K209" i="24"/>
  <c r="J209" i="24"/>
  <c r="H209" i="24"/>
  <c r="F209" i="24"/>
  <c r="AD207" i="24"/>
  <c r="AB207" i="24"/>
  <c r="Q207" i="24"/>
  <c r="R207" i="24" s="1"/>
  <c r="P207" i="24"/>
  <c r="O207" i="24"/>
  <c r="N207" i="24"/>
  <c r="M207" i="24"/>
  <c r="L207" i="24"/>
  <c r="K207" i="24"/>
  <c r="J207" i="24"/>
  <c r="H207" i="24"/>
  <c r="F207" i="24"/>
  <c r="T206" i="24"/>
  <c r="Q206" i="24"/>
  <c r="R206" i="24" s="1"/>
  <c r="P206" i="24"/>
  <c r="O206" i="24"/>
  <c r="N206" i="24"/>
  <c r="M206" i="24"/>
  <c r="L206" i="24"/>
  <c r="K206" i="24"/>
  <c r="J206" i="24"/>
  <c r="H206" i="24"/>
  <c r="F206" i="24"/>
  <c r="T204" i="24"/>
  <c r="Q204" i="24"/>
  <c r="R204" i="24" s="1"/>
  <c r="P204" i="24"/>
  <c r="O204" i="24"/>
  <c r="N204" i="24"/>
  <c r="M204" i="24"/>
  <c r="L204" i="24"/>
  <c r="K204" i="24"/>
  <c r="J204" i="24"/>
  <c r="H204" i="24"/>
  <c r="F204" i="24"/>
  <c r="AF202" i="24"/>
  <c r="R202" i="24"/>
  <c r="Q202" i="24"/>
  <c r="P202" i="24"/>
  <c r="O202" i="24"/>
  <c r="N202" i="24"/>
  <c r="M202" i="24"/>
  <c r="L202" i="24"/>
  <c r="K202" i="24"/>
  <c r="J202" i="24"/>
  <c r="H202" i="24"/>
  <c r="F202" i="24"/>
  <c r="AF198" i="24"/>
  <c r="R198" i="24"/>
  <c r="Q198" i="24"/>
  <c r="P198" i="24"/>
  <c r="O198" i="24"/>
  <c r="N198" i="24"/>
  <c r="M198" i="24"/>
  <c r="L198" i="24"/>
  <c r="K198" i="24"/>
  <c r="J198" i="24"/>
  <c r="H198" i="24"/>
  <c r="F198" i="24"/>
  <c r="AF193" i="24"/>
  <c r="R193" i="24"/>
  <c r="Q193" i="24"/>
  <c r="P193" i="24"/>
  <c r="O193" i="24"/>
  <c r="N193" i="24"/>
  <c r="M193" i="24"/>
  <c r="L193" i="24"/>
  <c r="K193" i="24"/>
  <c r="J193" i="24"/>
  <c r="H193" i="24"/>
  <c r="F193" i="24"/>
  <c r="AL189" i="24"/>
  <c r="AK189" i="24"/>
  <c r="AJ189" i="24"/>
  <c r="X189" i="24"/>
  <c r="R189" i="24"/>
  <c r="Q189" i="24"/>
  <c r="P189" i="24"/>
  <c r="O189" i="24"/>
  <c r="N189" i="24"/>
  <c r="M189" i="24"/>
  <c r="L189" i="24"/>
  <c r="K189" i="24"/>
  <c r="J189" i="24"/>
  <c r="H189" i="24"/>
  <c r="F189" i="24"/>
  <c r="AL186" i="24"/>
  <c r="AK186" i="24"/>
  <c r="AJ186" i="24"/>
  <c r="X186" i="24"/>
  <c r="R186" i="24"/>
  <c r="Q186" i="24"/>
  <c r="P186" i="24"/>
  <c r="O186" i="24"/>
  <c r="N186" i="24"/>
  <c r="M186" i="24"/>
  <c r="L186" i="24"/>
  <c r="K186" i="24"/>
  <c r="J186" i="24"/>
  <c r="H186" i="24"/>
  <c r="F186" i="24"/>
  <c r="AL185" i="24"/>
  <c r="AK185" i="24"/>
  <c r="AJ185" i="24"/>
  <c r="V185" i="24"/>
  <c r="P185" i="24"/>
  <c r="O185" i="24"/>
  <c r="Q185" i="24" s="1"/>
  <c r="R185" i="24" s="1"/>
  <c r="N185" i="24"/>
  <c r="M185" i="24"/>
  <c r="L185" i="24"/>
  <c r="K185" i="24"/>
  <c r="J185" i="24"/>
  <c r="H185" i="24"/>
  <c r="F185" i="24"/>
  <c r="AD181" i="24"/>
  <c r="AB181" i="24"/>
  <c r="Z181" i="24"/>
  <c r="V181" i="24"/>
  <c r="T181" i="24"/>
  <c r="P181" i="24"/>
  <c r="O181" i="24"/>
  <c r="Q181" i="24" s="1"/>
  <c r="R181" i="24" s="1"/>
  <c r="N181" i="24"/>
  <c r="M181" i="24"/>
  <c r="L181" i="24"/>
  <c r="K181" i="24"/>
  <c r="J181" i="24"/>
  <c r="H181" i="24"/>
  <c r="F181" i="24"/>
  <c r="V180" i="24"/>
  <c r="P180" i="24"/>
  <c r="O180" i="24"/>
  <c r="Q180" i="24" s="1"/>
  <c r="R180" i="24" s="1"/>
  <c r="N180" i="24"/>
  <c r="M180" i="24"/>
  <c r="L180" i="24"/>
  <c r="K180" i="24"/>
  <c r="J180" i="24"/>
  <c r="H180" i="24"/>
  <c r="F180" i="24"/>
  <c r="AD176" i="24"/>
  <c r="AB176" i="24"/>
  <c r="Z176" i="24"/>
  <c r="R176" i="24"/>
  <c r="Q176" i="24"/>
  <c r="P176" i="24"/>
  <c r="O176" i="24"/>
  <c r="N176" i="24"/>
  <c r="M176" i="24"/>
  <c r="L176" i="24"/>
  <c r="K176" i="24"/>
  <c r="J176" i="24"/>
  <c r="H176" i="24"/>
  <c r="F176" i="24"/>
  <c r="V173" i="24"/>
  <c r="R173" i="24"/>
  <c r="Q173" i="24"/>
  <c r="P173" i="24"/>
  <c r="O173" i="24"/>
  <c r="N173" i="24"/>
  <c r="M173" i="24"/>
  <c r="L173" i="24"/>
  <c r="K173" i="24"/>
  <c r="J173" i="24"/>
  <c r="H173" i="24"/>
  <c r="F173" i="24"/>
  <c r="AD172" i="24"/>
  <c r="R172" i="24"/>
  <c r="Q172" i="24"/>
  <c r="P172" i="24"/>
  <c r="O172" i="24"/>
  <c r="N172" i="24"/>
  <c r="M172" i="24"/>
  <c r="L172" i="24"/>
  <c r="K172" i="24"/>
  <c r="J172" i="24"/>
  <c r="H172" i="24"/>
  <c r="F172" i="24"/>
  <c r="AD170" i="24"/>
  <c r="R170" i="24"/>
  <c r="Q170" i="24"/>
  <c r="P170" i="24"/>
  <c r="O170" i="24"/>
  <c r="N170" i="24"/>
  <c r="M170" i="24"/>
  <c r="L170" i="24"/>
  <c r="K170" i="24"/>
  <c r="J170" i="24"/>
  <c r="H170" i="24"/>
  <c r="F170" i="24"/>
  <c r="T169" i="24"/>
  <c r="R169" i="24"/>
  <c r="Q169" i="24"/>
  <c r="P169" i="24"/>
  <c r="O169" i="24"/>
  <c r="N169" i="24"/>
  <c r="M169" i="24"/>
  <c r="L169" i="24"/>
  <c r="K169" i="24"/>
  <c r="J169" i="24"/>
  <c r="H169" i="24"/>
  <c r="F169" i="24"/>
  <c r="AF168" i="24"/>
  <c r="AD168" i="24"/>
  <c r="Z168" i="24"/>
  <c r="P168" i="24"/>
  <c r="O168" i="24"/>
  <c r="Q168" i="24" s="1"/>
  <c r="R168" i="24" s="1"/>
  <c r="N168" i="24"/>
  <c r="M168" i="24"/>
  <c r="L168" i="24"/>
  <c r="K168" i="24"/>
  <c r="J168" i="24"/>
  <c r="H168" i="24"/>
  <c r="F168" i="24"/>
  <c r="AD167" i="24"/>
  <c r="P167" i="24"/>
  <c r="O167" i="24"/>
  <c r="Q167" i="24" s="1"/>
  <c r="R167" i="24" s="1"/>
  <c r="N167" i="24"/>
  <c r="M167" i="24"/>
  <c r="L167" i="24"/>
  <c r="K167" i="24"/>
  <c r="J167" i="24"/>
  <c r="H167" i="24"/>
  <c r="F167" i="24"/>
  <c r="AD162" i="24"/>
  <c r="AB162" i="24"/>
  <c r="Z162" i="24"/>
  <c r="V162" i="24"/>
  <c r="T162" i="24"/>
  <c r="P162" i="24"/>
  <c r="O162" i="24"/>
  <c r="Q162" i="24" s="1"/>
  <c r="R162" i="24" s="1"/>
  <c r="N162" i="24"/>
  <c r="M162" i="24"/>
  <c r="L162" i="24"/>
  <c r="K162" i="24"/>
  <c r="J162" i="24"/>
  <c r="H162" i="24"/>
  <c r="F162" i="24"/>
  <c r="AD158" i="24"/>
  <c r="AD214" i="24" s="1"/>
  <c r="AB158" i="24"/>
  <c r="Z158" i="24"/>
  <c r="Z214" i="24" s="1"/>
  <c r="X158" i="24"/>
  <c r="X214" i="24" s="1"/>
  <c r="V158" i="24"/>
  <c r="T158" i="24"/>
  <c r="Q158" i="24"/>
  <c r="R158" i="24" s="1"/>
  <c r="O158" i="24"/>
  <c r="P158" i="24" s="1"/>
  <c r="M158" i="24"/>
  <c r="N158" i="24" s="1"/>
  <c r="K158" i="24"/>
  <c r="L158" i="24" s="1"/>
  <c r="J158" i="24"/>
  <c r="H158" i="24"/>
  <c r="F158" i="24"/>
  <c r="T157" i="24"/>
  <c r="Q157" i="24"/>
  <c r="R157" i="24" s="1"/>
  <c r="O157" i="24"/>
  <c r="P157" i="24" s="1"/>
  <c r="M157" i="24"/>
  <c r="N157" i="24" s="1"/>
  <c r="K157" i="24"/>
  <c r="L157" i="24" s="1"/>
  <c r="J157" i="24"/>
  <c r="H157" i="24"/>
  <c r="F157" i="24"/>
  <c r="T156" i="24"/>
  <c r="Q156" i="24"/>
  <c r="R156" i="24" s="1"/>
  <c r="O156" i="24"/>
  <c r="P156" i="24" s="1"/>
  <c r="M156" i="24"/>
  <c r="N156" i="24" s="1"/>
  <c r="K156" i="24"/>
  <c r="L156" i="24" s="1"/>
  <c r="J156" i="24"/>
  <c r="H156" i="24"/>
  <c r="F156" i="24"/>
  <c r="T155" i="24"/>
  <c r="Q155" i="24"/>
  <c r="R155" i="24" s="1"/>
  <c r="O155" i="24"/>
  <c r="P155" i="24" s="1"/>
  <c r="M155" i="24"/>
  <c r="N155" i="24" s="1"/>
  <c r="K155" i="24"/>
  <c r="L155" i="24" s="1"/>
  <c r="J155" i="24"/>
  <c r="H155" i="24"/>
  <c r="F155" i="24"/>
  <c r="T154" i="24"/>
  <c r="Q154" i="24"/>
  <c r="R154" i="24" s="1"/>
  <c r="O154" i="24"/>
  <c r="P154" i="24" s="1"/>
  <c r="M154" i="24"/>
  <c r="N154" i="24" s="1"/>
  <c r="K154" i="24"/>
  <c r="L154" i="24" s="1"/>
  <c r="J154" i="24"/>
  <c r="H154" i="24"/>
  <c r="F154" i="24"/>
  <c r="T150" i="24"/>
  <c r="Q150" i="24"/>
  <c r="R150" i="24" s="1"/>
  <c r="O150" i="24"/>
  <c r="P150" i="24" s="1"/>
  <c r="M150" i="24"/>
  <c r="N150" i="24" s="1"/>
  <c r="K150" i="24"/>
  <c r="L150" i="24" s="1"/>
  <c r="J150" i="24"/>
  <c r="H150" i="24"/>
  <c r="F150" i="24"/>
  <c r="T147" i="24"/>
  <c r="Q147" i="24"/>
  <c r="R147" i="24" s="1"/>
  <c r="O147" i="24"/>
  <c r="P147" i="24" s="1"/>
  <c r="P214" i="24" s="1"/>
  <c r="M147" i="24"/>
  <c r="N147" i="24" s="1"/>
  <c r="K147" i="24"/>
  <c r="L147" i="24" s="1"/>
  <c r="J147" i="24"/>
  <c r="J214" i="24" s="1"/>
  <c r="H147" i="24"/>
  <c r="H214" i="24" s="1"/>
  <c r="F147" i="24"/>
  <c r="AF139" i="24"/>
  <c r="AD139" i="24"/>
  <c r="AB139" i="24"/>
  <c r="Z139" i="24"/>
  <c r="X139" i="24"/>
  <c r="V139" i="24"/>
  <c r="T139" i="24"/>
  <c r="Q139" i="24"/>
  <c r="R139" i="24" s="1"/>
  <c r="O139" i="24"/>
  <c r="P139" i="24" s="1"/>
  <c r="M139" i="24"/>
  <c r="N139" i="24" s="1"/>
  <c r="K139" i="24"/>
  <c r="L139" i="24" s="1"/>
  <c r="J139" i="24"/>
  <c r="H139" i="24"/>
  <c r="F139" i="24"/>
  <c r="AF135" i="24"/>
  <c r="AD135" i="24"/>
  <c r="AB135" i="24"/>
  <c r="Z135" i="24"/>
  <c r="X135" i="24"/>
  <c r="V135" i="24"/>
  <c r="T135" i="24"/>
  <c r="O135" i="24"/>
  <c r="M135" i="24"/>
  <c r="N135" i="24" s="1"/>
  <c r="K135" i="24"/>
  <c r="L135" i="24" s="1"/>
  <c r="J135" i="24"/>
  <c r="H135" i="24"/>
  <c r="F135" i="24"/>
  <c r="R133" i="24"/>
  <c r="P133" i="24"/>
  <c r="O133" i="24"/>
  <c r="Q133" i="24" s="1"/>
  <c r="N133" i="24"/>
  <c r="M133" i="24"/>
  <c r="L133" i="24"/>
  <c r="K133" i="24"/>
  <c r="J133" i="24"/>
  <c r="H133" i="24"/>
  <c r="F133" i="24"/>
  <c r="AF131" i="24"/>
  <c r="AD131" i="24"/>
  <c r="AB131" i="24"/>
  <c r="Z131" i="24"/>
  <c r="X131" i="24"/>
  <c r="V131" i="24"/>
  <c r="T131" i="24"/>
  <c r="P131" i="24"/>
  <c r="O131" i="24"/>
  <c r="Q131" i="24" s="1"/>
  <c r="R131" i="24" s="1"/>
  <c r="N131" i="24"/>
  <c r="M131" i="24"/>
  <c r="L131" i="24"/>
  <c r="K131" i="24"/>
  <c r="J131" i="24"/>
  <c r="H131" i="24"/>
  <c r="F131" i="24"/>
  <c r="AF129" i="24"/>
  <c r="AD129" i="24"/>
  <c r="AD140" i="24" s="1"/>
  <c r="AB129" i="24"/>
  <c r="Z129" i="24"/>
  <c r="X129" i="24"/>
  <c r="V129" i="24"/>
  <c r="T129" i="24"/>
  <c r="P129" i="24"/>
  <c r="O129" i="24"/>
  <c r="Q129" i="24" s="1"/>
  <c r="R129" i="24" s="1"/>
  <c r="N129" i="24"/>
  <c r="M129" i="24"/>
  <c r="L129" i="24"/>
  <c r="K129" i="24"/>
  <c r="J129" i="24"/>
  <c r="H129" i="24"/>
  <c r="F129" i="24"/>
  <c r="AF128" i="24"/>
  <c r="AB128" i="24"/>
  <c r="Z128" i="24"/>
  <c r="X128" i="24"/>
  <c r="T128" i="24"/>
  <c r="R128" i="24"/>
  <c r="P128" i="24"/>
  <c r="O128" i="24"/>
  <c r="Q128" i="24" s="1"/>
  <c r="N128" i="24"/>
  <c r="M128" i="24"/>
  <c r="L128" i="24"/>
  <c r="K128" i="24"/>
  <c r="J128" i="24"/>
  <c r="H128" i="24"/>
  <c r="F128" i="24"/>
  <c r="AF123" i="24"/>
  <c r="AB123" i="24"/>
  <c r="Z123" i="24"/>
  <c r="X123" i="24"/>
  <c r="V123" i="24"/>
  <c r="T123" i="24"/>
  <c r="T140" i="24" s="1"/>
  <c r="O123" i="24"/>
  <c r="M123" i="24"/>
  <c r="N123" i="24" s="1"/>
  <c r="K123" i="24"/>
  <c r="L123" i="24" s="1"/>
  <c r="J123" i="24"/>
  <c r="H123" i="24"/>
  <c r="F123" i="24"/>
  <c r="X122" i="24"/>
  <c r="AF121" i="24"/>
  <c r="AF140" i="24" s="1"/>
  <c r="AB121" i="24"/>
  <c r="Z121" i="24"/>
  <c r="Z140" i="24" s="1"/>
  <c r="X121" i="24"/>
  <c r="X140" i="24" s="1"/>
  <c r="V121" i="24"/>
  <c r="V140" i="24" s="1"/>
  <c r="T121" i="24"/>
  <c r="Q121" i="24"/>
  <c r="R121" i="24" s="1"/>
  <c r="O121" i="24"/>
  <c r="P121" i="24" s="1"/>
  <c r="M121" i="24"/>
  <c r="N121" i="24" s="1"/>
  <c r="K121" i="24"/>
  <c r="L121" i="24" s="1"/>
  <c r="L140" i="24" s="1"/>
  <c r="J121" i="24"/>
  <c r="H121" i="24"/>
  <c r="H140" i="24" s="1"/>
  <c r="F121" i="24"/>
  <c r="F140" i="24" s="1"/>
  <c r="AB116" i="24"/>
  <c r="R115" i="24"/>
  <c r="P115" i="24"/>
  <c r="O115" i="24"/>
  <c r="Q115" i="24" s="1"/>
  <c r="N115" i="24"/>
  <c r="M115" i="24"/>
  <c r="L115" i="24"/>
  <c r="K115" i="24"/>
  <c r="J115" i="24"/>
  <c r="H115" i="24"/>
  <c r="F115" i="24"/>
  <c r="Q114" i="24"/>
  <c r="R114" i="24" s="1"/>
  <c r="O114" i="24"/>
  <c r="P114" i="24" s="1"/>
  <c r="M114" i="24"/>
  <c r="N114" i="24" s="1"/>
  <c r="K114" i="24"/>
  <c r="L114" i="24" s="1"/>
  <c r="J114" i="24"/>
  <c r="H114" i="24"/>
  <c r="F114" i="24"/>
  <c r="P113" i="24"/>
  <c r="O113" i="24"/>
  <c r="Q113" i="24" s="1"/>
  <c r="R113" i="24" s="1"/>
  <c r="N113" i="24"/>
  <c r="M113" i="24"/>
  <c r="L113" i="24"/>
  <c r="K113" i="24"/>
  <c r="J113" i="24"/>
  <c r="H113" i="24"/>
  <c r="F113" i="24"/>
  <c r="O112" i="24"/>
  <c r="M112" i="24"/>
  <c r="N112" i="24" s="1"/>
  <c r="K112" i="24"/>
  <c r="L112" i="24" s="1"/>
  <c r="J112" i="24"/>
  <c r="H112" i="24"/>
  <c r="F112" i="24"/>
  <c r="V111" i="24"/>
  <c r="T111" i="24"/>
  <c r="P111" i="24"/>
  <c r="O111" i="24"/>
  <c r="Q111" i="24" s="1"/>
  <c r="R111" i="24" s="1"/>
  <c r="N111" i="24"/>
  <c r="M111" i="24"/>
  <c r="L111" i="24"/>
  <c r="K111" i="24"/>
  <c r="J111" i="24"/>
  <c r="H111" i="24"/>
  <c r="F111" i="24"/>
  <c r="V109" i="24"/>
  <c r="T109" i="24"/>
  <c r="Q109" i="24"/>
  <c r="R109" i="24" s="1"/>
  <c r="O109" i="24"/>
  <c r="P109" i="24" s="1"/>
  <c r="M109" i="24"/>
  <c r="N109" i="24" s="1"/>
  <c r="K109" i="24"/>
  <c r="L109" i="24" s="1"/>
  <c r="J109" i="24"/>
  <c r="H109" i="24"/>
  <c r="F109" i="24"/>
  <c r="V108" i="24"/>
  <c r="T108" i="24"/>
  <c r="P108" i="24"/>
  <c r="O108" i="24"/>
  <c r="Q108" i="24" s="1"/>
  <c r="R108" i="24" s="1"/>
  <c r="N108" i="24"/>
  <c r="M108" i="24"/>
  <c r="L108" i="24"/>
  <c r="K108" i="24"/>
  <c r="J108" i="24"/>
  <c r="H108" i="24"/>
  <c r="F108" i="24"/>
  <c r="V105" i="24"/>
  <c r="T105" i="24"/>
  <c r="T116" i="24" s="1"/>
  <c r="O105" i="24"/>
  <c r="M105" i="24"/>
  <c r="N105" i="24" s="1"/>
  <c r="K105" i="24"/>
  <c r="L105" i="24" s="1"/>
  <c r="J105" i="24"/>
  <c r="H105" i="24"/>
  <c r="F105" i="24"/>
  <c r="V103" i="24"/>
  <c r="T103" i="24"/>
  <c r="P103" i="24"/>
  <c r="O103" i="24"/>
  <c r="Q103" i="24" s="1"/>
  <c r="R103" i="24" s="1"/>
  <c r="N103" i="24"/>
  <c r="M103" i="24"/>
  <c r="L103" i="24"/>
  <c r="K103" i="24"/>
  <c r="J103" i="24"/>
  <c r="H103" i="24"/>
  <c r="F103" i="24"/>
  <c r="O101" i="24"/>
  <c r="M101" i="24"/>
  <c r="N101" i="24" s="1"/>
  <c r="K101" i="24"/>
  <c r="L101" i="24" s="1"/>
  <c r="J101" i="24"/>
  <c r="H101" i="24"/>
  <c r="F101" i="24"/>
  <c r="R99" i="24"/>
  <c r="P99" i="24"/>
  <c r="O99" i="24"/>
  <c r="Q99" i="24" s="1"/>
  <c r="N99" i="24"/>
  <c r="M99" i="24"/>
  <c r="L99" i="24"/>
  <c r="K99" i="24"/>
  <c r="J99" i="24"/>
  <c r="H99" i="24"/>
  <c r="F99" i="24"/>
  <c r="Q96" i="24"/>
  <c r="R96" i="24" s="1"/>
  <c r="O96" i="24"/>
  <c r="P96" i="24" s="1"/>
  <c r="M96" i="24"/>
  <c r="N96" i="24" s="1"/>
  <c r="K96" i="24"/>
  <c r="L96" i="24" s="1"/>
  <c r="J96" i="24"/>
  <c r="H96" i="24"/>
  <c r="F96" i="24"/>
  <c r="AD93" i="24"/>
  <c r="AB93" i="24"/>
  <c r="Z93" i="24"/>
  <c r="Z116" i="24" s="1"/>
  <c r="Z272" i="24" s="1"/>
  <c r="X93" i="24"/>
  <c r="X116" i="24" s="1"/>
  <c r="X272" i="24" s="1"/>
  <c r="V93" i="24"/>
  <c r="O93" i="24"/>
  <c r="M93" i="24"/>
  <c r="N93" i="24" s="1"/>
  <c r="K93" i="24"/>
  <c r="L93" i="24" s="1"/>
  <c r="J93" i="24"/>
  <c r="H93" i="24"/>
  <c r="F93" i="24"/>
  <c r="AF91" i="24"/>
  <c r="AD91" i="24"/>
  <c r="AD116" i="24" s="1"/>
  <c r="AD272" i="24" s="1"/>
  <c r="O91" i="24"/>
  <c r="M91" i="24"/>
  <c r="N91" i="24" s="1"/>
  <c r="K91" i="24"/>
  <c r="L91" i="24" s="1"/>
  <c r="J91" i="24"/>
  <c r="H91" i="24"/>
  <c r="F91" i="24"/>
  <c r="AF88" i="24"/>
  <c r="O88" i="24"/>
  <c r="M88" i="24"/>
  <c r="N88" i="24" s="1"/>
  <c r="K88" i="24"/>
  <c r="L88" i="24" s="1"/>
  <c r="J88" i="24"/>
  <c r="H88" i="24"/>
  <c r="F88" i="24"/>
  <c r="AF85" i="24"/>
  <c r="AF116" i="24" s="1"/>
  <c r="AF272" i="24" s="1"/>
  <c r="O85" i="24"/>
  <c r="M85" i="24"/>
  <c r="N85" i="24" s="1"/>
  <c r="K85" i="24"/>
  <c r="L85" i="24" s="1"/>
  <c r="J85" i="24"/>
  <c r="H85" i="24"/>
  <c r="F85" i="24"/>
  <c r="M82" i="24"/>
  <c r="K82" i="24"/>
  <c r="L82" i="24" s="1"/>
  <c r="L116" i="24" s="1"/>
  <c r="J82" i="24"/>
  <c r="H82" i="24"/>
  <c r="H116" i="24" s="1"/>
  <c r="F82" i="24"/>
  <c r="A82" i="24"/>
  <c r="M74" i="24"/>
  <c r="L74" i="24"/>
  <c r="K74" i="24"/>
  <c r="J74" i="24"/>
  <c r="H74" i="24"/>
  <c r="F74" i="24"/>
  <c r="M73" i="24"/>
  <c r="K73" i="24"/>
  <c r="L73" i="24" s="1"/>
  <c r="J73" i="24"/>
  <c r="H73" i="24"/>
  <c r="F73" i="24"/>
  <c r="M71" i="24"/>
  <c r="L71" i="24"/>
  <c r="K71" i="24"/>
  <c r="J71" i="24"/>
  <c r="H71" i="24"/>
  <c r="F71" i="24"/>
  <c r="M67" i="24"/>
  <c r="K67" i="24"/>
  <c r="L67" i="24" s="1"/>
  <c r="J67" i="24"/>
  <c r="H67" i="24"/>
  <c r="F67" i="24"/>
  <c r="M66" i="24"/>
  <c r="L66" i="24"/>
  <c r="K66" i="24"/>
  <c r="J66" i="24"/>
  <c r="H66" i="24"/>
  <c r="F66" i="24"/>
  <c r="M65" i="24"/>
  <c r="K65" i="24"/>
  <c r="L65" i="24" s="1"/>
  <c r="J65" i="24"/>
  <c r="H65" i="24"/>
  <c r="F65" i="24"/>
  <c r="M62" i="24"/>
  <c r="L62" i="24"/>
  <c r="K62" i="24"/>
  <c r="J62" i="24"/>
  <c r="H62" i="24"/>
  <c r="F62" i="24"/>
  <c r="M59" i="24"/>
  <c r="K59" i="24"/>
  <c r="L59" i="24" s="1"/>
  <c r="J59" i="24"/>
  <c r="J75" i="24" s="1"/>
  <c r="H59" i="24"/>
  <c r="H75" i="24" s="1"/>
  <c r="F59" i="24"/>
  <c r="M53" i="24"/>
  <c r="L53" i="24"/>
  <c r="K53" i="24"/>
  <c r="J53" i="24"/>
  <c r="H53" i="24"/>
  <c r="F53" i="24"/>
  <c r="M52" i="24"/>
  <c r="K52" i="24"/>
  <c r="L52" i="24" s="1"/>
  <c r="J52" i="24"/>
  <c r="H52" i="24"/>
  <c r="F52" i="24"/>
  <c r="M51" i="24"/>
  <c r="L51" i="24"/>
  <c r="K51" i="24"/>
  <c r="J51" i="24"/>
  <c r="H51" i="24"/>
  <c r="F51" i="24"/>
  <c r="M47" i="24"/>
  <c r="K47" i="24"/>
  <c r="L47" i="24" s="1"/>
  <c r="J47" i="24"/>
  <c r="H47" i="24"/>
  <c r="F47" i="24"/>
  <c r="M45" i="24"/>
  <c r="K45" i="24"/>
  <c r="L45" i="24" s="1"/>
  <c r="J45" i="24"/>
  <c r="H45" i="24"/>
  <c r="F45" i="24"/>
  <c r="M43" i="24"/>
  <c r="L43" i="24"/>
  <c r="K43" i="24"/>
  <c r="J43" i="24"/>
  <c r="H43" i="24"/>
  <c r="F43" i="24"/>
  <c r="M42" i="24"/>
  <c r="K42" i="24"/>
  <c r="L42" i="24" s="1"/>
  <c r="J42" i="24"/>
  <c r="H42" i="24"/>
  <c r="F42" i="24"/>
  <c r="M41" i="24"/>
  <c r="K41" i="24"/>
  <c r="L41" i="24" s="1"/>
  <c r="J41" i="24"/>
  <c r="H41" i="24"/>
  <c r="F41" i="24"/>
  <c r="M38" i="24"/>
  <c r="K38" i="24"/>
  <c r="L38" i="24" s="1"/>
  <c r="J38" i="24"/>
  <c r="H38" i="24"/>
  <c r="F38" i="24"/>
  <c r="M36" i="24"/>
  <c r="L36" i="24"/>
  <c r="K36" i="24"/>
  <c r="J36" i="24"/>
  <c r="H36" i="24"/>
  <c r="F36" i="24"/>
  <c r="M32" i="24"/>
  <c r="K32" i="24"/>
  <c r="L32" i="24" s="1"/>
  <c r="J32" i="24"/>
  <c r="H32" i="24"/>
  <c r="F32" i="24"/>
  <c r="A32" i="24"/>
  <c r="A36" i="24" s="1"/>
  <c r="A38" i="24" s="1"/>
  <c r="A41" i="24" s="1"/>
  <c r="A42" i="24" s="1"/>
  <c r="A43" i="24" s="1"/>
  <c r="A45" i="24" s="1"/>
  <c r="A47" i="24" s="1"/>
  <c r="M28" i="24"/>
  <c r="K28" i="24"/>
  <c r="L28" i="24" s="1"/>
  <c r="J28" i="24"/>
  <c r="H28" i="24"/>
  <c r="F28" i="24"/>
  <c r="M26" i="24"/>
  <c r="K26" i="24"/>
  <c r="L26" i="24" s="1"/>
  <c r="J26" i="24"/>
  <c r="H26" i="24"/>
  <c r="F26" i="24"/>
  <c r="M23" i="24"/>
  <c r="L23" i="24"/>
  <c r="K23" i="24"/>
  <c r="J23" i="24"/>
  <c r="H23" i="24"/>
  <c r="F23" i="24"/>
  <c r="M22" i="24"/>
  <c r="K22" i="24"/>
  <c r="L22" i="24" s="1"/>
  <c r="J22" i="24"/>
  <c r="H22" i="24"/>
  <c r="F22" i="24"/>
  <c r="A22" i="24"/>
  <c r="A23" i="24" s="1"/>
  <c r="A26" i="24" s="1"/>
  <c r="A28" i="24" s="1"/>
  <c r="M19" i="24"/>
  <c r="K19" i="24"/>
  <c r="L19" i="24" s="1"/>
  <c r="J19" i="24"/>
  <c r="J54" i="24" s="1"/>
  <c r="H19" i="24"/>
  <c r="F19" i="24"/>
  <c r="AJ273" i="23"/>
  <c r="T273" i="23"/>
  <c r="S273" i="23"/>
  <c r="Q273" i="23"/>
  <c r="R273" i="23" s="1"/>
  <c r="AJ272" i="23"/>
  <c r="S272" i="23"/>
  <c r="T272" i="23" s="1"/>
  <c r="Q272" i="23"/>
  <c r="R272" i="23" s="1"/>
  <c r="AJ271" i="23"/>
  <c r="S271" i="23"/>
  <c r="T271" i="23" s="1"/>
  <c r="R271" i="23"/>
  <c r="Q271" i="23"/>
  <c r="AJ270" i="23"/>
  <c r="S270" i="23"/>
  <c r="T270" i="23" s="1"/>
  <c r="Q270" i="23"/>
  <c r="R270" i="23" s="1"/>
  <c r="AJ269" i="23"/>
  <c r="T269" i="23"/>
  <c r="S269" i="23"/>
  <c r="Q269" i="23"/>
  <c r="R269" i="23" s="1"/>
  <c r="AJ268" i="23"/>
  <c r="S268" i="23"/>
  <c r="T268" i="23" s="1"/>
  <c r="Q268" i="23"/>
  <c r="R268" i="23" s="1"/>
  <c r="AJ267" i="23"/>
  <c r="S267" i="23"/>
  <c r="T267" i="23" s="1"/>
  <c r="R267" i="23"/>
  <c r="Q267" i="23"/>
  <c r="AJ266" i="23"/>
  <c r="S266" i="23"/>
  <c r="T266" i="23" s="1"/>
  <c r="Q266" i="23"/>
  <c r="R266" i="23" s="1"/>
  <c r="AJ265" i="23"/>
  <c r="T265" i="23"/>
  <c r="S265" i="23"/>
  <c r="Q265" i="23"/>
  <c r="R265" i="23" s="1"/>
  <c r="AJ264" i="23"/>
  <c r="S264" i="23"/>
  <c r="T264" i="23" s="1"/>
  <c r="Q264" i="23"/>
  <c r="R264" i="23" s="1"/>
  <c r="AJ263" i="23"/>
  <c r="S263" i="23"/>
  <c r="T263" i="23" s="1"/>
  <c r="R263" i="23"/>
  <c r="Q263" i="23"/>
  <c r="AF261" i="23"/>
  <c r="AD261" i="23"/>
  <c r="AB261" i="23"/>
  <c r="Z261" i="23"/>
  <c r="X261" i="23"/>
  <c r="AJ260" i="23"/>
  <c r="S260" i="23"/>
  <c r="Q260" i="23"/>
  <c r="R260" i="23" s="1"/>
  <c r="O260" i="23"/>
  <c r="P260" i="23" s="1"/>
  <c r="N260" i="23"/>
  <c r="K260" i="23"/>
  <c r="L260" i="23" s="1"/>
  <c r="J260" i="23"/>
  <c r="AJ258" i="23"/>
  <c r="U258" i="23"/>
  <c r="V258" i="23" s="1"/>
  <c r="T258" i="23"/>
  <c r="S258" i="23"/>
  <c r="Q258" i="23"/>
  <c r="R258" i="23" s="1"/>
  <c r="N258" i="23"/>
  <c r="K258" i="23"/>
  <c r="J258" i="23"/>
  <c r="AH255" i="23"/>
  <c r="U255" i="23"/>
  <c r="V255" i="23" s="1"/>
  <c r="S255" i="23"/>
  <c r="T255" i="23" s="1"/>
  <c r="Q255" i="23"/>
  <c r="R255" i="23" s="1"/>
  <c r="O255" i="23"/>
  <c r="P255" i="23" s="1"/>
  <c r="N255" i="23"/>
  <c r="L255" i="23"/>
  <c r="K255" i="23"/>
  <c r="J255" i="23"/>
  <c r="AH253" i="23"/>
  <c r="S253" i="23"/>
  <c r="T253" i="23" s="1"/>
  <c r="R253" i="23"/>
  <c r="Q253" i="23"/>
  <c r="O253" i="23"/>
  <c r="P253" i="23" s="1"/>
  <c r="N253" i="23"/>
  <c r="K253" i="23"/>
  <c r="L253" i="23" s="1"/>
  <c r="J253" i="23"/>
  <c r="AJ251" i="23"/>
  <c r="AH251" i="23"/>
  <c r="U251" i="23"/>
  <c r="V251" i="23" s="1"/>
  <c r="T251" i="23"/>
  <c r="S251" i="23"/>
  <c r="Q251" i="23"/>
  <c r="R251" i="23" s="1"/>
  <c r="N251" i="23"/>
  <c r="K251" i="23"/>
  <c r="J251" i="23"/>
  <c r="AH249" i="23"/>
  <c r="U249" i="23"/>
  <c r="V249" i="23" s="1"/>
  <c r="S249" i="23"/>
  <c r="T249" i="23" s="1"/>
  <c r="Q249" i="23"/>
  <c r="R249" i="23" s="1"/>
  <c r="O249" i="23"/>
  <c r="P249" i="23" s="1"/>
  <c r="N249" i="23"/>
  <c r="L249" i="23"/>
  <c r="K249" i="23"/>
  <c r="J249" i="23"/>
  <c r="U246" i="23"/>
  <c r="V246" i="23" s="1"/>
  <c r="S246" i="23"/>
  <c r="T246" i="23" s="1"/>
  <c r="Q246" i="23"/>
  <c r="R246" i="23" s="1"/>
  <c r="O246" i="23"/>
  <c r="P246" i="23" s="1"/>
  <c r="N246" i="23"/>
  <c r="L246" i="23"/>
  <c r="K246" i="23"/>
  <c r="J246" i="23"/>
  <c r="AH245" i="23"/>
  <c r="S245" i="23"/>
  <c r="T245" i="23" s="1"/>
  <c r="R245" i="23"/>
  <c r="Q245" i="23"/>
  <c r="O245" i="23"/>
  <c r="P245" i="23" s="1"/>
  <c r="N245" i="23"/>
  <c r="L245" i="23"/>
  <c r="K245" i="23"/>
  <c r="J245" i="23"/>
  <c r="AH244" i="23"/>
  <c r="S244" i="23"/>
  <c r="R244" i="23"/>
  <c r="Q244" i="23"/>
  <c r="O244" i="23"/>
  <c r="P244" i="23" s="1"/>
  <c r="N244" i="23"/>
  <c r="K244" i="23"/>
  <c r="L244" i="23" s="1"/>
  <c r="J244" i="23"/>
  <c r="AH243" i="23"/>
  <c r="U243" i="23"/>
  <c r="V243" i="23" s="1"/>
  <c r="T243" i="23"/>
  <c r="S243" i="23"/>
  <c r="Q243" i="23"/>
  <c r="R243" i="23" s="1"/>
  <c r="N243" i="23"/>
  <c r="K243" i="23"/>
  <c r="J243" i="23"/>
  <c r="AJ242" i="23"/>
  <c r="AH242" i="23"/>
  <c r="S242" i="23"/>
  <c r="T242" i="23" s="1"/>
  <c r="R242" i="23"/>
  <c r="Q242" i="23"/>
  <c r="O242" i="23"/>
  <c r="P242" i="23" s="1"/>
  <c r="N242" i="23"/>
  <c r="L242" i="23"/>
  <c r="K242" i="23"/>
  <c r="J242" i="23"/>
  <c r="AH241" i="23"/>
  <c r="S241" i="23"/>
  <c r="R241" i="23"/>
  <c r="Q241" i="23"/>
  <c r="O241" i="23"/>
  <c r="P241" i="23" s="1"/>
  <c r="N241" i="23"/>
  <c r="K241" i="23"/>
  <c r="L241" i="23" s="1"/>
  <c r="J241" i="23"/>
  <c r="AH240" i="23"/>
  <c r="U240" i="23"/>
  <c r="V240" i="23" s="1"/>
  <c r="T240" i="23"/>
  <c r="S240" i="23"/>
  <c r="Q240" i="23"/>
  <c r="R240" i="23" s="1"/>
  <c r="N240" i="23"/>
  <c r="K240" i="23"/>
  <c r="J240" i="23"/>
  <c r="AH238" i="23"/>
  <c r="U238" i="23"/>
  <c r="V238" i="23" s="1"/>
  <c r="S238" i="23"/>
  <c r="T238" i="23" s="1"/>
  <c r="Q238" i="23"/>
  <c r="R238" i="23" s="1"/>
  <c r="N238" i="23"/>
  <c r="L238" i="23"/>
  <c r="K238" i="23"/>
  <c r="O238" i="23" s="1"/>
  <c r="P238" i="23" s="1"/>
  <c r="J238" i="23"/>
  <c r="AH235" i="23"/>
  <c r="S235" i="23"/>
  <c r="T235" i="23" s="1"/>
  <c r="R235" i="23"/>
  <c r="Q235" i="23"/>
  <c r="O235" i="23"/>
  <c r="P235" i="23" s="1"/>
  <c r="N235" i="23"/>
  <c r="L235" i="23"/>
  <c r="K235" i="23"/>
  <c r="J235" i="23"/>
  <c r="AH234" i="23"/>
  <c r="AH261" i="23" s="1"/>
  <c r="S234" i="23"/>
  <c r="Q234" i="23"/>
  <c r="R234" i="23" s="1"/>
  <c r="O234" i="23"/>
  <c r="P234" i="23" s="1"/>
  <c r="N234" i="23"/>
  <c r="K234" i="23"/>
  <c r="L234" i="23" s="1"/>
  <c r="J234" i="23"/>
  <c r="AH233" i="23"/>
  <c r="U233" i="23"/>
  <c r="V233" i="23" s="1"/>
  <c r="T233" i="23"/>
  <c r="S233" i="23"/>
  <c r="Q233" i="23"/>
  <c r="R233" i="23" s="1"/>
  <c r="N233" i="23"/>
  <c r="K233" i="23"/>
  <c r="J233" i="23"/>
  <c r="AH232" i="23"/>
  <c r="U232" i="23"/>
  <c r="V232" i="23" s="1"/>
  <c r="S232" i="23"/>
  <c r="T232" i="23" s="1"/>
  <c r="Q232" i="23"/>
  <c r="R232" i="23" s="1"/>
  <c r="O232" i="23"/>
  <c r="P232" i="23" s="1"/>
  <c r="N232" i="23"/>
  <c r="L232" i="23"/>
  <c r="K232" i="23"/>
  <c r="J232" i="23"/>
  <c r="AJ227" i="23"/>
  <c r="S227" i="23"/>
  <c r="T227" i="23" s="1"/>
  <c r="R227" i="23"/>
  <c r="Q227" i="23"/>
  <c r="O227" i="23"/>
  <c r="P227" i="23" s="1"/>
  <c r="N227" i="23"/>
  <c r="L227" i="23"/>
  <c r="K227" i="23"/>
  <c r="J227" i="23"/>
  <c r="AJ225" i="23"/>
  <c r="S225" i="23"/>
  <c r="R225" i="23"/>
  <c r="Q225" i="23"/>
  <c r="O225" i="23"/>
  <c r="P225" i="23" s="1"/>
  <c r="N225" i="23"/>
  <c r="K225" i="23"/>
  <c r="L225" i="23" s="1"/>
  <c r="J225" i="23"/>
  <c r="AJ223" i="23"/>
  <c r="U223" i="23"/>
  <c r="V223" i="23" s="1"/>
  <c r="T223" i="23"/>
  <c r="S223" i="23"/>
  <c r="Q223" i="23"/>
  <c r="R223" i="23" s="1"/>
  <c r="N223" i="23"/>
  <c r="K223" i="23"/>
  <c r="J223" i="23"/>
  <c r="AF215" i="23"/>
  <c r="AD215" i="23"/>
  <c r="AB215" i="23"/>
  <c r="X215" i="23"/>
  <c r="S215" i="23"/>
  <c r="T215" i="23" s="1"/>
  <c r="R215" i="23"/>
  <c r="Q215" i="23"/>
  <c r="O215" i="23"/>
  <c r="P215" i="23" s="1"/>
  <c r="N215" i="23"/>
  <c r="L215" i="23"/>
  <c r="J215" i="23"/>
  <c r="AF214" i="23"/>
  <c r="AB214" i="23"/>
  <c r="X214" i="23"/>
  <c r="U214" i="23"/>
  <c r="V214" i="23" s="1"/>
  <c r="T214" i="23"/>
  <c r="S214" i="23"/>
  <c r="Q214" i="23"/>
  <c r="R214" i="23" s="1"/>
  <c r="P214" i="23"/>
  <c r="O214" i="23"/>
  <c r="N214" i="23"/>
  <c r="L214" i="23"/>
  <c r="J214" i="23"/>
  <c r="AF213" i="23"/>
  <c r="X213" i="23"/>
  <c r="U213" i="23"/>
  <c r="V213" i="23" s="1"/>
  <c r="T213" i="23"/>
  <c r="S213" i="23"/>
  <c r="Q213" i="23"/>
  <c r="R213" i="23" s="1"/>
  <c r="P213" i="23"/>
  <c r="O213" i="23"/>
  <c r="N213" i="23"/>
  <c r="L213" i="23"/>
  <c r="J213" i="23"/>
  <c r="AH212" i="23"/>
  <c r="AD212" i="23"/>
  <c r="S212" i="23"/>
  <c r="R212" i="23"/>
  <c r="Q212" i="23"/>
  <c r="O212" i="23"/>
  <c r="P212" i="23" s="1"/>
  <c r="N212" i="23"/>
  <c r="L212" i="23"/>
  <c r="J212" i="23"/>
  <c r="AF212" i="23" s="1"/>
  <c r="AF211" i="23"/>
  <c r="AD211" i="23"/>
  <c r="Z211" i="23"/>
  <c r="X211" i="23"/>
  <c r="S211" i="23"/>
  <c r="T211" i="23" s="1"/>
  <c r="R211" i="23"/>
  <c r="Q211" i="23"/>
  <c r="O211" i="23"/>
  <c r="P211" i="23" s="1"/>
  <c r="N211" i="23"/>
  <c r="L211" i="23"/>
  <c r="J211" i="23"/>
  <c r="AH209" i="23"/>
  <c r="AF209" i="23"/>
  <c r="S209" i="23"/>
  <c r="Q209" i="23"/>
  <c r="R209" i="23" s="1"/>
  <c r="O209" i="23"/>
  <c r="P209" i="23" s="1"/>
  <c r="N209" i="23"/>
  <c r="L209" i="23"/>
  <c r="J209" i="23"/>
  <c r="X208" i="23"/>
  <c r="S208" i="23"/>
  <c r="Q208" i="23"/>
  <c r="R208" i="23" s="1"/>
  <c r="O208" i="23"/>
  <c r="P208" i="23" s="1"/>
  <c r="N208" i="23"/>
  <c r="L208" i="23"/>
  <c r="J208" i="23"/>
  <c r="X206" i="23"/>
  <c r="S206" i="23"/>
  <c r="U206" i="23" s="1"/>
  <c r="V206" i="23" s="1"/>
  <c r="Q206" i="23"/>
  <c r="R206" i="23" s="1"/>
  <c r="P206" i="23"/>
  <c r="O206" i="23"/>
  <c r="N206" i="23"/>
  <c r="L206" i="23"/>
  <c r="J206" i="23"/>
  <c r="AJ204" i="23"/>
  <c r="T204" i="23"/>
  <c r="S204" i="23"/>
  <c r="U204" i="23" s="1"/>
  <c r="V204" i="23" s="1"/>
  <c r="Q204" i="23"/>
  <c r="R204" i="23" s="1"/>
  <c r="O204" i="23"/>
  <c r="P204" i="23" s="1"/>
  <c r="N204" i="23"/>
  <c r="L204" i="23"/>
  <c r="J204" i="23"/>
  <c r="AJ200" i="23"/>
  <c r="S200" i="23"/>
  <c r="Q200" i="23"/>
  <c r="R200" i="23" s="1"/>
  <c r="P200" i="23"/>
  <c r="O200" i="23"/>
  <c r="N200" i="23"/>
  <c r="L200" i="23"/>
  <c r="J200" i="23"/>
  <c r="AJ195" i="23"/>
  <c r="T195" i="23"/>
  <c r="S195" i="23"/>
  <c r="U195" i="23" s="1"/>
  <c r="V195" i="23" s="1"/>
  <c r="Q195" i="23"/>
  <c r="R195" i="23" s="1"/>
  <c r="O195" i="23"/>
  <c r="P195" i="23" s="1"/>
  <c r="N195" i="23"/>
  <c r="L195" i="23"/>
  <c r="J195" i="23"/>
  <c r="AP191" i="23"/>
  <c r="AN191" i="23"/>
  <c r="AO191" i="23" s="1"/>
  <c r="AB191" i="23"/>
  <c r="S191" i="23"/>
  <c r="R191" i="23"/>
  <c r="Q191" i="23"/>
  <c r="O191" i="23"/>
  <c r="P191" i="23" s="1"/>
  <c r="N191" i="23"/>
  <c r="L191" i="23"/>
  <c r="J191" i="23"/>
  <c r="AP188" i="23"/>
  <c r="AO188" i="23"/>
  <c r="AN188" i="23"/>
  <c r="AB188" i="23"/>
  <c r="U188" i="23"/>
  <c r="V188" i="23" s="1"/>
  <c r="S188" i="23"/>
  <c r="T188" i="23" s="1"/>
  <c r="R188" i="23"/>
  <c r="Q188" i="23"/>
  <c r="O188" i="23"/>
  <c r="P188" i="23" s="1"/>
  <c r="N188" i="23"/>
  <c r="L188" i="23"/>
  <c r="J188" i="23"/>
  <c r="AP187" i="23"/>
  <c r="AO187" i="23"/>
  <c r="AN187" i="23"/>
  <c r="Z187" i="23"/>
  <c r="U187" i="23"/>
  <c r="V187" i="23" s="1"/>
  <c r="T187" i="23"/>
  <c r="S187" i="23"/>
  <c r="Q187" i="23"/>
  <c r="R187" i="23" s="1"/>
  <c r="P187" i="23"/>
  <c r="O187" i="23"/>
  <c r="N187" i="23"/>
  <c r="L187" i="23"/>
  <c r="J187" i="23"/>
  <c r="AH183" i="23"/>
  <c r="AD183" i="23"/>
  <c r="Z183" i="23"/>
  <c r="X183" i="23"/>
  <c r="U183" i="23"/>
  <c r="V183" i="23" s="1"/>
  <c r="T183" i="23"/>
  <c r="S183" i="23"/>
  <c r="Q183" i="23"/>
  <c r="R183" i="23" s="1"/>
  <c r="P183" i="23"/>
  <c r="O183" i="23"/>
  <c r="N183" i="23"/>
  <c r="L183" i="23"/>
  <c r="J183" i="23"/>
  <c r="AF183" i="23" s="1"/>
  <c r="Z182" i="23"/>
  <c r="U182" i="23"/>
  <c r="V182" i="23" s="1"/>
  <c r="T182" i="23"/>
  <c r="S182" i="23"/>
  <c r="Q182" i="23"/>
  <c r="R182" i="23" s="1"/>
  <c r="P182" i="23"/>
  <c r="O182" i="23"/>
  <c r="N182" i="23"/>
  <c r="L182" i="23"/>
  <c r="J182" i="23"/>
  <c r="AH178" i="23"/>
  <c r="AD178" i="23"/>
  <c r="S178" i="23"/>
  <c r="R178" i="23"/>
  <c r="Q178" i="23"/>
  <c r="O178" i="23"/>
  <c r="P178" i="23" s="1"/>
  <c r="N178" i="23"/>
  <c r="L178" i="23"/>
  <c r="J178" i="23"/>
  <c r="AF178" i="23" s="1"/>
  <c r="AF216" i="23" s="1"/>
  <c r="Z175" i="23"/>
  <c r="S175" i="23"/>
  <c r="R175" i="23"/>
  <c r="Q175" i="23"/>
  <c r="O175" i="23"/>
  <c r="P175" i="23" s="1"/>
  <c r="N175" i="23"/>
  <c r="L175" i="23"/>
  <c r="J175" i="23"/>
  <c r="AH174" i="23"/>
  <c r="S174" i="23"/>
  <c r="R174" i="23"/>
  <c r="Q174" i="23"/>
  <c r="O174" i="23"/>
  <c r="P174" i="23" s="1"/>
  <c r="N174" i="23"/>
  <c r="L174" i="23"/>
  <c r="J174" i="23"/>
  <c r="AH172" i="23"/>
  <c r="S172" i="23"/>
  <c r="R172" i="23"/>
  <c r="Q172" i="23"/>
  <c r="O172" i="23"/>
  <c r="P172" i="23" s="1"/>
  <c r="N172" i="23"/>
  <c r="L172" i="23"/>
  <c r="J172" i="23"/>
  <c r="X171" i="23"/>
  <c r="X216" i="23" s="1"/>
  <c r="S171" i="23"/>
  <c r="R171" i="23"/>
  <c r="Q171" i="23"/>
  <c r="O171" i="23"/>
  <c r="P171" i="23" s="1"/>
  <c r="N171" i="23"/>
  <c r="L171" i="23"/>
  <c r="J171" i="23"/>
  <c r="AJ170" i="23"/>
  <c r="AJ216" i="23" s="1"/>
  <c r="AH170" i="23"/>
  <c r="AD170" i="23"/>
  <c r="U170" i="23"/>
  <c r="V170" i="23" s="1"/>
  <c r="T170" i="23"/>
  <c r="S170" i="23"/>
  <c r="Q170" i="23"/>
  <c r="R170" i="23" s="1"/>
  <c r="P170" i="23"/>
  <c r="O170" i="23"/>
  <c r="N170" i="23"/>
  <c r="L170" i="23"/>
  <c r="J170" i="23"/>
  <c r="AH169" i="23"/>
  <c r="U169" i="23"/>
  <c r="V169" i="23" s="1"/>
  <c r="T169" i="23"/>
  <c r="S169" i="23"/>
  <c r="Q169" i="23"/>
  <c r="R169" i="23" s="1"/>
  <c r="P169" i="23"/>
  <c r="O169" i="23"/>
  <c r="N169" i="23"/>
  <c r="L169" i="23"/>
  <c r="J169" i="23"/>
  <c r="AH164" i="23"/>
  <c r="AF164" i="23"/>
  <c r="AD164" i="23"/>
  <c r="Z164" i="23"/>
  <c r="Z216" i="23" s="1"/>
  <c r="X164" i="23"/>
  <c r="U164" i="23"/>
  <c r="V164" i="23" s="1"/>
  <c r="T164" i="23"/>
  <c r="S164" i="23"/>
  <c r="Q164" i="23"/>
  <c r="R164" i="23" s="1"/>
  <c r="P164" i="23"/>
  <c r="O164" i="23"/>
  <c r="N164" i="23"/>
  <c r="L164" i="23"/>
  <c r="J164" i="23"/>
  <c r="AH160" i="23"/>
  <c r="AF160" i="23"/>
  <c r="AD160" i="23"/>
  <c r="AD216" i="23" s="1"/>
  <c r="AB160" i="23"/>
  <c r="AB216" i="23" s="1"/>
  <c r="Z160" i="23"/>
  <c r="X160" i="23"/>
  <c r="V160" i="23"/>
  <c r="U160" i="23"/>
  <c r="S160" i="23"/>
  <c r="T160" i="23" s="1"/>
  <c r="Q160" i="23"/>
  <c r="R160" i="23" s="1"/>
  <c r="O160" i="23"/>
  <c r="P160" i="23" s="1"/>
  <c r="N160" i="23"/>
  <c r="L160" i="23"/>
  <c r="J160" i="23"/>
  <c r="X159" i="23"/>
  <c r="U159" i="23"/>
  <c r="V159" i="23" s="1"/>
  <c r="S159" i="23"/>
  <c r="T159" i="23" s="1"/>
  <c r="Q159" i="23"/>
  <c r="R159" i="23" s="1"/>
  <c r="O159" i="23"/>
  <c r="P159" i="23" s="1"/>
  <c r="N159" i="23"/>
  <c r="L159" i="23"/>
  <c r="J159" i="23"/>
  <c r="X158" i="23"/>
  <c r="V158" i="23"/>
  <c r="U158" i="23"/>
  <c r="S158" i="23"/>
  <c r="T158" i="23" s="1"/>
  <c r="Q158" i="23"/>
  <c r="R158" i="23" s="1"/>
  <c r="O158" i="23"/>
  <c r="P158" i="23" s="1"/>
  <c r="N158" i="23"/>
  <c r="L158" i="23"/>
  <c r="J158" i="23"/>
  <c r="X157" i="23"/>
  <c r="U157" i="23"/>
  <c r="V157" i="23" s="1"/>
  <c r="S157" i="23"/>
  <c r="T157" i="23" s="1"/>
  <c r="R157" i="23"/>
  <c r="Q157" i="23"/>
  <c r="O157" i="23"/>
  <c r="P157" i="23" s="1"/>
  <c r="N157" i="23"/>
  <c r="L157" i="23"/>
  <c r="J157" i="23"/>
  <c r="X156" i="23"/>
  <c r="V156" i="23"/>
  <c r="U156" i="23"/>
  <c r="S156" i="23"/>
  <c r="T156" i="23" s="1"/>
  <c r="Q156" i="23"/>
  <c r="R156" i="23" s="1"/>
  <c r="O156" i="23"/>
  <c r="P156" i="23" s="1"/>
  <c r="N156" i="23"/>
  <c r="L156" i="23"/>
  <c r="J156" i="23"/>
  <c r="X152" i="23"/>
  <c r="U152" i="23"/>
  <c r="V152" i="23" s="1"/>
  <c r="S152" i="23"/>
  <c r="T152" i="23" s="1"/>
  <c r="R152" i="23"/>
  <c r="Q152" i="23"/>
  <c r="O152" i="23"/>
  <c r="P152" i="23" s="1"/>
  <c r="N152" i="23"/>
  <c r="L152" i="23"/>
  <c r="J152" i="23"/>
  <c r="X149" i="23"/>
  <c r="V149" i="23"/>
  <c r="U149" i="23"/>
  <c r="S149" i="23"/>
  <c r="T149" i="23" s="1"/>
  <c r="Q149" i="23"/>
  <c r="R149" i="23" s="1"/>
  <c r="O149" i="23"/>
  <c r="P149" i="23" s="1"/>
  <c r="N149" i="23"/>
  <c r="L149" i="23"/>
  <c r="J149" i="23"/>
  <c r="X142" i="23"/>
  <c r="J142" i="23"/>
  <c r="AJ141" i="23"/>
  <c r="AH141" i="23"/>
  <c r="AF141" i="23"/>
  <c r="AD141" i="23"/>
  <c r="AB141" i="23"/>
  <c r="Z141" i="23"/>
  <c r="X141" i="23"/>
  <c r="U141" i="23"/>
  <c r="V141" i="23" s="1"/>
  <c r="S141" i="23"/>
  <c r="T141" i="23" s="1"/>
  <c r="Q141" i="23"/>
  <c r="R141" i="23" s="1"/>
  <c r="O141" i="23"/>
  <c r="P141" i="23" s="1"/>
  <c r="N141" i="23"/>
  <c r="L141" i="23"/>
  <c r="J141" i="23"/>
  <c r="AJ137" i="23"/>
  <c r="AH137" i="23"/>
  <c r="AF137" i="23"/>
  <c r="AD137" i="23"/>
  <c r="AB137" i="23"/>
  <c r="Z137" i="23"/>
  <c r="X137" i="23"/>
  <c r="S137" i="23"/>
  <c r="Q137" i="23"/>
  <c r="R137" i="23" s="1"/>
  <c r="O137" i="23"/>
  <c r="P137" i="23" s="1"/>
  <c r="N137" i="23"/>
  <c r="L137" i="23"/>
  <c r="J137" i="23"/>
  <c r="S135" i="23"/>
  <c r="R135" i="23"/>
  <c r="Q135" i="23"/>
  <c r="O135" i="23"/>
  <c r="P135" i="23" s="1"/>
  <c r="N135" i="23"/>
  <c r="L135" i="23"/>
  <c r="J135" i="23"/>
  <c r="AJ133" i="23"/>
  <c r="AH133" i="23"/>
  <c r="AH142" i="23" s="1"/>
  <c r="AF133" i="23"/>
  <c r="AD133" i="23"/>
  <c r="AB133" i="23"/>
  <c r="Z133" i="23"/>
  <c r="X133" i="23"/>
  <c r="U133" i="23"/>
  <c r="V133" i="23" s="1"/>
  <c r="T133" i="23"/>
  <c r="S133" i="23"/>
  <c r="Q133" i="23"/>
  <c r="R133" i="23" s="1"/>
  <c r="P133" i="23"/>
  <c r="O133" i="23"/>
  <c r="N133" i="23"/>
  <c r="L133" i="23"/>
  <c r="J133" i="23"/>
  <c r="AJ131" i="23"/>
  <c r="AH131" i="23"/>
  <c r="AF131" i="23"/>
  <c r="AD131" i="23"/>
  <c r="AB131" i="23"/>
  <c r="Z131" i="23"/>
  <c r="X131" i="23"/>
  <c r="S131" i="23"/>
  <c r="R131" i="23"/>
  <c r="Q131" i="23"/>
  <c r="O131" i="23"/>
  <c r="P131" i="23" s="1"/>
  <c r="N131" i="23"/>
  <c r="L131" i="23"/>
  <c r="J131" i="23"/>
  <c r="AJ130" i="23"/>
  <c r="AF130" i="23"/>
  <c r="AD130" i="23"/>
  <c r="AB130" i="23"/>
  <c r="X130" i="23"/>
  <c r="S130" i="23"/>
  <c r="R130" i="23"/>
  <c r="Q130" i="23"/>
  <c r="O130" i="23"/>
  <c r="P130" i="23" s="1"/>
  <c r="N130" i="23"/>
  <c r="L130" i="23"/>
  <c r="J130" i="23"/>
  <c r="AJ125" i="23"/>
  <c r="AF125" i="23"/>
  <c r="AF142" i="23" s="1"/>
  <c r="AD125" i="23"/>
  <c r="AB125" i="23"/>
  <c r="Z125" i="23"/>
  <c r="Z142" i="23" s="1"/>
  <c r="X125" i="23"/>
  <c r="S125" i="23"/>
  <c r="U125" i="23" s="1"/>
  <c r="V125" i="23" s="1"/>
  <c r="R125" i="23"/>
  <c r="Q125" i="23"/>
  <c r="O125" i="23"/>
  <c r="P125" i="23" s="1"/>
  <c r="N125" i="23"/>
  <c r="L125" i="23"/>
  <c r="J125" i="23"/>
  <c r="AB124" i="23"/>
  <c r="AJ123" i="23"/>
  <c r="AF123" i="23"/>
  <c r="AD123" i="23"/>
  <c r="AB123" i="23"/>
  <c r="Z123" i="23"/>
  <c r="X123" i="23"/>
  <c r="U123" i="23"/>
  <c r="V123" i="23" s="1"/>
  <c r="T123" i="23"/>
  <c r="S123" i="23"/>
  <c r="Q123" i="23"/>
  <c r="R123" i="23" s="1"/>
  <c r="O123" i="23"/>
  <c r="P123" i="23" s="1"/>
  <c r="N123" i="23"/>
  <c r="N142" i="23" s="1"/>
  <c r="L123" i="23"/>
  <c r="L142" i="23" s="1"/>
  <c r="J123" i="23"/>
  <c r="AF118" i="23"/>
  <c r="S117" i="23"/>
  <c r="R117" i="23"/>
  <c r="Q117" i="23"/>
  <c r="O117" i="23"/>
  <c r="P117" i="23" s="1"/>
  <c r="N117" i="23"/>
  <c r="L117" i="23"/>
  <c r="J117" i="23"/>
  <c r="U116" i="23"/>
  <c r="V116" i="23" s="1"/>
  <c r="T116" i="23"/>
  <c r="S116" i="23"/>
  <c r="Q116" i="23"/>
  <c r="R116" i="23" s="1"/>
  <c r="P116" i="23"/>
  <c r="O116" i="23"/>
  <c r="N116" i="23"/>
  <c r="L116" i="23"/>
  <c r="J116" i="23"/>
  <c r="U115" i="23"/>
  <c r="V115" i="23" s="1"/>
  <c r="T115" i="23"/>
  <c r="S115" i="23"/>
  <c r="Q115" i="23"/>
  <c r="R115" i="23" s="1"/>
  <c r="P115" i="23"/>
  <c r="O115" i="23"/>
  <c r="N115" i="23"/>
  <c r="L115" i="23"/>
  <c r="J115" i="23"/>
  <c r="S114" i="23"/>
  <c r="U114" i="23" s="1"/>
  <c r="V114" i="23" s="1"/>
  <c r="Q114" i="23"/>
  <c r="R114" i="23" s="1"/>
  <c r="O114" i="23"/>
  <c r="P114" i="23" s="1"/>
  <c r="N114" i="23"/>
  <c r="L114" i="23"/>
  <c r="J114" i="23"/>
  <c r="Z113" i="23"/>
  <c r="X113" i="23"/>
  <c r="U113" i="23"/>
  <c r="V113" i="23" s="1"/>
  <c r="T113" i="23"/>
  <c r="S113" i="23"/>
  <c r="Q113" i="23"/>
  <c r="R113" i="23" s="1"/>
  <c r="P113" i="23"/>
  <c r="O113" i="23"/>
  <c r="N113" i="23"/>
  <c r="L113" i="23"/>
  <c r="J113" i="23"/>
  <c r="Z111" i="23"/>
  <c r="X111" i="23"/>
  <c r="U111" i="23"/>
  <c r="V111" i="23" s="1"/>
  <c r="S111" i="23"/>
  <c r="T111" i="23" s="1"/>
  <c r="Q111" i="23"/>
  <c r="R111" i="23" s="1"/>
  <c r="O111" i="23"/>
  <c r="P111" i="23" s="1"/>
  <c r="N111" i="23"/>
  <c r="L111" i="23"/>
  <c r="J111" i="23"/>
  <c r="Z110" i="23"/>
  <c r="X110" i="23"/>
  <c r="S110" i="23"/>
  <c r="R110" i="23"/>
  <c r="Q110" i="23"/>
  <c r="O110" i="23"/>
  <c r="P110" i="23" s="1"/>
  <c r="N110" i="23"/>
  <c r="L110" i="23"/>
  <c r="J110" i="23"/>
  <c r="Z107" i="23"/>
  <c r="X107" i="23"/>
  <c r="X118" i="23" s="1"/>
  <c r="T107" i="23"/>
  <c r="S107" i="23"/>
  <c r="U107" i="23" s="1"/>
  <c r="V107" i="23" s="1"/>
  <c r="Q107" i="23"/>
  <c r="R107" i="23" s="1"/>
  <c r="O107" i="23"/>
  <c r="P107" i="23" s="1"/>
  <c r="N107" i="23"/>
  <c r="L107" i="23"/>
  <c r="J107" i="23"/>
  <c r="Z105" i="23"/>
  <c r="Z118" i="23" s="1"/>
  <c r="X105" i="23"/>
  <c r="U105" i="23"/>
  <c r="V105" i="23" s="1"/>
  <c r="T105" i="23"/>
  <c r="S105" i="23"/>
  <c r="Q105" i="23"/>
  <c r="R105" i="23" s="1"/>
  <c r="P105" i="23"/>
  <c r="O105" i="23"/>
  <c r="N105" i="23"/>
  <c r="L105" i="23"/>
  <c r="J105" i="23"/>
  <c r="S103" i="23"/>
  <c r="Q103" i="23"/>
  <c r="R103" i="23" s="1"/>
  <c r="O103" i="23"/>
  <c r="P103" i="23" s="1"/>
  <c r="N103" i="23"/>
  <c r="L103" i="23"/>
  <c r="J103" i="23"/>
  <c r="J118" i="23" s="1"/>
  <c r="S101" i="23"/>
  <c r="R101" i="23"/>
  <c r="Q101" i="23"/>
  <c r="O101" i="23"/>
  <c r="P101" i="23" s="1"/>
  <c r="N101" i="23"/>
  <c r="L101" i="23"/>
  <c r="J101" i="23"/>
  <c r="U98" i="23"/>
  <c r="V98" i="23" s="1"/>
  <c r="S98" i="23"/>
  <c r="T98" i="23" s="1"/>
  <c r="Q98" i="23"/>
  <c r="R98" i="23" s="1"/>
  <c r="O98" i="23"/>
  <c r="P98" i="23" s="1"/>
  <c r="N98" i="23"/>
  <c r="L98" i="23"/>
  <c r="J98" i="23"/>
  <c r="AH95" i="23"/>
  <c r="AF95" i="23"/>
  <c r="AD95" i="23"/>
  <c r="AD118" i="23" s="1"/>
  <c r="AB95" i="23"/>
  <c r="AB118" i="23" s="1"/>
  <c r="Z95" i="23"/>
  <c r="U95" i="23"/>
  <c r="V95" i="23" s="1"/>
  <c r="S95" i="23"/>
  <c r="T95" i="23" s="1"/>
  <c r="R95" i="23"/>
  <c r="Q95" i="23"/>
  <c r="O95" i="23"/>
  <c r="P95" i="23" s="1"/>
  <c r="N95" i="23"/>
  <c r="L95" i="23"/>
  <c r="J95" i="23"/>
  <c r="AJ93" i="23"/>
  <c r="AH93" i="23"/>
  <c r="AH118" i="23" s="1"/>
  <c r="S93" i="23"/>
  <c r="R93" i="23"/>
  <c r="Q93" i="23"/>
  <c r="O93" i="23"/>
  <c r="P93" i="23" s="1"/>
  <c r="N93" i="23"/>
  <c r="L93" i="23"/>
  <c r="J93" i="23"/>
  <c r="AJ90" i="23"/>
  <c r="S90" i="23"/>
  <c r="R90" i="23"/>
  <c r="Q90" i="23"/>
  <c r="O90" i="23"/>
  <c r="P90" i="23" s="1"/>
  <c r="N90" i="23"/>
  <c r="L90" i="23"/>
  <c r="J90" i="23"/>
  <c r="AJ87" i="23"/>
  <c r="S87" i="23"/>
  <c r="R87" i="23"/>
  <c r="Q87" i="23"/>
  <c r="O87" i="23"/>
  <c r="P87" i="23" s="1"/>
  <c r="N87" i="23"/>
  <c r="L87" i="23"/>
  <c r="J87" i="23"/>
  <c r="Q84" i="23"/>
  <c r="R84" i="23" s="1"/>
  <c r="R118" i="23" s="1"/>
  <c r="P84" i="23"/>
  <c r="O84" i="23"/>
  <c r="N84" i="23"/>
  <c r="L84" i="23"/>
  <c r="J84" i="23"/>
  <c r="A84" i="23"/>
  <c r="R76" i="23"/>
  <c r="Q76" i="23"/>
  <c r="O76" i="23"/>
  <c r="P76" i="23" s="1"/>
  <c r="N76" i="23"/>
  <c r="L76" i="23"/>
  <c r="J76" i="23"/>
  <c r="Q75" i="23"/>
  <c r="R75" i="23" s="1"/>
  <c r="O75" i="23"/>
  <c r="P75" i="23" s="1"/>
  <c r="N75" i="23"/>
  <c r="L75" i="23"/>
  <c r="J75" i="23"/>
  <c r="Q73" i="23"/>
  <c r="R73" i="23" s="1"/>
  <c r="P73" i="23"/>
  <c r="O73" i="23"/>
  <c r="N73" i="23"/>
  <c r="L73" i="23"/>
  <c r="J73" i="23"/>
  <c r="Q69" i="23"/>
  <c r="R69" i="23" s="1"/>
  <c r="P69" i="23"/>
  <c r="O69" i="23"/>
  <c r="N69" i="23"/>
  <c r="L69" i="23"/>
  <c r="J69" i="23"/>
  <c r="R68" i="23"/>
  <c r="Q68" i="23"/>
  <c r="O68" i="23"/>
  <c r="P68" i="23" s="1"/>
  <c r="N68" i="23"/>
  <c r="L68" i="23"/>
  <c r="J68" i="23"/>
  <c r="Q67" i="23"/>
  <c r="R67" i="23" s="1"/>
  <c r="O67" i="23"/>
  <c r="P67" i="23" s="1"/>
  <c r="N67" i="23"/>
  <c r="L67" i="23"/>
  <c r="J67" i="23"/>
  <c r="Q64" i="23"/>
  <c r="R64" i="23" s="1"/>
  <c r="P64" i="23"/>
  <c r="O64" i="23"/>
  <c r="N64" i="23"/>
  <c r="L64" i="23"/>
  <c r="J64" i="23"/>
  <c r="Q61" i="23"/>
  <c r="R61" i="23" s="1"/>
  <c r="P61" i="23"/>
  <c r="P77" i="23" s="1"/>
  <c r="O61" i="23"/>
  <c r="N61" i="23"/>
  <c r="L61" i="23"/>
  <c r="L77" i="23" s="1"/>
  <c r="J61" i="23"/>
  <c r="J77" i="23" s="1"/>
  <c r="Q55" i="23"/>
  <c r="R55" i="23" s="1"/>
  <c r="O55" i="23"/>
  <c r="P55" i="23" s="1"/>
  <c r="N55" i="23"/>
  <c r="L55" i="23"/>
  <c r="J55" i="23"/>
  <c r="R54" i="23"/>
  <c r="Q54" i="23"/>
  <c r="O54" i="23"/>
  <c r="P54" i="23" s="1"/>
  <c r="N54" i="23"/>
  <c r="L54" i="23"/>
  <c r="J54" i="23"/>
  <c r="R53" i="23"/>
  <c r="Q53" i="23"/>
  <c r="O53" i="23"/>
  <c r="P53" i="23" s="1"/>
  <c r="N53" i="23"/>
  <c r="L53" i="23"/>
  <c r="J53" i="23"/>
  <c r="Q49" i="23"/>
  <c r="R49" i="23" s="1"/>
  <c r="P49" i="23"/>
  <c r="O49" i="23"/>
  <c r="N49" i="23"/>
  <c r="L49" i="23"/>
  <c r="J49" i="23"/>
  <c r="Q47" i="23"/>
  <c r="R47" i="23" s="1"/>
  <c r="P47" i="23"/>
  <c r="O47" i="23"/>
  <c r="N47" i="23"/>
  <c r="L47" i="23"/>
  <c r="J47" i="23"/>
  <c r="Q45" i="23"/>
  <c r="R45" i="23" s="1"/>
  <c r="P45" i="23"/>
  <c r="O45" i="23"/>
  <c r="N45" i="23"/>
  <c r="L45" i="23"/>
  <c r="J45" i="23"/>
  <c r="Q44" i="23"/>
  <c r="R44" i="23" s="1"/>
  <c r="P44" i="23"/>
  <c r="O44" i="23"/>
  <c r="N44" i="23"/>
  <c r="L44" i="23"/>
  <c r="J44" i="23"/>
  <c r="Q43" i="23"/>
  <c r="R43" i="23" s="1"/>
  <c r="P43" i="23"/>
  <c r="O43" i="23"/>
  <c r="N43" i="23"/>
  <c r="L43" i="23"/>
  <c r="J43" i="23"/>
  <c r="A43" i="23"/>
  <c r="A44" i="23" s="1"/>
  <c r="A45" i="23" s="1"/>
  <c r="A47" i="23" s="1"/>
  <c r="A49" i="23" s="1"/>
  <c r="Q40" i="23"/>
  <c r="R40" i="23" s="1"/>
  <c r="P40" i="23"/>
  <c r="O40" i="23"/>
  <c r="N40" i="23"/>
  <c r="L40" i="23"/>
  <c r="J40" i="23"/>
  <c r="R38" i="23"/>
  <c r="Q38" i="23"/>
  <c r="O38" i="23"/>
  <c r="P38" i="23" s="1"/>
  <c r="N38" i="23"/>
  <c r="L38" i="23"/>
  <c r="J38" i="23"/>
  <c r="R34" i="23"/>
  <c r="Q34" i="23"/>
  <c r="O34" i="23"/>
  <c r="P34" i="23" s="1"/>
  <c r="N34" i="23"/>
  <c r="L34" i="23"/>
  <c r="J34" i="23"/>
  <c r="R30" i="23"/>
  <c r="Q30" i="23"/>
  <c r="O30" i="23"/>
  <c r="P30" i="23" s="1"/>
  <c r="N30" i="23"/>
  <c r="L30" i="23"/>
  <c r="J30" i="23"/>
  <c r="Q28" i="23"/>
  <c r="R28" i="23" s="1"/>
  <c r="P28" i="23"/>
  <c r="O28" i="23"/>
  <c r="N28" i="23"/>
  <c r="L28" i="23"/>
  <c r="J28" i="23"/>
  <c r="Q25" i="23"/>
  <c r="R25" i="23" s="1"/>
  <c r="O25" i="23"/>
  <c r="P25" i="23" s="1"/>
  <c r="N25" i="23"/>
  <c r="L25" i="23"/>
  <c r="J25" i="23"/>
  <c r="R24" i="23"/>
  <c r="R56" i="23" s="1"/>
  <c r="Q24" i="23"/>
  <c r="O24" i="23"/>
  <c r="P24" i="23" s="1"/>
  <c r="N24" i="23"/>
  <c r="L24" i="23"/>
  <c r="J24" i="23"/>
  <c r="J56" i="23" s="1"/>
  <c r="Q21" i="23"/>
  <c r="O21" i="23"/>
  <c r="P21" i="23" s="1"/>
  <c r="N21" i="23"/>
  <c r="N56" i="23" s="1"/>
  <c r="L21" i="23"/>
  <c r="J21" i="23"/>
  <c r="D6" i="23"/>
  <c r="H277" i="22"/>
  <c r="E276" i="22"/>
  <c r="H276" i="22" s="1"/>
  <c r="E274" i="22"/>
  <c r="H274" i="22" s="1"/>
  <c r="AJ273" i="22"/>
  <c r="S273" i="22"/>
  <c r="T273" i="22" s="1"/>
  <c r="Q273" i="22"/>
  <c r="R273" i="22" s="1"/>
  <c r="E273" i="22"/>
  <c r="H273" i="22" s="1"/>
  <c r="AJ272" i="22"/>
  <c r="T272" i="22"/>
  <c r="S272" i="22"/>
  <c r="Q272" i="22"/>
  <c r="R272" i="22" s="1"/>
  <c r="H272" i="22"/>
  <c r="E272" i="22"/>
  <c r="AJ271" i="22"/>
  <c r="S271" i="22"/>
  <c r="T271" i="22" s="1"/>
  <c r="Q271" i="22"/>
  <c r="R271" i="22" s="1"/>
  <c r="AJ270" i="22"/>
  <c r="T270" i="22"/>
  <c r="S270" i="22"/>
  <c r="Q270" i="22"/>
  <c r="R270" i="22" s="1"/>
  <c r="AJ269" i="22"/>
  <c r="S269" i="22"/>
  <c r="T269" i="22" s="1"/>
  <c r="Q269" i="22"/>
  <c r="R269" i="22" s="1"/>
  <c r="E269" i="22"/>
  <c r="H269" i="22" s="1"/>
  <c r="AJ268" i="22"/>
  <c r="T268" i="22"/>
  <c r="S268" i="22"/>
  <c r="Q268" i="22"/>
  <c r="R268" i="22" s="1"/>
  <c r="H268" i="22"/>
  <c r="E268" i="22"/>
  <c r="AJ267" i="22"/>
  <c r="S267" i="22"/>
  <c r="T267" i="22" s="1"/>
  <c r="Q267" i="22"/>
  <c r="R267" i="22" s="1"/>
  <c r="AJ266" i="22"/>
  <c r="T266" i="22"/>
  <c r="S266" i="22"/>
  <c r="Q266" i="22"/>
  <c r="R266" i="22" s="1"/>
  <c r="AJ265" i="22"/>
  <c r="S265" i="22"/>
  <c r="T265" i="22" s="1"/>
  <c r="Q265" i="22"/>
  <c r="R265" i="22" s="1"/>
  <c r="E265" i="22"/>
  <c r="H265" i="22" s="1"/>
  <c r="AJ264" i="22"/>
  <c r="T264" i="22"/>
  <c r="S264" i="22"/>
  <c r="Q264" i="22"/>
  <c r="R264" i="22" s="1"/>
  <c r="AJ263" i="22"/>
  <c r="S263" i="22"/>
  <c r="T263" i="22" s="1"/>
  <c r="Q263" i="22"/>
  <c r="R263" i="22" s="1"/>
  <c r="E263" i="22"/>
  <c r="H263" i="22" s="1"/>
  <c r="AF261" i="22"/>
  <c r="AD261" i="22"/>
  <c r="AB261" i="22"/>
  <c r="Z261" i="22"/>
  <c r="X261" i="22"/>
  <c r="H261" i="22"/>
  <c r="E261" i="22"/>
  <c r="AJ260" i="22"/>
  <c r="S260" i="22"/>
  <c r="T260" i="22" s="1"/>
  <c r="R260" i="22"/>
  <c r="Q260" i="22"/>
  <c r="O260" i="22"/>
  <c r="P260" i="22" s="1"/>
  <c r="N260" i="22"/>
  <c r="L260" i="22"/>
  <c r="K260" i="22"/>
  <c r="J260" i="22"/>
  <c r="H260" i="22"/>
  <c r="E260" i="22"/>
  <c r="AJ258" i="22"/>
  <c r="U258" i="22"/>
  <c r="V258" i="22" s="1"/>
  <c r="T258" i="22"/>
  <c r="S258" i="22"/>
  <c r="Q258" i="22"/>
  <c r="R258" i="22" s="1"/>
  <c r="N258" i="22"/>
  <c r="L258" i="22"/>
  <c r="K258" i="22"/>
  <c r="O258" i="22" s="1"/>
  <c r="P258" i="22" s="1"/>
  <c r="J258" i="22"/>
  <c r="E258" i="22"/>
  <c r="H258" i="22" s="1"/>
  <c r="H256" i="22"/>
  <c r="E256" i="22"/>
  <c r="AH255" i="22"/>
  <c r="S255" i="22"/>
  <c r="T255" i="22" s="1"/>
  <c r="R255" i="22"/>
  <c r="Q255" i="22"/>
  <c r="O255" i="22"/>
  <c r="P255" i="22" s="1"/>
  <c r="N255" i="22"/>
  <c r="L255" i="22"/>
  <c r="K255" i="22"/>
  <c r="J255" i="22"/>
  <c r="H255" i="22"/>
  <c r="E255" i="22"/>
  <c r="E254" i="22"/>
  <c r="H254" i="22" s="1"/>
  <c r="AH253" i="22"/>
  <c r="S253" i="22"/>
  <c r="Q253" i="22"/>
  <c r="R253" i="22" s="1"/>
  <c r="O253" i="22"/>
  <c r="P253" i="22" s="1"/>
  <c r="N253" i="22"/>
  <c r="K253" i="22"/>
  <c r="L253" i="22" s="1"/>
  <c r="J253" i="22"/>
  <c r="AJ251" i="22"/>
  <c r="AH251" i="22"/>
  <c r="U251" i="22"/>
  <c r="V251" i="22" s="1"/>
  <c r="S251" i="22"/>
  <c r="T251" i="22" s="1"/>
  <c r="Q251" i="22"/>
  <c r="R251" i="22" s="1"/>
  <c r="O251" i="22"/>
  <c r="P251" i="22" s="1"/>
  <c r="N251" i="22"/>
  <c r="L251" i="22"/>
  <c r="K251" i="22"/>
  <c r="J251" i="22"/>
  <c r="E251" i="22"/>
  <c r="H251" i="22" s="1"/>
  <c r="E250" i="22"/>
  <c r="H250" i="22" s="1"/>
  <c r="AH249" i="22"/>
  <c r="S249" i="22"/>
  <c r="T249" i="22" s="1"/>
  <c r="R249" i="22"/>
  <c r="Q249" i="22"/>
  <c r="O249" i="22"/>
  <c r="P249" i="22" s="1"/>
  <c r="N249" i="22"/>
  <c r="K249" i="22"/>
  <c r="L249" i="22" s="1"/>
  <c r="J249" i="22"/>
  <c r="H249" i="22"/>
  <c r="E249" i="22"/>
  <c r="U246" i="22"/>
  <c r="V246" i="22" s="1"/>
  <c r="T246" i="22"/>
  <c r="S246" i="22"/>
  <c r="Q246" i="22"/>
  <c r="R246" i="22" s="1"/>
  <c r="N246" i="22"/>
  <c r="K246" i="22"/>
  <c r="J246" i="22"/>
  <c r="E246" i="22"/>
  <c r="H246" i="22" s="1"/>
  <c r="AH245" i="22"/>
  <c r="S245" i="22"/>
  <c r="Q245" i="22"/>
  <c r="R245" i="22" s="1"/>
  <c r="O245" i="22"/>
  <c r="P245" i="22" s="1"/>
  <c r="N245" i="22"/>
  <c r="K245" i="22"/>
  <c r="L245" i="22" s="1"/>
  <c r="J245" i="22"/>
  <c r="E245" i="22"/>
  <c r="H245" i="22" s="1"/>
  <c r="AH244" i="22"/>
  <c r="S244" i="22"/>
  <c r="T244" i="22" s="1"/>
  <c r="R244" i="22"/>
  <c r="Q244" i="22"/>
  <c r="O244" i="22"/>
  <c r="P244" i="22" s="1"/>
  <c r="N244" i="22"/>
  <c r="K244" i="22"/>
  <c r="L244" i="22" s="1"/>
  <c r="J244" i="22"/>
  <c r="AH243" i="22"/>
  <c r="S243" i="22"/>
  <c r="Q243" i="22"/>
  <c r="R243" i="22" s="1"/>
  <c r="O243" i="22"/>
  <c r="P243" i="22" s="1"/>
  <c r="N243" i="22"/>
  <c r="K243" i="22"/>
  <c r="L243" i="22" s="1"/>
  <c r="J243" i="22"/>
  <c r="U242" i="22"/>
  <c r="S242" i="22"/>
  <c r="Q242" i="22"/>
  <c r="O242" i="22"/>
  <c r="P242" i="22" s="1"/>
  <c r="K242" i="22"/>
  <c r="F242" i="22"/>
  <c r="L242" i="22" s="1"/>
  <c r="E242" i="22"/>
  <c r="U241" i="22"/>
  <c r="S241" i="22"/>
  <c r="Q241" i="22"/>
  <c r="O241" i="22"/>
  <c r="P241" i="22" s="1"/>
  <c r="K241" i="22"/>
  <c r="F241" i="22"/>
  <c r="L241" i="22" s="1"/>
  <c r="E241" i="22"/>
  <c r="U240" i="22"/>
  <c r="S240" i="22"/>
  <c r="Q240" i="22"/>
  <c r="O240" i="22"/>
  <c r="P240" i="22" s="1"/>
  <c r="K240" i="22"/>
  <c r="F240" i="22"/>
  <c r="L240" i="22" s="1"/>
  <c r="E240" i="22"/>
  <c r="F239" i="22"/>
  <c r="E239" i="22"/>
  <c r="AH238" i="22"/>
  <c r="U238" i="22"/>
  <c r="V238" i="22" s="1"/>
  <c r="T238" i="22"/>
  <c r="S238" i="22"/>
  <c r="Q238" i="22"/>
  <c r="R238" i="22" s="1"/>
  <c r="N238" i="22"/>
  <c r="K238" i="22"/>
  <c r="J238" i="22"/>
  <c r="E237" i="22"/>
  <c r="H237" i="22" s="1"/>
  <c r="H236" i="22"/>
  <c r="E236" i="22"/>
  <c r="AH235" i="22"/>
  <c r="U235" i="22"/>
  <c r="V235" i="22" s="1"/>
  <c r="S235" i="22"/>
  <c r="T235" i="22" s="1"/>
  <c r="Q235" i="22"/>
  <c r="R235" i="22" s="1"/>
  <c r="O235" i="22"/>
  <c r="P235" i="22" s="1"/>
  <c r="N235" i="22"/>
  <c r="L235" i="22"/>
  <c r="K235" i="22"/>
  <c r="J235" i="22"/>
  <c r="AH234" i="22"/>
  <c r="S234" i="22"/>
  <c r="T234" i="22" s="1"/>
  <c r="R234" i="22"/>
  <c r="Q234" i="22"/>
  <c r="O234" i="22"/>
  <c r="P234" i="22" s="1"/>
  <c r="N234" i="22"/>
  <c r="K234" i="22"/>
  <c r="L234" i="22" s="1"/>
  <c r="J234" i="22"/>
  <c r="AH233" i="22"/>
  <c r="S233" i="22"/>
  <c r="Q233" i="22"/>
  <c r="R233" i="22" s="1"/>
  <c r="O233" i="22"/>
  <c r="P233" i="22" s="1"/>
  <c r="N233" i="22"/>
  <c r="K233" i="22"/>
  <c r="L233" i="22" s="1"/>
  <c r="J233" i="22"/>
  <c r="AH232" i="22"/>
  <c r="U232" i="22"/>
  <c r="V232" i="22" s="1"/>
  <c r="T232" i="22"/>
  <c r="S232" i="22"/>
  <c r="Q232" i="22"/>
  <c r="R232" i="22" s="1"/>
  <c r="N232" i="22"/>
  <c r="K232" i="22"/>
  <c r="J232" i="22"/>
  <c r="H232" i="22"/>
  <c r="H229" i="22"/>
  <c r="H228" i="22"/>
  <c r="AJ227" i="22"/>
  <c r="U227" i="22"/>
  <c r="V227" i="22" s="1"/>
  <c r="T227" i="22"/>
  <c r="S227" i="22"/>
  <c r="Q227" i="22"/>
  <c r="R227" i="22" s="1"/>
  <c r="N227" i="22"/>
  <c r="L227" i="22"/>
  <c r="K227" i="22"/>
  <c r="O227" i="22" s="1"/>
  <c r="P227" i="22" s="1"/>
  <c r="J227" i="22"/>
  <c r="H227" i="22"/>
  <c r="H226" i="22"/>
  <c r="AJ225" i="22"/>
  <c r="S225" i="22"/>
  <c r="R225" i="22"/>
  <c r="Q225" i="22"/>
  <c r="O225" i="22"/>
  <c r="P225" i="22" s="1"/>
  <c r="N225" i="22"/>
  <c r="L225" i="22"/>
  <c r="K225" i="22"/>
  <c r="J225" i="22"/>
  <c r="H225" i="22"/>
  <c r="H224" i="22"/>
  <c r="AJ223" i="22"/>
  <c r="S223" i="22"/>
  <c r="U223" i="22" s="1"/>
  <c r="V223" i="22" s="1"/>
  <c r="R223" i="22"/>
  <c r="Q223" i="22"/>
  <c r="N223" i="22"/>
  <c r="K223" i="22"/>
  <c r="J223" i="22"/>
  <c r="H223" i="22"/>
  <c r="H222" i="22"/>
  <c r="A222" i="22"/>
  <c r="A223" i="22" s="1"/>
  <c r="A224" i="22" s="1"/>
  <c r="A225" i="22" s="1"/>
  <c r="A226" i="22" s="1"/>
  <c r="A227" i="22" s="1"/>
  <c r="A228" i="22" s="1"/>
  <c r="H221" i="22"/>
  <c r="H220" i="22"/>
  <c r="A220" i="22"/>
  <c r="A221" i="22" s="1"/>
  <c r="H217" i="22"/>
  <c r="A217" i="22"/>
  <c r="L216" i="22"/>
  <c r="H216" i="22"/>
  <c r="AD215" i="22"/>
  <c r="AB215" i="22"/>
  <c r="X215" i="22"/>
  <c r="U215" i="22"/>
  <c r="V215" i="22" s="1"/>
  <c r="T215" i="22"/>
  <c r="S215" i="22"/>
  <c r="Q215" i="22"/>
  <c r="R215" i="22" s="1"/>
  <c r="P215" i="22"/>
  <c r="O215" i="22"/>
  <c r="N215" i="22"/>
  <c r="L215" i="22"/>
  <c r="J215" i="22"/>
  <c r="AF215" i="22" s="1"/>
  <c r="AF214" i="22"/>
  <c r="AB214" i="22"/>
  <c r="X214" i="22"/>
  <c r="S214" i="22"/>
  <c r="R214" i="22"/>
  <c r="Q214" i="22"/>
  <c r="O214" i="22"/>
  <c r="P214" i="22" s="1"/>
  <c r="N214" i="22"/>
  <c r="L214" i="22"/>
  <c r="J214" i="22"/>
  <c r="H214" i="22"/>
  <c r="AF213" i="22"/>
  <c r="X213" i="22"/>
  <c r="U213" i="22"/>
  <c r="V213" i="22" s="1"/>
  <c r="T213" i="22"/>
  <c r="S213" i="22"/>
  <c r="Q213" i="22"/>
  <c r="R213" i="22" s="1"/>
  <c r="P213" i="22"/>
  <c r="O213" i="22"/>
  <c r="N213" i="22"/>
  <c r="L213" i="22"/>
  <c r="J213" i="22"/>
  <c r="AH212" i="22"/>
  <c r="AD212" i="22"/>
  <c r="S212" i="22"/>
  <c r="R212" i="22"/>
  <c r="Q212" i="22"/>
  <c r="O212" i="22"/>
  <c r="P212" i="22" s="1"/>
  <c r="N212" i="22"/>
  <c r="L212" i="22"/>
  <c r="J212" i="22"/>
  <c r="AF212" i="22" s="1"/>
  <c r="AF211" i="22"/>
  <c r="AD211" i="22"/>
  <c r="Z211" i="22"/>
  <c r="X211" i="22"/>
  <c r="V211" i="22"/>
  <c r="U211" i="22"/>
  <c r="T211" i="22"/>
  <c r="S211" i="22"/>
  <c r="R211" i="22"/>
  <c r="Q211" i="22"/>
  <c r="P211" i="22"/>
  <c r="O211" i="22"/>
  <c r="N211" i="22"/>
  <c r="L211" i="22"/>
  <c r="J211" i="22"/>
  <c r="H210" i="22"/>
  <c r="AH209" i="22"/>
  <c r="AF209" i="22"/>
  <c r="U209" i="22"/>
  <c r="V209" i="22" s="1"/>
  <c r="T209" i="22"/>
  <c r="S209" i="22"/>
  <c r="Q209" i="22"/>
  <c r="R209" i="22" s="1"/>
  <c r="P209" i="22"/>
  <c r="O209" i="22"/>
  <c r="N209" i="22"/>
  <c r="L209" i="22"/>
  <c r="J209" i="22"/>
  <c r="H209" i="22"/>
  <c r="X208" i="22"/>
  <c r="S208" i="22"/>
  <c r="R208" i="22"/>
  <c r="Q208" i="22"/>
  <c r="O208" i="22"/>
  <c r="P208" i="22" s="1"/>
  <c r="N208" i="22"/>
  <c r="L208" i="22"/>
  <c r="J208" i="22"/>
  <c r="H208" i="22"/>
  <c r="X206" i="22"/>
  <c r="U206" i="22"/>
  <c r="V206" i="22" s="1"/>
  <c r="T206" i="22"/>
  <c r="S206" i="22"/>
  <c r="Q206" i="22"/>
  <c r="R206" i="22" s="1"/>
  <c r="P206" i="22"/>
  <c r="O206" i="22"/>
  <c r="N206" i="22"/>
  <c r="L206" i="22"/>
  <c r="J206" i="22"/>
  <c r="H205" i="22"/>
  <c r="AJ204" i="22"/>
  <c r="S204" i="22"/>
  <c r="R204" i="22"/>
  <c r="Q204" i="22"/>
  <c r="O204" i="22"/>
  <c r="P204" i="22" s="1"/>
  <c r="N204" i="22"/>
  <c r="L204" i="22"/>
  <c r="J204" i="22"/>
  <c r="H204" i="22"/>
  <c r="H203" i="22"/>
  <c r="AJ200" i="22"/>
  <c r="AJ216" i="22" s="1"/>
  <c r="S200" i="22"/>
  <c r="R200" i="22"/>
  <c r="Q200" i="22"/>
  <c r="O200" i="22"/>
  <c r="P200" i="22" s="1"/>
  <c r="N200" i="22"/>
  <c r="L200" i="22"/>
  <c r="J200" i="22"/>
  <c r="H198" i="22"/>
  <c r="H197" i="22"/>
  <c r="H196" i="22"/>
  <c r="A196" i="22"/>
  <c r="A197" i="22" s="1"/>
  <c r="A198" i="22" s="1"/>
  <c r="A203" i="22" s="1"/>
  <c r="A204" i="22" s="1"/>
  <c r="A205" i="22" s="1"/>
  <c r="A208" i="22" s="1"/>
  <c r="A209" i="22" s="1"/>
  <c r="A210" i="22" s="1"/>
  <c r="AJ195" i="22"/>
  <c r="U195" i="22"/>
  <c r="V195" i="22" s="1"/>
  <c r="T195" i="22"/>
  <c r="S195" i="22"/>
  <c r="Q195" i="22"/>
  <c r="R195" i="22" s="1"/>
  <c r="P195" i="22"/>
  <c r="O195" i="22"/>
  <c r="N195" i="22"/>
  <c r="L195" i="22"/>
  <c r="J195" i="22"/>
  <c r="H195" i="22"/>
  <c r="A195" i="22"/>
  <c r="H194" i="22"/>
  <c r="AP191" i="22"/>
  <c r="AN191" i="22"/>
  <c r="AO191" i="22" s="1"/>
  <c r="AB191" i="22"/>
  <c r="AB216" i="22" s="1"/>
  <c r="S191" i="22"/>
  <c r="R191" i="22"/>
  <c r="Q191" i="22"/>
  <c r="O191" i="22"/>
  <c r="P191" i="22" s="1"/>
  <c r="N191" i="22"/>
  <c r="L191" i="22"/>
  <c r="J191" i="22"/>
  <c r="H189" i="22"/>
  <c r="AP188" i="22"/>
  <c r="AO188" i="22"/>
  <c r="AN188" i="22"/>
  <c r="AB188" i="22"/>
  <c r="S188" i="22"/>
  <c r="R188" i="22"/>
  <c r="Q188" i="22"/>
  <c r="O188" i="22"/>
  <c r="P188" i="22" s="1"/>
  <c r="N188" i="22"/>
  <c r="L188" i="22"/>
  <c r="J188" i="22"/>
  <c r="H188" i="22"/>
  <c r="AP187" i="22"/>
  <c r="AO187" i="22"/>
  <c r="AN187" i="22"/>
  <c r="Z187" i="22"/>
  <c r="S187" i="22"/>
  <c r="R187" i="22"/>
  <c r="Q187" i="22"/>
  <c r="O187" i="22"/>
  <c r="P187" i="22" s="1"/>
  <c r="N187" i="22"/>
  <c r="L187" i="22"/>
  <c r="J187" i="22"/>
  <c r="H185" i="22"/>
  <c r="H184" i="22"/>
  <c r="AH183" i="22"/>
  <c r="AF183" i="22"/>
  <c r="AD183" i="22"/>
  <c r="Z183" i="22"/>
  <c r="X183" i="22"/>
  <c r="S183" i="22"/>
  <c r="R183" i="22"/>
  <c r="Q183" i="22"/>
  <c r="O183" i="22"/>
  <c r="P183" i="22" s="1"/>
  <c r="N183" i="22"/>
  <c r="L183" i="22"/>
  <c r="J183" i="22"/>
  <c r="H183" i="22"/>
  <c r="Z182" i="22"/>
  <c r="U182" i="22"/>
  <c r="V182" i="22" s="1"/>
  <c r="T182" i="22"/>
  <c r="S182" i="22"/>
  <c r="Q182" i="22"/>
  <c r="R182" i="22" s="1"/>
  <c r="P182" i="22"/>
  <c r="O182" i="22"/>
  <c r="N182" i="22"/>
  <c r="L182" i="22"/>
  <c r="J182" i="22"/>
  <c r="H182" i="22"/>
  <c r="H181" i="22"/>
  <c r="H180" i="22"/>
  <c r="H179" i="22"/>
  <c r="AH178" i="22"/>
  <c r="AD178" i="22"/>
  <c r="S178" i="22"/>
  <c r="R178" i="22"/>
  <c r="Q178" i="22"/>
  <c r="O178" i="22"/>
  <c r="P178" i="22" s="1"/>
  <c r="N178" i="22"/>
  <c r="L178" i="22"/>
  <c r="J178" i="22"/>
  <c r="AF178" i="22" s="1"/>
  <c r="H177" i="22"/>
  <c r="H176" i="22"/>
  <c r="Z175" i="22"/>
  <c r="S175" i="22"/>
  <c r="R175" i="22"/>
  <c r="Q175" i="22"/>
  <c r="O175" i="22"/>
  <c r="P175" i="22" s="1"/>
  <c r="N175" i="22"/>
  <c r="L175" i="22"/>
  <c r="J175" i="22"/>
  <c r="H175" i="22"/>
  <c r="AH174" i="22"/>
  <c r="U174" i="22"/>
  <c r="V174" i="22" s="1"/>
  <c r="T174" i="22"/>
  <c r="S174" i="22"/>
  <c r="Q174" i="22"/>
  <c r="R174" i="22" s="1"/>
  <c r="P174" i="22"/>
  <c r="O174" i="22"/>
  <c r="N174" i="22"/>
  <c r="L174" i="22"/>
  <c r="J174" i="22"/>
  <c r="H174" i="22"/>
  <c r="H173" i="22"/>
  <c r="AH172" i="22"/>
  <c r="U172" i="22"/>
  <c r="V172" i="22" s="1"/>
  <c r="T172" i="22"/>
  <c r="S172" i="22"/>
  <c r="Q172" i="22"/>
  <c r="R172" i="22" s="1"/>
  <c r="P172" i="22"/>
  <c r="O172" i="22"/>
  <c r="N172" i="22"/>
  <c r="L172" i="22"/>
  <c r="J172" i="22"/>
  <c r="H172" i="22"/>
  <c r="X171" i="22"/>
  <c r="S171" i="22"/>
  <c r="R171" i="22"/>
  <c r="Q171" i="22"/>
  <c r="O171" i="22"/>
  <c r="P171" i="22" s="1"/>
  <c r="N171" i="22"/>
  <c r="L171" i="22"/>
  <c r="J171" i="22"/>
  <c r="H171" i="22"/>
  <c r="A171" i="22"/>
  <c r="A172" i="22" s="1"/>
  <c r="A173" i="22" s="1"/>
  <c r="A174" i="22" s="1"/>
  <c r="A175" i="22" s="1"/>
  <c r="A176" i="22" s="1"/>
  <c r="A177" i="22" s="1"/>
  <c r="A179" i="22" s="1"/>
  <c r="A180" i="22" s="1"/>
  <c r="A181" i="22" s="1"/>
  <c r="A182" i="22" s="1"/>
  <c r="A183" i="22" s="1"/>
  <c r="A184" i="22" s="1"/>
  <c r="A185" i="22" s="1"/>
  <c r="AJ170" i="22"/>
  <c r="AH170" i="22"/>
  <c r="AD170" i="22"/>
  <c r="S170" i="22"/>
  <c r="R170" i="22"/>
  <c r="Q170" i="22"/>
  <c r="O170" i="22"/>
  <c r="P170" i="22" s="1"/>
  <c r="N170" i="22"/>
  <c r="L170" i="22"/>
  <c r="J170" i="22"/>
  <c r="H170" i="22"/>
  <c r="AH169" i="22"/>
  <c r="S169" i="22"/>
  <c r="U169" i="22" s="1"/>
  <c r="V169" i="22" s="1"/>
  <c r="R169" i="22"/>
  <c r="Q169" i="22"/>
  <c r="O169" i="22"/>
  <c r="P169" i="22" s="1"/>
  <c r="N169" i="22"/>
  <c r="L169" i="22"/>
  <c r="J169" i="22"/>
  <c r="H169" i="22"/>
  <c r="H168" i="22"/>
  <c r="H165" i="22"/>
  <c r="A165" i="22"/>
  <c r="AH164" i="22"/>
  <c r="AF164" i="22"/>
  <c r="AD164" i="22"/>
  <c r="Z164" i="22"/>
  <c r="X164" i="22"/>
  <c r="S164" i="22"/>
  <c r="Q164" i="22"/>
  <c r="R164" i="22" s="1"/>
  <c r="O164" i="22"/>
  <c r="P164" i="22" s="1"/>
  <c r="N164" i="22"/>
  <c r="L164" i="22"/>
  <c r="J164" i="22"/>
  <c r="H163" i="22"/>
  <c r="A163" i="22"/>
  <c r="H162" i="22"/>
  <c r="H161" i="22"/>
  <c r="AH160" i="22"/>
  <c r="AF160" i="22"/>
  <c r="AF216" i="22" s="1"/>
  <c r="AD160" i="22"/>
  <c r="AB160" i="22"/>
  <c r="Z160" i="22"/>
  <c r="Z216" i="22" s="1"/>
  <c r="X160" i="22"/>
  <c r="U160" i="22"/>
  <c r="V160" i="22" s="1"/>
  <c r="T160" i="22"/>
  <c r="S160" i="22"/>
  <c r="Q160" i="22"/>
  <c r="R160" i="22" s="1"/>
  <c r="P160" i="22"/>
  <c r="O160" i="22"/>
  <c r="N160" i="22"/>
  <c r="L160" i="22"/>
  <c r="J160" i="22"/>
  <c r="H160" i="22"/>
  <c r="X159" i="22"/>
  <c r="V159" i="22"/>
  <c r="U159" i="22"/>
  <c r="S159" i="22"/>
  <c r="T159" i="22" s="1"/>
  <c r="Q159" i="22"/>
  <c r="R159" i="22" s="1"/>
  <c r="O159" i="22"/>
  <c r="P159" i="22" s="1"/>
  <c r="N159" i="22"/>
  <c r="L159" i="22"/>
  <c r="J159" i="22"/>
  <c r="X158" i="22"/>
  <c r="U158" i="22"/>
  <c r="V158" i="22" s="1"/>
  <c r="S158" i="22"/>
  <c r="T158" i="22" s="1"/>
  <c r="Q158" i="22"/>
  <c r="R158" i="22" s="1"/>
  <c r="O158" i="22"/>
  <c r="P158" i="22" s="1"/>
  <c r="N158" i="22"/>
  <c r="L158" i="22"/>
  <c r="J158" i="22"/>
  <c r="X157" i="22"/>
  <c r="V157" i="22"/>
  <c r="U157" i="22"/>
  <c r="T157" i="22"/>
  <c r="S157" i="22"/>
  <c r="R157" i="22"/>
  <c r="Q157" i="22"/>
  <c r="P157" i="22"/>
  <c r="O157" i="22"/>
  <c r="N157" i="22"/>
  <c r="L157" i="22"/>
  <c r="J157" i="22"/>
  <c r="H157" i="22"/>
  <c r="X156" i="22"/>
  <c r="S156" i="22"/>
  <c r="U156" i="22" s="1"/>
  <c r="V156" i="22" s="1"/>
  <c r="R156" i="22"/>
  <c r="Q156" i="22"/>
  <c r="O156" i="22"/>
  <c r="P156" i="22" s="1"/>
  <c r="N156" i="22"/>
  <c r="L156" i="22"/>
  <c r="J156" i="22"/>
  <c r="H156" i="22"/>
  <c r="H155" i="22"/>
  <c r="X152" i="22"/>
  <c r="U152" i="22"/>
  <c r="V152" i="22" s="1"/>
  <c r="S152" i="22"/>
  <c r="T152" i="22" s="1"/>
  <c r="Q152" i="22"/>
  <c r="R152" i="22" s="1"/>
  <c r="O152" i="22"/>
  <c r="P152" i="22" s="1"/>
  <c r="N152" i="22"/>
  <c r="L152" i="22"/>
  <c r="J152" i="22"/>
  <c r="H152" i="22"/>
  <c r="H150" i="22"/>
  <c r="F150" i="22"/>
  <c r="X149" i="22"/>
  <c r="X216" i="22" s="1"/>
  <c r="S149" i="22"/>
  <c r="T149" i="22" s="1"/>
  <c r="R149" i="22"/>
  <c r="R216" i="22" s="1"/>
  <c r="Q149" i="22"/>
  <c r="O149" i="22"/>
  <c r="P149" i="22" s="1"/>
  <c r="P216" i="22" s="1"/>
  <c r="N149" i="22"/>
  <c r="N216" i="22" s="1"/>
  <c r="L149" i="22"/>
  <c r="J149" i="22"/>
  <c r="J216" i="22" s="1"/>
  <c r="H149" i="22"/>
  <c r="F148" i="22"/>
  <c r="H148" i="22" s="1"/>
  <c r="H147" i="22"/>
  <c r="H146" i="22"/>
  <c r="A146" i="22"/>
  <c r="A147" i="22" s="1"/>
  <c r="A148" i="22" s="1"/>
  <c r="A149" i="22" s="1"/>
  <c r="A150" i="22" s="1"/>
  <c r="A152" i="22" s="1"/>
  <c r="A155" i="22" s="1"/>
  <c r="A156" i="22" s="1"/>
  <c r="A157" i="22" s="1"/>
  <c r="H143" i="22"/>
  <c r="A143" i="22"/>
  <c r="H142" i="22"/>
  <c r="F142" i="22"/>
  <c r="AJ141" i="22"/>
  <c r="AH141" i="22"/>
  <c r="AF141" i="22"/>
  <c r="AD141" i="22"/>
  <c r="AB141" i="22"/>
  <c r="Z141" i="22"/>
  <c r="X141" i="22"/>
  <c r="S141" i="22"/>
  <c r="Q141" i="22"/>
  <c r="R141" i="22" s="1"/>
  <c r="O141" i="22"/>
  <c r="P141" i="22" s="1"/>
  <c r="N141" i="22"/>
  <c r="L141" i="22"/>
  <c r="J141" i="22"/>
  <c r="H139" i="22"/>
  <c r="A139" i="22"/>
  <c r="AJ137" i="22"/>
  <c r="AH137" i="22"/>
  <c r="AH142" i="22" s="1"/>
  <c r="AF137" i="22"/>
  <c r="AD137" i="22"/>
  <c r="AB137" i="22"/>
  <c r="Z137" i="22"/>
  <c r="X137" i="22"/>
  <c r="S137" i="22"/>
  <c r="Q137" i="22"/>
  <c r="R137" i="22" s="1"/>
  <c r="O137" i="22"/>
  <c r="P137" i="22" s="1"/>
  <c r="N137" i="22"/>
  <c r="L137" i="22"/>
  <c r="J137" i="22"/>
  <c r="H136" i="22"/>
  <c r="S135" i="22"/>
  <c r="Q135" i="22"/>
  <c r="R135" i="22" s="1"/>
  <c r="O135" i="22"/>
  <c r="P135" i="22" s="1"/>
  <c r="N135" i="22"/>
  <c r="L135" i="22"/>
  <c r="J135" i="22"/>
  <c r="AJ133" i="22"/>
  <c r="AH133" i="22"/>
  <c r="AF133" i="22"/>
  <c r="AD133" i="22"/>
  <c r="AB133" i="22"/>
  <c r="Z133" i="22"/>
  <c r="X133" i="22"/>
  <c r="U133" i="22"/>
  <c r="V133" i="22" s="1"/>
  <c r="S133" i="22"/>
  <c r="T133" i="22" s="1"/>
  <c r="R133" i="22"/>
  <c r="Q133" i="22"/>
  <c r="O133" i="22"/>
  <c r="P133" i="22" s="1"/>
  <c r="N133" i="22"/>
  <c r="L133" i="22"/>
  <c r="J133" i="22"/>
  <c r="H133" i="22"/>
  <c r="A133" i="22"/>
  <c r="AJ131" i="22"/>
  <c r="AH131" i="22"/>
  <c r="AF131" i="22"/>
  <c r="AD131" i="22"/>
  <c r="AB131" i="22"/>
  <c r="Z131" i="22"/>
  <c r="X131" i="22"/>
  <c r="U131" i="22"/>
  <c r="V131" i="22" s="1"/>
  <c r="S131" i="22"/>
  <c r="T131" i="22" s="1"/>
  <c r="R131" i="22"/>
  <c r="Q131" i="22"/>
  <c r="O131" i="22"/>
  <c r="P131" i="22" s="1"/>
  <c r="N131" i="22"/>
  <c r="L131" i="22"/>
  <c r="J131" i="22"/>
  <c r="AJ130" i="22"/>
  <c r="AF130" i="22"/>
  <c r="AD130" i="22"/>
  <c r="AB130" i="22"/>
  <c r="X130" i="22"/>
  <c r="U130" i="22"/>
  <c r="V130" i="22" s="1"/>
  <c r="S130" i="22"/>
  <c r="T130" i="22" s="1"/>
  <c r="R130" i="22"/>
  <c r="Q130" i="22"/>
  <c r="O130" i="22"/>
  <c r="P130" i="22" s="1"/>
  <c r="N130" i="22"/>
  <c r="L130" i="22"/>
  <c r="J130" i="22"/>
  <c r="H127" i="22"/>
  <c r="H126" i="22"/>
  <c r="AJ125" i="22"/>
  <c r="AF125" i="22"/>
  <c r="AD125" i="22"/>
  <c r="AB125" i="22"/>
  <c r="Z125" i="22"/>
  <c r="X125" i="22"/>
  <c r="U125" i="22"/>
  <c r="V125" i="22" s="1"/>
  <c r="T125" i="22"/>
  <c r="S125" i="22"/>
  <c r="Q125" i="22"/>
  <c r="R125" i="22" s="1"/>
  <c r="P125" i="22"/>
  <c r="O125" i="22"/>
  <c r="N125" i="22"/>
  <c r="L125" i="22"/>
  <c r="J125" i="22"/>
  <c r="AB124" i="22"/>
  <c r="S123" i="22"/>
  <c r="Q123" i="22"/>
  <c r="O123" i="22"/>
  <c r="F123" i="22"/>
  <c r="AD123" i="22" s="1"/>
  <c r="AD142" i="22" s="1"/>
  <c r="F122" i="22"/>
  <c r="H122" i="22" s="1"/>
  <c r="H119" i="22"/>
  <c r="AJ118" i="22"/>
  <c r="AB118" i="22"/>
  <c r="H118" i="22"/>
  <c r="U117" i="22"/>
  <c r="V117" i="22" s="1"/>
  <c r="S117" i="22"/>
  <c r="T117" i="22" s="1"/>
  <c r="R117" i="22"/>
  <c r="Q117" i="22"/>
  <c r="O117" i="22"/>
  <c r="P117" i="22" s="1"/>
  <c r="N117" i="22"/>
  <c r="L117" i="22"/>
  <c r="J117" i="22"/>
  <c r="U116" i="22"/>
  <c r="V116" i="22" s="1"/>
  <c r="T116" i="22"/>
  <c r="S116" i="22"/>
  <c r="Q116" i="22"/>
  <c r="R116" i="22" s="1"/>
  <c r="P116" i="22"/>
  <c r="O116" i="22"/>
  <c r="N116" i="22"/>
  <c r="L116" i="22"/>
  <c r="J116" i="22"/>
  <c r="S115" i="22"/>
  <c r="U115" i="22" s="1"/>
  <c r="V115" i="22" s="1"/>
  <c r="Q115" i="22"/>
  <c r="R115" i="22" s="1"/>
  <c r="P115" i="22"/>
  <c r="O115" i="22"/>
  <c r="N115" i="22"/>
  <c r="L115" i="22"/>
  <c r="J115" i="22"/>
  <c r="H115" i="22"/>
  <c r="U114" i="22"/>
  <c r="V114" i="22" s="1"/>
  <c r="T114" i="22"/>
  <c r="S114" i="22"/>
  <c r="Q114" i="22"/>
  <c r="R114" i="22" s="1"/>
  <c r="P114" i="22"/>
  <c r="O114" i="22"/>
  <c r="N114" i="22"/>
  <c r="L114" i="22"/>
  <c r="J114" i="22"/>
  <c r="Z113" i="22"/>
  <c r="X113" i="22"/>
  <c r="U113" i="22"/>
  <c r="V113" i="22" s="1"/>
  <c r="S113" i="22"/>
  <c r="T113" i="22" s="1"/>
  <c r="R113" i="22"/>
  <c r="Q113" i="22"/>
  <c r="O113" i="22"/>
  <c r="P113" i="22" s="1"/>
  <c r="N113" i="22"/>
  <c r="L113" i="22"/>
  <c r="J113" i="22"/>
  <c r="H113" i="22"/>
  <c r="H112" i="22"/>
  <c r="Z111" i="22"/>
  <c r="X111" i="22"/>
  <c r="S111" i="22"/>
  <c r="R111" i="22"/>
  <c r="Q111" i="22"/>
  <c r="O111" i="22"/>
  <c r="P111" i="22" s="1"/>
  <c r="N111" i="22"/>
  <c r="L111" i="22"/>
  <c r="J111" i="22"/>
  <c r="Z110" i="22"/>
  <c r="X110" i="22"/>
  <c r="S110" i="22"/>
  <c r="U110" i="22" s="1"/>
  <c r="V110" i="22" s="1"/>
  <c r="Q110" i="22"/>
  <c r="R110" i="22" s="1"/>
  <c r="P110" i="22"/>
  <c r="O110" i="22"/>
  <c r="N110" i="22"/>
  <c r="L110" i="22"/>
  <c r="J110" i="22"/>
  <c r="H110" i="22"/>
  <c r="A110" i="22"/>
  <c r="A112" i="22" s="1"/>
  <c r="A113" i="22" s="1"/>
  <c r="A115" i="22" s="1"/>
  <c r="A118" i="22" s="1"/>
  <c r="A119" i="22" s="1"/>
  <c r="A122" i="22" s="1"/>
  <c r="A123" i="22" s="1"/>
  <c r="H108" i="22"/>
  <c r="Z107" i="22"/>
  <c r="X107" i="22"/>
  <c r="T107" i="22"/>
  <c r="S107" i="22"/>
  <c r="U107" i="22" s="1"/>
  <c r="V107" i="22" s="1"/>
  <c r="Q107" i="22"/>
  <c r="R107" i="22" s="1"/>
  <c r="O107" i="22"/>
  <c r="P107" i="22" s="1"/>
  <c r="N107" i="22"/>
  <c r="L107" i="22"/>
  <c r="J107" i="22"/>
  <c r="H106" i="22"/>
  <c r="Z105" i="22"/>
  <c r="X105" i="22"/>
  <c r="U105" i="22"/>
  <c r="V105" i="22" s="1"/>
  <c r="S105" i="22"/>
  <c r="T105" i="22" s="1"/>
  <c r="Q105" i="22"/>
  <c r="R105" i="22" s="1"/>
  <c r="O105" i="22"/>
  <c r="P105" i="22" s="1"/>
  <c r="N105" i="22"/>
  <c r="L105" i="22"/>
  <c r="J105" i="22"/>
  <c r="H105" i="22"/>
  <c r="U103" i="22"/>
  <c r="V103" i="22" s="1"/>
  <c r="S103" i="22"/>
  <c r="T103" i="22" s="1"/>
  <c r="R103" i="22"/>
  <c r="Q103" i="22"/>
  <c r="O103" i="22"/>
  <c r="P103" i="22" s="1"/>
  <c r="N103" i="22"/>
  <c r="L103" i="22"/>
  <c r="J103" i="22"/>
  <c r="F102" i="22"/>
  <c r="H102" i="22" s="1"/>
  <c r="A102" i="22"/>
  <c r="T101" i="22"/>
  <c r="S101" i="22"/>
  <c r="U101" i="22" s="1"/>
  <c r="V101" i="22" s="1"/>
  <c r="Q101" i="22"/>
  <c r="R101" i="22" s="1"/>
  <c r="O101" i="22"/>
  <c r="P101" i="22" s="1"/>
  <c r="N101" i="22"/>
  <c r="L101" i="22"/>
  <c r="J101" i="22"/>
  <c r="H99" i="22"/>
  <c r="A99" i="22"/>
  <c r="U98" i="22"/>
  <c r="V98" i="22" s="1"/>
  <c r="T98" i="22"/>
  <c r="S98" i="22"/>
  <c r="Q98" i="22"/>
  <c r="R98" i="22" s="1"/>
  <c r="P98" i="22"/>
  <c r="O98" i="22"/>
  <c r="N98" i="22"/>
  <c r="L98" i="22"/>
  <c r="J98" i="22"/>
  <c r="H98" i="22"/>
  <c r="H97" i="22"/>
  <c r="H96" i="22"/>
  <c r="AH95" i="22"/>
  <c r="AH118" i="22" s="1"/>
  <c r="AF95" i="22"/>
  <c r="AF118" i="22" s="1"/>
  <c r="AD95" i="22"/>
  <c r="AD118" i="22" s="1"/>
  <c r="AB95" i="22"/>
  <c r="Z95" i="22"/>
  <c r="Z118" i="22" s="1"/>
  <c r="S95" i="22"/>
  <c r="U95" i="22" s="1"/>
  <c r="V95" i="22" s="1"/>
  <c r="Q95" i="22"/>
  <c r="R95" i="22" s="1"/>
  <c r="O95" i="22"/>
  <c r="P95" i="22" s="1"/>
  <c r="N95" i="22"/>
  <c r="L95" i="22"/>
  <c r="J95" i="22"/>
  <c r="AJ93" i="22"/>
  <c r="AH93" i="22"/>
  <c r="U93" i="22"/>
  <c r="V93" i="22" s="1"/>
  <c r="T93" i="22"/>
  <c r="S93" i="22"/>
  <c r="Q93" i="22"/>
  <c r="R93" i="22" s="1"/>
  <c r="P93" i="22"/>
  <c r="O93" i="22"/>
  <c r="N93" i="22"/>
  <c r="L93" i="22"/>
  <c r="L118" i="22" s="1"/>
  <c r="J93" i="22"/>
  <c r="H93" i="22"/>
  <c r="H92" i="22"/>
  <c r="A92" i="22"/>
  <c r="A93" i="22" s="1"/>
  <c r="AJ90" i="22"/>
  <c r="U90" i="22"/>
  <c r="V90" i="22" s="1"/>
  <c r="T90" i="22"/>
  <c r="S90" i="22"/>
  <c r="Q90" i="22"/>
  <c r="R90" i="22" s="1"/>
  <c r="P90" i="22"/>
  <c r="O90" i="22"/>
  <c r="N90" i="22"/>
  <c r="L90" i="22"/>
  <c r="J90" i="22"/>
  <c r="H90" i="22"/>
  <c r="A90" i="22"/>
  <c r="H89" i="22"/>
  <c r="AJ87" i="22"/>
  <c r="S87" i="22"/>
  <c r="U87" i="22" s="1"/>
  <c r="V87" i="22" s="1"/>
  <c r="Q87" i="22"/>
  <c r="R87" i="22" s="1"/>
  <c r="O87" i="22"/>
  <c r="P87" i="22" s="1"/>
  <c r="L87" i="22"/>
  <c r="J87" i="22"/>
  <c r="J118" i="22" s="1"/>
  <c r="H87" i="22"/>
  <c r="F87" i="22"/>
  <c r="N87" i="22" s="1"/>
  <c r="A87" i="22"/>
  <c r="Q84" i="22"/>
  <c r="R84" i="22" s="1"/>
  <c r="R118" i="22" s="1"/>
  <c r="O84" i="22"/>
  <c r="P84" i="22" s="1"/>
  <c r="N84" i="22"/>
  <c r="N118" i="22" s="1"/>
  <c r="L84" i="22"/>
  <c r="J84" i="22"/>
  <c r="E83" i="22"/>
  <c r="H83" i="22" s="1"/>
  <c r="H82" i="22"/>
  <c r="E82" i="22"/>
  <c r="F78" i="22"/>
  <c r="H78" i="22" s="1"/>
  <c r="F77" i="22"/>
  <c r="H77" i="22" s="1"/>
  <c r="A77" i="22"/>
  <c r="A78" i="22" s="1"/>
  <c r="Q76" i="22"/>
  <c r="R76" i="22" s="1"/>
  <c r="O76" i="22"/>
  <c r="P76" i="22" s="1"/>
  <c r="L76" i="22"/>
  <c r="J76" i="22"/>
  <c r="H76" i="22"/>
  <c r="F76" i="22"/>
  <c r="N76" i="22" s="1"/>
  <c r="A76" i="22"/>
  <c r="R75" i="22"/>
  <c r="Q75" i="22"/>
  <c r="O75" i="22"/>
  <c r="P75" i="22" s="1"/>
  <c r="N75" i="22"/>
  <c r="L75" i="22"/>
  <c r="F75" i="22"/>
  <c r="R73" i="22"/>
  <c r="Q73" i="22"/>
  <c r="O73" i="22"/>
  <c r="P73" i="22" s="1"/>
  <c r="N73" i="22"/>
  <c r="L73" i="22"/>
  <c r="J73" i="22"/>
  <c r="H70" i="22"/>
  <c r="E70" i="22"/>
  <c r="A70" i="22"/>
  <c r="Q69" i="22"/>
  <c r="R69" i="22" s="1"/>
  <c r="P69" i="22"/>
  <c r="O69" i="22"/>
  <c r="N69" i="22"/>
  <c r="L69" i="22"/>
  <c r="J69" i="22"/>
  <c r="Q68" i="22"/>
  <c r="R68" i="22" s="1"/>
  <c r="P68" i="22"/>
  <c r="O68" i="22"/>
  <c r="N68" i="22"/>
  <c r="L68" i="22"/>
  <c r="J68" i="22"/>
  <c r="G68" i="22"/>
  <c r="G69" i="22" s="1"/>
  <c r="Q67" i="22"/>
  <c r="R67" i="22" s="1"/>
  <c r="P67" i="22"/>
  <c r="O67" i="22"/>
  <c r="N67" i="22"/>
  <c r="L67" i="22"/>
  <c r="J67" i="22"/>
  <c r="H67" i="22"/>
  <c r="G65" i="22"/>
  <c r="G67" i="22" s="1"/>
  <c r="R64" i="22"/>
  <c r="Q64" i="22"/>
  <c r="O64" i="22"/>
  <c r="P64" i="22" s="1"/>
  <c r="N64" i="22"/>
  <c r="L64" i="22"/>
  <c r="J64" i="22"/>
  <c r="H64" i="22"/>
  <c r="G63" i="22"/>
  <c r="G62" i="22"/>
  <c r="Q61" i="22"/>
  <c r="R61" i="22" s="1"/>
  <c r="R77" i="22" s="1"/>
  <c r="O61" i="22"/>
  <c r="P61" i="22" s="1"/>
  <c r="F61" i="22"/>
  <c r="N61" i="22" s="1"/>
  <c r="N77" i="22" s="1"/>
  <c r="Q55" i="22"/>
  <c r="R55" i="22" s="1"/>
  <c r="P55" i="22"/>
  <c r="O55" i="22"/>
  <c r="N55" i="22"/>
  <c r="L55" i="22"/>
  <c r="J55" i="22"/>
  <c r="H55" i="22"/>
  <c r="Q54" i="22"/>
  <c r="R54" i="22" s="1"/>
  <c r="O54" i="22"/>
  <c r="P54" i="22" s="1"/>
  <c r="N54" i="22"/>
  <c r="L54" i="22"/>
  <c r="J54" i="22"/>
  <c r="H54" i="22"/>
  <c r="R53" i="22"/>
  <c r="Q53" i="22"/>
  <c r="O53" i="22"/>
  <c r="P53" i="22" s="1"/>
  <c r="N53" i="22"/>
  <c r="L53" i="22"/>
  <c r="J53" i="22"/>
  <c r="R49" i="22"/>
  <c r="Q49" i="22"/>
  <c r="O49" i="22"/>
  <c r="P49" i="22" s="1"/>
  <c r="N49" i="22"/>
  <c r="L49" i="22"/>
  <c r="J49" i="22"/>
  <c r="H48" i="22"/>
  <c r="A48" i="22"/>
  <c r="A54" i="22" s="1"/>
  <c r="A55" i="22" s="1"/>
  <c r="A61" i="22" s="1"/>
  <c r="A64" i="22" s="1"/>
  <c r="R47" i="22"/>
  <c r="Q47" i="22"/>
  <c r="O47" i="22"/>
  <c r="P47" i="22" s="1"/>
  <c r="N47" i="22"/>
  <c r="L47" i="22"/>
  <c r="J47" i="22"/>
  <c r="H47" i="22"/>
  <c r="H46" i="22"/>
  <c r="F46" i="22"/>
  <c r="Q45" i="22"/>
  <c r="R45" i="22" s="1"/>
  <c r="P45" i="22"/>
  <c r="O45" i="22"/>
  <c r="N45" i="22"/>
  <c r="L45" i="22"/>
  <c r="J45" i="22"/>
  <c r="H45" i="22"/>
  <c r="A45" i="22"/>
  <c r="A46" i="22" s="1"/>
  <c r="R44" i="22"/>
  <c r="Q44" i="22"/>
  <c r="O44" i="22"/>
  <c r="P44" i="22" s="1"/>
  <c r="N44" i="22"/>
  <c r="L44" i="22"/>
  <c r="J44" i="22"/>
  <c r="H44" i="22"/>
  <c r="Q43" i="22"/>
  <c r="O43" i="22"/>
  <c r="F41" i="22"/>
  <c r="E41" i="22"/>
  <c r="R40" i="22"/>
  <c r="Q40" i="22"/>
  <c r="O40" i="22"/>
  <c r="P40" i="22" s="1"/>
  <c r="N40" i="22"/>
  <c r="L40" i="22"/>
  <c r="J40" i="22"/>
  <c r="G40" i="22"/>
  <c r="G42" i="22" s="1"/>
  <c r="H39" i="22"/>
  <c r="Q38" i="22"/>
  <c r="R38" i="22" s="1"/>
  <c r="P38" i="22"/>
  <c r="O38" i="22"/>
  <c r="N38" i="22"/>
  <c r="L38" i="22"/>
  <c r="J38" i="22"/>
  <c r="R34" i="22"/>
  <c r="Q34" i="22"/>
  <c r="O34" i="22"/>
  <c r="P34" i="22" s="1"/>
  <c r="N34" i="22"/>
  <c r="L34" i="22"/>
  <c r="J34" i="22"/>
  <c r="H33" i="22"/>
  <c r="E33" i="22"/>
  <c r="Q30" i="22"/>
  <c r="R30" i="22" s="1"/>
  <c r="P30" i="22"/>
  <c r="O30" i="22"/>
  <c r="N30" i="22"/>
  <c r="L30" i="22"/>
  <c r="J30" i="22"/>
  <c r="Q28" i="22"/>
  <c r="R28" i="22" s="1"/>
  <c r="O28" i="22"/>
  <c r="P28" i="22" s="1"/>
  <c r="N28" i="22"/>
  <c r="L28" i="22"/>
  <c r="J28" i="22"/>
  <c r="E27" i="22"/>
  <c r="Q25" i="22"/>
  <c r="R25" i="22" s="1"/>
  <c r="P25" i="22"/>
  <c r="O25" i="22"/>
  <c r="N25" i="22"/>
  <c r="L25" i="22"/>
  <c r="J25" i="22"/>
  <c r="Q24" i="22"/>
  <c r="O24" i="22"/>
  <c r="E24" i="22"/>
  <c r="G25" i="22" s="1"/>
  <c r="G27" i="22" s="1"/>
  <c r="Q21" i="22"/>
  <c r="O21" i="22"/>
  <c r="P21" i="22" s="1"/>
  <c r="N21" i="22"/>
  <c r="L21" i="22"/>
  <c r="J21" i="22"/>
  <c r="H21" i="22"/>
  <c r="D6" i="22"/>
  <c r="J34" i="21"/>
  <c r="I34" i="21"/>
  <c r="H34" i="21"/>
  <c r="F34" i="21"/>
  <c r="D34" i="21"/>
  <c r="C34" i="21"/>
  <c r="A9" i="21"/>
  <c r="A9" i="23" s="1"/>
  <c r="A8" i="21"/>
  <c r="A8" i="23" s="1"/>
  <c r="A7" i="21"/>
  <c r="A7" i="23" s="1"/>
  <c r="E46" i="20"/>
  <c r="C46" i="20"/>
  <c r="G45" i="20"/>
  <c r="E45" i="20"/>
  <c r="C45" i="20"/>
  <c r="G44" i="20"/>
  <c r="E44" i="20"/>
  <c r="C44" i="20"/>
  <c r="G43" i="20"/>
  <c r="E43" i="20"/>
  <c r="C43" i="20"/>
  <c r="E42" i="20"/>
  <c r="C42" i="20"/>
  <c r="G41" i="20"/>
  <c r="E41" i="20"/>
  <c r="C41" i="20"/>
  <c r="G40" i="20"/>
  <c r="E40" i="20"/>
  <c r="C40" i="20"/>
  <c r="D40" i="20" s="1"/>
  <c r="G39" i="20"/>
  <c r="E39" i="20"/>
  <c r="C39" i="20"/>
  <c r="D39" i="20" s="1"/>
  <c r="E38" i="20"/>
  <c r="C38" i="20"/>
  <c r="D38" i="20" s="1"/>
  <c r="G37" i="20"/>
  <c r="E37" i="20"/>
  <c r="F37" i="20" s="1"/>
  <c r="H37" i="20" s="1"/>
  <c r="D37" i="20"/>
  <c r="C37" i="20"/>
  <c r="E25" i="20"/>
  <c r="G25" i="20" s="1"/>
  <c r="C25" i="20"/>
  <c r="G24" i="20"/>
  <c r="E24" i="20"/>
  <c r="C24" i="20"/>
  <c r="E23" i="20"/>
  <c r="G23" i="20" s="1"/>
  <c r="C23" i="20"/>
  <c r="G22" i="20"/>
  <c r="E22" i="20"/>
  <c r="C22" i="20"/>
  <c r="E21" i="20"/>
  <c r="G21" i="20" s="1"/>
  <c r="C21" i="20"/>
  <c r="G20" i="20"/>
  <c r="E20" i="20"/>
  <c r="C20" i="20"/>
  <c r="G19" i="20"/>
  <c r="C19" i="20"/>
  <c r="G18" i="20"/>
  <c r="C18" i="20"/>
  <c r="G17" i="20"/>
  <c r="E17" i="20"/>
  <c r="C17" i="20"/>
  <c r="E16" i="20"/>
  <c r="G16" i="20" s="1"/>
  <c r="C16" i="20"/>
  <c r="D16" i="20" s="1"/>
  <c r="D17" i="20" s="1"/>
  <c r="D18" i="20" s="1"/>
  <c r="D19" i="20" s="1"/>
  <c r="D20" i="20" s="1"/>
  <c r="D21" i="20" s="1"/>
  <c r="D22" i="20" s="1"/>
  <c r="D23" i="20" s="1"/>
  <c r="D24" i="20" s="1"/>
  <c r="D25" i="20" s="1"/>
  <c r="E46" i="19"/>
  <c r="G46" i="19" s="1"/>
  <c r="C46" i="19"/>
  <c r="E45" i="19"/>
  <c r="G45" i="19" s="1"/>
  <c r="C45" i="19"/>
  <c r="E44" i="19"/>
  <c r="G44" i="19" s="1"/>
  <c r="C44" i="19"/>
  <c r="E43" i="19"/>
  <c r="G43" i="19" s="1"/>
  <c r="C43" i="19"/>
  <c r="E42" i="19"/>
  <c r="G42" i="19" s="1"/>
  <c r="C42" i="19"/>
  <c r="E41" i="19"/>
  <c r="G41" i="19" s="1"/>
  <c r="C41" i="19"/>
  <c r="G40" i="19"/>
  <c r="C40" i="19"/>
  <c r="C39" i="19"/>
  <c r="G39" i="19" s="1"/>
  <c r="G38" i="19"/>
  <c r="E38" i="19"/>
  <c r="C38" i="19"/>
  <c r="G37" i="19"/>
  <c r="E37" i="19"/>
  <c r="F37" i="19" s="1"/>
  <c r="C37" i="19"/>
  <c r="D37" i="19" s="1"/>
  <c r="E25" i="19"/>
  <c r="G25" i="19" s="1"/>
  <c r="C25" i="19"/>
  <c r="E24" i="19"/>
  <c r="G24" i="19" s="1"/>
  <c r="C24" i="19"/>
  <c r="G23" i="19"/>
  <c r="E23" i="19"/>
  <c r="C23" i="19"/>
  <c r="G22" i="19"/>
  <c r="E22" i="19"/>
  <c r="C22" i="19"/>
  <c r="G21" i="19"/>
  <c r="E21" i="19"/>
  <c r="C21" i="19"/>
  <c r="E20" i="19"/>
  <c r="G20" i="19" s="1"/>
  <c r="C20" i="19"/>
  <c r="E19" i="19"/>
  <c r="G19" i="19" s="1"/>
  <c r="C19" i="19"/>
  <c r="E18" i="19"/>
  <c r="C18" i="19"/>
  <c r="G18" i="19" s="1"/>
  <c r="E17" i="19"/>
  <c r="G17" i="19" s="1"/>
  <c r="C17" i="19"/>
  <c r="F16" i="19"/>
  <c r="F17" i="19" s="1"/>
  <c r="E16" i="19"/>
  <c r="C16" i="19"/>
  <c r="D16" i="19" s="1"/>
  <c r="D17" i="19" s="1"/>
  <c r="D18" i="19" s="1"/>
  <c r="D19" i="19" s="1"/>
  <c r="D20" i="19" s="1"/>
  <c r="D21" i="19" s="1"/>
  <c r="D22" i="19" s="1"/>
  <c r="D23" i="19" s="1"/>
  <c r="D24" i="19" s="1"/>
  <c r="D25" i="19" s="1"/>
  <c r="P90" i="18"/>
  <c r="R57" i="18" s="1"/>
  <c r="Q80" i="18"/>
  <c r="O80" i="18"/>
  <c r="V77" i="18"/>
  <c r="T77" i="18"/>
  <c r="R77" i="18"/>
  <c r="S77" i="18" s="1"/>
  <c r="U77" i="18" s="1"/>
  <c r="W77" i="18" s="1"/>
  <c r="X77" i="18" s="1"/>
  <c r="P77" i="18"/>
  <c r="V75" i="18"/>
  <c r="T75" i="18"/>
  <c r="R75" i="18"/>
  <c r="S75" i="18" s="1"/>
  <c r="U75" i="18" s="1"/>
  <c r="W75" i="18" s="1"/>
  <c r="X75" i="18" s="1"/>
  <c r="P75" i="18"/>
  <c r="V71" i="18"/>
  <c r="T71" i="18"/>
  <c r="R71" i="18"/>
  <c r="S71" i="18" s="1"/>
  <c r="U71" i="18" s="1"/>
  <c r="W71" i="18" s="1"/>
  <c r="X71" i="18" s="1"/>
  <c r="P71" i="18"/>
  <c r="V60" i="18"/>
  <c r="T60" i="18"/>
  <c r="R60" i="18"/>
  <c r="S60" i="18" s="1"/>
  <c r="U60" i="18" s="1"/>
  <c r="W60" i="18" s="1"/>
  <c r="X60" i="18" s="1"/>
  <c r="P60" i="18"/>
  <c r="AB58" i="18"/>
  <c r="N58" i="18"/>
  <c r="N59" i="18" s="1"/>
  <c r="V57" i="18"/>
  <c r="V80" i="18" s="1"/>
  <c r="T57" i="18"/>
  <c r="P57" i="18"/>
  <c r="P80" i="18" s="1"/>
  <c r="N57" i="18"/>
  <c r="F42" i="18"/>
  <c r="A40" i="18"/>
  <c r="A39" i="18"/>
  <c r="B38" i="18"/>
  <c r="F38" i="18" s="1"/>
  <c r="F35" i="18"/>
  <c r="B35" i="18"/>
  <c r="F27" i="18"/>
  <c r="B27" i="18"/>
  <c r="D24" i="18"/>
  <c r="O17" i="18"/>
  <c r="O14" i="18"/>
  <c r="O11" i="18"/>
  <c r="B30" i="18" s="1"/>
  <c r="B11" i="18"/>
  <c r="B10" i="18"/>
  <c r="B9" i="18"/>
  <c r="B8" i="18"/>
  <c r="Q7" i="18"/>
  <c r="P7" i="18"/>
  <c r="G24" i="18" s="1"/>
  <c r="I24" i="18" s="1"/>
  <c r="O5" i="18"/>
  <c r="B24" i="18" s="1"/>
  <c r="R4" i="18"/>
  <c r="Q4" i="18"/>
  <c r="P4" i="18"/>
  <c r="O2" i="18"/>
  <c r="H114" i="17"/>
  <c r="C114" i="17"/>
  <c r="H101" i="17"/>
  <c r="G101" i="17"/>
  <c r="C101" i="17"/>
  <c r="D100" i="17" s="1"/>
  <c r="B101" i="17"/>
  <c r="I100" i="17"/>
  <c r="I98" i="17"/>
  <c r="D98" i="17"/>
  <c r="I96" i="17"/>
  <c r="I94" i="17"/>
  <c r="D94" i="17"/>
  <c r="I92" i="17"/>
  <c r="I90" i="17"/>
  <c r="D90" i="17"/>
  <c r="I88" i="17"/>
  <c r="I86" i="17"/>
  <c r="D86" i="17"/>
  <c r="I84" i="17"/>
  <c r="I82" i="17"/>
  <c r="I101" i="17" s="1"/>
  <c r="D82" i="17"/>
  <c r="AR77" i="17"/>
  <c r="AQ77" i="17"/>
  <c r="AP77" i="17"/>
  <c r="AO77" i="17"/>
  <c r="AN77" i="17"/>
  <c r="AM77" i="17"/>
  <c r="AL77" i="17"/>
  <c r="AK77" i="17"/>
  <c r="AJ77" i="17"/>
  <c r="AI77" i="17"/>
  <c r="Z66" i="17"/>
  <c r="Z63" i="17"/>
  <c r="P63" i="17"/>
  <c r="O63" i="17"/>
  <c r="P64" i="17" s="1"/>
  <c r="L63" i="17"/>
  <c r="L64" i="17" s="1"/>
  <c r="K63" i="17"/>
  <c r="H63" i="17"/>
  <c r="G63" i="17"/>
  <c r="H64" i="17" s="1"/>
  <c r="Y43" i="17"/>
  <c r="Y66" i="17" s="1"/>
  <c r="X43" i="17"/>
  <c r="X66" i="17" s="1"/>
  <c r="W43" i="17"/>
  <c r="W66" i="17" s="1"/>
  <c r="V43" i="17"/>
  <c r="V66" i="17" s="1"/>
  <c r="U43" i="17"/>
  <c r="U66" i="17" s="1"/>
  <c r="T43" i="17"/>
  <c r="T66" i="17" s="1"/>
  <c r="S43" i="17"/>
  <c r="S66" i="17" s="1"/>
  <c r="R43" i="17"/>
  <c r="R66" i="17" s="1"/>
  <c r="Q43" i="17"/>
  <c r="Q66" i="17" s="1"/>
  <c r="P43" i="17"/>
  <c r="P66" i="17" s="1"/>
  <c r="O43" i="17"/>
  <c r="O66" i="17" s="1"/>
  <c r="J43" i="17"/>
  <c r="J66" i="17" s="1"/>
  <c r="AC40" i="17"/>
  <c r="Q40" i="17"/>
  <c r="Q63" i="17" s="1"/>
  <c r="P40" i="17"/>
  <c r="P46" i="17" s="1"/>
  <c r="O40" i="17"/>
  <c r="O46" i="17" s="1"/>
  <c r="N40" i="17"/>
  <c r="M40" i="17"/>
  <c r="M63" i="17" s="1"/>
  <c r="L40" i="17"/>
  <c r="K40" i="17"/>
  <c r="J40" i="17"/>
  <c r="J63" i="17" s="1"/>
  <c r="J64" i="17" s="1"/>
  <c r="I40" i="17"/>
  <c r="I63" i="17" s="1"/>
  <c r="H40" i="17"/>
  <c r="G40" i="17"/>
  <c r="G46" i="17" s="1"/>
  <c r="G47" i="17" s="1"/>
  <c r="AB38" i="17"/>
  <c r="AB37" i="17"/>
  <c r="AB35" i="17"/>
  <c r="U34" i="17"/>
  <c r="T34" i="17"/>
  <c r="AB32" i="17"/>
  <c r="D31" i="17"/>
  <c r="T31" i="17" s="1"/>
  <c r="D27" i="17"/>
  <c r="T27" i="17" s="1"/>
  <c r="U24" i="17"/>
  <c r="V24" i="17" s="1"/>
  <c r="W24" i="17" s="1"/>
  <c r="X24" i="17" s="1"/>
  <c r="Y24" i="17" s="1"/>
  <c r="T24" i="17"/>
  <c r="AC22" i="17"/>
  <c r="M22" i="17"/>
  <c r="M43" i="17" s="1"/>
  <c r="M66" i="17" s="1"/>
  <c r="K22" i="17"/>
  <c r="L22" i="17" s="1"/>
  <c r="L43" i="17" s="1"/>
  <c r="L66" i="17" s="1"/>
  <c r="I22" i="17"/>
  <c r="I43" i="17" s="1"/>
  <c r="I66" i="17" s="1"/>
  <c r="H22" i="17"/>
  <c r="H43" i="17" s="1"/>
  <c r="D21" i="17"/>
  <c r="D40" i="17" s="1"/>
  <c r="D41" i="17" s="1"/>
  <c r="B9" i="16"/>
  <c r="B8" i="16"/>
  <c r="BE27" i="15"/>
  <c r="BA27" i="15"/>
  <c r="AW27" i="15"/>
  <c r="AS27" i="15"/>
  <c r="AO27" i="15"/>
  <c r="AK27" i="15"/>
  <c r="AG27" i="15"/>
  <c r="AC27" i="15"/>
  <c r="AA27" i="15"/>
  <c r="AE27" i="15" s="1"/>
  <c r="AI27" i="15" s="1"/>
  <c r="AM27" i="15" s="1"/>
  <c r="AQ27" i="15" s="1"/>
  <c r="AU27" i="15" s="1"/>
  <c r="AY27" i="15" s="1"/>
  <c r="Y27" i="15"/>
  <c r="W27" i="15"/>
  <c r="B12" i="13"/>
  <c r="B11" i="13"/>
  <c r="B10" i="13"/>
  <c r="B9" i="13"/>
  <c r="B13" i="12"/>
  <c r="B12" i="12"/>
  <c r="B11" i="12"/>
  <c r="B9" i="12"/>
  <c r="B13" i="10"/>
  <c r="B12" i="10"/>
  <c r="B13" i="9"/>
  <c r="B12" i="9"/>
  <c r="B11" i="9"/>
  <c r="B10" i="9"/>
  <c r="B12" i="8"/>
  <c r="B11" i="8"/>
  <c r="B10" i="8"/>
  <c r="B9" i="8"/>
  <c r="B9" i="5"/>
  <c r="B10" i="5"/>
  <c r="B10" i="4"/>
  <c r="B11" i="4"/>
  <c r="B12" i="4"/>
  <c r="B13" i="4"/>
  <c r="B11" i="5" s="1"/>
  <c r="B11" i="3"/>
  <c r="G159" i="33" l="1"/>
  <c r="G161" i="33" s="1"/>
  <c r="L50" i="32"/>
  <c r="E159" i="33"/>
  <c r="E161" i="33"/>
  <c r="H157" i="33"/>
  <c r="F159" i="33"/>
  <c r="F161" i="33" s="1"/>
  <c r="I50" i="32"/>
  <c r="J50" i="32" s="1"/>
  <c r="I156" i="33"/>
  <c r="K160" i="33" s="1"/>
  <c r="C159" i="33"/>
  <c r="C161" i="33" s="1"/>
  <c r="Z67" i="17"/>
  <c r="F24" i="18"/>
  <c r="B46" i="18"/>
  <c r="A25" i="18" s="1"/>
  <c r="D38" i="19"/>
  <c r="H66" i="17"/>
  <c r="H67" i="17" s="1"/>
  <c r="H44" i="17"/>
  <c r="I44" i="17" s="1"/>
  <c r="J44" i="17" s="1"/>
  <c r="AB31" i="17"/>
  <c r="U31" i="17"/>
  <c r="V31" i="17" s="1"/>
  <c r="W31" i="17" s="1"/>
  <c r="X31" i="17" s="1"/>
  <c r="Y31" i="17" s="1"/>
  <c r="H46" i="17"/>
  <c r="H47" i="17" s="1"/>
  <c r="I47" i="17" s="1"/>
  <c r="J47" i="17" s="1"/>
  <c r="L46" i="17"/>
  <c r="H24" i="18"/>
  <c r="J24" i="18" s="1"/>
  <c r="P67" i="17"/>
  <c r="T67" i="17"/>
  <c r="X67" i="17"/>
  <c r="A31" i="18"/>
  <c r="F30" i="18"/>
  <c r="R80" i="18"/>
  <c r="S57" i="18"/>
  <c r="U57" i="18" s="1"/>
  <c r="W57" i="18" s="1"/>
  <c r="X57" i="18" s="1"/>
  <c r="U27" i="17"/>
  <c r="V27" i="17" s="1"/>
  <c r="W27" i="17" s="1"/>
  <c r="X27" i="17" s="1"/>
  <c r="Y27" i="17" s="1"/>
  <c r="J67" i="17"/>
  <c r="R67" i="17"/>
  <c r="V67" i="17"/>
  <c r="F29" i="22"/>
  <c r="H29" i="22" s="1"/>
  <c r="F24" i="22"/>
  <c r="F27" i="22"/>
  <c r="H27" i="22" s="1"/>
  <c r="F18" i="19"/>
  <c r="H17" i="19"/>
  <c r="D41" i="20"/>
  <c r="AB22" i="17"/>
  <c r="AD22" i="17" s="1"/>
  <c r="I46" i="17"/>
  <c r="M46" i="17"/>
  <c r="B6" i="26"/>
  <c r="B5" i="25"/>
  <c r="AB24" i="17"/>
  <c r="V34" i="17"/>
  <c r="W34" i="17" s="1"/>
  <c r="X34" i="17" s="1"/>
  <c r="Y34" i="17" s="1"/>
  <c r="K43" i="17"/>
  <c r="K66" i="17" s="1"/>
  <c r="L67" i="17" s="1"/>
  <c r="J46" i="17"/>
  <c r="G16" i="19"/>
  <c r="N22" i="17"/>
  <c r="N43" i="17" s="1"/>
  <c r="N66" i="17" s="1"/>
  <c r="N67" i="17" s="1"/>
  <c r="G41" i="17"/>
  <c r="H41" i="17" s="1"/>
  <c r="I41" i="17" s="1"/>
  <c r="J41" i="17" s="1"/>
  <c r="K41" i="17" s="1"/>
  <c r="L41" i="17" s="1"/>
  <c r="M41" i="17" s="1"/>
  <c r="N41" i="17" s="1"/>
  <c r="O41" i="17" s="1"/>
  <c r="P41" i="17" s="1"/>
  <c r="Q41" i="17" s="1"/>
  <c r="N63" i="17"/>
  <c r="N64" i="17" s="1"/>
  <c r="D84" i="17"/>
  <c r="D88" i="17"/>
  <c r="D101" i="17" s="1"/>
  <c r="D92" i="17"/>
  <c r="D96" i="17"/>
  <c r="B9" i="26"/>
  <c r="B8" i="25"/>
  <c r="G38" i="20"/>
  <c r="G42" i="20"/>
  <c r="G46" i="20"/>
  <c r="H75" i="22"/>
  <c r="J75" i="22"/>
  <c r="P123" i="22"/>
  <c r="P142" i="22" s="1"/>
  <c r="U164" i="22"/>
  <c r="V164" i="22" s="1"/>
  <c r="T164" i="22"/>
  <c r="L223" i="22"/>
  <c r="O223" i="22"/>
  <c r="P223" i="22" s="1"/>
  <c r="P216" i="23"/>
  <c r="U141" i="22"/>
  <c r="V141" i="22" s="1"/>
  <c r="T141" i="22"/>
  <c r="AJ261" i="22"/>
  <c r="U241" i="23"/>
  <c r="V241" i="23" s="1"/>
  <c r="T241" i="23"/>
  <c r="F38" i="19"/>
  <c r="D39" i="19"/>
  <c r="H41" i="22"/>
  <c r="H61" i="22"/>
  <c r="J61" i="22"/>
  <c r="J77" i="22" s="1"/>
  <c r="P118" i="22"/>
  <c r="T87" i="22"/>
  <c r="T95" i="22"/>
  <c r="T110" i="22"/>
  <c r="T115" i="22"/>
  <c r="H123" i="22"/>
  <c r="R123" i="22"/>
  <c r="R142" i="22" s="1"/>
  <c r="U137" i="22"/>
  <c r="V137" i="22" s="1"/>
  <c r="T137" i="22"/>
  <c r="AH216" i="22"/>
  <c r="AH274" i="22" s="1"/>
  <c r="T175" i="22"/>
  <c r="U175" i="22"/>
  <c r="V175" i="22" s="1"/>
  <c r="T187" i="22"/>
  <c r="U187" i="22"/>
  <c r="V187" i="22" s="1"/>
  <c r="Q46" i="17"/>
  <c r="O30" i="18"/>
  <c r="P77" i="22"/>
  <c r="AJ123" i="22"/>
  <c r="AJ142" i="22" s="1"/>
  <c r="AJ274" i="22" s="1"/>
  <c r="Z123" i="22"/>
  <c r="Z142" i="22" s="1"/>
  <c r="Z274" i="22" s="1"/>
  <c r="J123" i="22"/>
  <c r="J142" i="22" s="1"/>
  <c r="AB123" i="22"/>
  <c r="AB142" i="22" s="1"/>
  <c r="AB274" i="22" s="1"/>
  <c r="L123" i="22"/>
  <c r="L142" i="22" s="1"/>
  <c r="X123" i="22"/>
  <c r="X142" i="22" s="1"/>
  <c r="T170" i="22"/>
  <c r="U170" i="22"/>
  <c r="V170" i="22" s="1"/>
  <c r="T178" i="22"/>
  <c r="U178" i="22"/>
  <c r="V178" i="22" s="1"/>
  <c r="O232" i="22"/>
  <c r="P232" i="22" s="1"/>
  <c r="L232" i="22"/>
  <c r="U103" i="23"/>
  <c r="V103" i="23" s="1"/>
  <c r="T103" i="23"/>
  <c r="R21" i="17"/>
  <c r="B7" i="26"/>
  <c r="B6" i="25"/>
  <c r="B8" i="26"/>
  <c r="B7" i="25"/>
  <c r="H16" i="19"/>
  <c r="H37" i="19"/>
  <c r="F16" i="20"/>
  <c r="F38" i="20"/>
  <c r="R24" i="22"/>
  <c r="F43" i="22"/>
  <c r="P43" i="22" s="1"/>
  <c r="L61" i="22"/>
  <c r="L77" i="22" s="1"/>
  <c r="X118" i="22"/>
  <c r="X274" i="22" s="1"/>
  <c r="T111" i="22"/>
  <c r="U111" i="22"/>
  <c r="V111" i="22" s="1"/>
  <c r="V118" i="22" s="1"/>
  <c r="N123" i="22"/>
  <c r="N142" i="22" s="1"/>
  <c r="T123" i="22"/>
  <c r="U123" i="22"/>
  <c r="V123" i="22" s="1"/>
  <c r="AF123" i="22"/>
  <c r="AF142" i="22" s="1"/>
  <c r="AF274" i="22" s="1"/>
  <c r="U135" i="22"/>
  <c r="V135" i="22" s="1"/>
  <c r="T135" i="22"/>
  <c r="T183" i="22"/>
  <c r="U183" i="22"/>
  <c r="V183" i="22" s="1"/>
  <c r="J261" i="22"/>
  <c r="P118" i="23"/>
  <c r="T191" i="23"/>
  <c r="U191" i="23"/>
  <c r="V191" i="23" s="1"/>
  <c r="U149" i="22"/>
  <c r="V149" i="22" s="1"/>
  <c r="V216" i="22" s="1"/>
  <c r="AD216" i="22"/>
  <c r="AD274" i="22" s="1"/>
  <c r="T169" i="22"/>
  <c r="T200" i="22"/>
  <c r="U200" i="22"/>
  <c r="V200" i="22" s="1"/>
  <c r="T204" i="22"/>
  <c r="U204" i="22"/>
  <c r="V204" i="22" s="1"/>
  <c r="T212" i="22"/>
  <c r="U212" i="22"/>
  <c r="V212" i="22" s="1"/>
  <c r="T223" i="22"/>
  <c r="T225" i="22"/>
  <c r="U225" i="22"/>
  <c r="V225" i="22" s="1"/>
  <c r="H239" i="22"/>
  <c r="V240" i="22"/>
  <c r="V241" i="22"/>
  <c r="V242" i="22"/>
  <c r="L56" i="23"/>
  <c r="Z274" i="23"/>
  <c r="X274" i="23"/>
  <c r="R142" i="23"/>
  <c r="R274" i="23" s="1"/>
  <c r="T135" i="23"/>
  <c r="U135" i="23"/>
  <c r="V135" i="23" s="1"/>
  <c r="T175" i="23"/>
  <c r="U175" i="23"/>
  <c r="V175" i="23" s="1"/>
  <c r="L223" i="23"/>
  <c r="O223" i="23"/>
  <c r="P223" i="23" s="1"/>
  <c r="P261" i="23" s="1"/>
  <c r="U244" i="23"/>
  <c r="V244" i="23" s="1"/>
  <c r="T244" i="23"/>
  <c r="T171" i="22"/>
  <c r="U171" i="22"/>
  <c r="V171" i="22" s="1"/>
  <c r="T188" i="22"/>
  <c r="U188" i="22"/>
  <c r="V188" i="22" s="1"/>
  <c r="T208" i="22"/>
  <c r="U208" i="22"/>
  <c r="V208" i="22" s="1"/>
  <c r="T214" i="22"/>
  <c r="U214" i="22"/>
  <c r="V214" i="22" s="1"/>
  <c r="AH240" i="22"/>
  <c r="AH261" i="22" s="1"/>
  <c r="J240" i="22"/>
  <c r="N240" i="22"/>
  <c r="N261" i="22" s="1"/>
  <c r="H240" i="22"/>
  <c r="R240" i="22"/>
  <c r="R261" i="22" s="1"/>
  <c r="AH241" i="22"/>
  <c r="J241" i="22"/>
  <c r="N241" i="22"/>
  <c r="H241" i="22"/>
  <c r="R241" i="22"/>
  <c r="AH242" i="22"/>
  <c r="J242" i="22"/>
  <c r="N242" i="22"/>
  <c r="H242" i="22"/>
  <c r="AJ242" i="22"/>
  <c r="R242" i="22"/>
  <c r="U243" i="22"/>
  <c r="V243" i="22" s="1"/>
  <c r="T243" i="22"/>
  <c r="U253" i="22"/>
  <c r="V253" i="22" s="1"/>
  <c r="T253" i="22"/>
  <c r="P56" i="23"/>
  <c r="R77" i="23"/>
  <c r="T130" i="23"/>
  <c r="T142" i="23" s="1"/>
  <c r="U130" i="23"/>
  <c r="V130" i="23" s="1"/>
  <c r="V142" i="23" s="1"/>
  <c r="U137" i="23"/>
  <c r="V137" i="23" s="1"/>
  <c r="T137" i="23"/>
  <c r="R216" i="23"/>
  <c r="T156" i="22"/>
  <c r="T216" i="22" s="1"/>
  <c r="T191" i="22"/>
  <c r="U191" i="22"/>
  <c r="V191" i="22" s="1"/>
  <c r="U233" i="22"/>
  <c r="V233" i="22" s="1"/>
  <c r="T233" i="22"/>
  <c r="L238" i="22"/>
  <c r="O238" i="22"/>
  <c r="P238" i="22" s="1"/>
  <c r="T240" i="22"/>
  <c r="T241" i="22"/>
  <c r="T242" i="22"/>
  <c r="U245" i="22"/>
  <c r="V245" i="22" s="1"/>
  <c r="V261" i="22" s="1"/>
  <c r="T245" i="22"/>
  <c r="L246" i="22"/>
  <c r="O246" i="22"/>
  <c r="P246" i="22" s="1"/>
  <c r="T101" i="23"/>
  <c r="U101" i="23"/>
  <c r="V101" i="23" s="1"/>
  <c r="AF274" i="23"/>
  <c r="P142" i="23"/>
  <c r="U200" i="23"/>
  <c r="V200" i="23" s="1"/>
  <c r="T200" i="23"/>
  <c r="J261" i="23"/>
  <c r="L233" i="23"/>
  <c r="O233" i="23"/>
  <c r="P233" i="23" s="1"/>
  <c r="P123" i="24"/>
  <c r="Q123" i="24"/>
  <c r="R123" i="24" s="1"/>
  <c r="U234" i="22"/>
  <c r="V234" i="22" s="1"/>
  <c r="U244" i="22"/>
  <c r="V244" i="22" s="1"/>
  <c r="U249" i="22"/>
  <c r="V249" i="22" s="1"/>
  <c r="U255" i="22"/>
  <c r="V255" i="22" s="1"/>
  <c r="U260" i="22"/>
  <c r="V260" i="22" s="1"/>
  <c r="AJ118" i="23"/>
  <c r="T93" i="23"/>
  <c r="U93" i="23"/>
  <c r="V93" i="23" s="1"/>
  <c r="AD142" i="23"/>
  <c r="AD274" i="23" s="1"/>
  <c r="T125" i="23"/>
  <c r="J216" i="23"/>
  <c r="J274" i="23" s="1"/>
  <c r="P280" i="23" s="1"/>
  <c r="T174" i="23"/>
  <c r="U174" i="23"/>
  <c r="V174" i="23" s="1"/>
  <c r="T206" i="23"/>
  <c r="R261" i="23"/>
  <c r="AJ261" i="23"/>
  <c r="U260" i="23"/>
  <c r="V260" i="23" s="1"/>
  <c r="T260" i="23"/>
  <c r="H54" i="24"/>
  <c r="H272" i="24" s="1"/>
  <c r="F75" i="24"/>
  <c r="Q85" i="24"/>
  <c r="R85" i="24" s="1"/>
  <c r="P85" i="24"/>
  <c r="T272" i="24"/>
  <c r="L214" i="24"/>
  <c r="L259" i="24"/>
  <c r="L118" i="23"/>
  <c r="T87" i="23"/>
  <c r="T118" i="23" s="1"/>
  <c r="U87" i="23"/>
  <c r="V87" i="23" s="1"/>
  <c r="T110" i="23"/>
  <c r="U110" i="23"/>
  <c r="V110" i="23" s="1"/>
  <c r="T117" i="23"/>
  <c r="U117" i="23"/>
  <c r="V117" i="23" s="1"/>
  <c r="AJ142" i="23"/>
  <c r="T131" i="23"/>
  <c r="U131" i="23"/>
  <c r="V131" i="23" s="1"/>
  <c r="L216" i="23"/>
  <c r="AH216" i="23"/>
  <c r="AH274" i="23" s="1"/>
  <c r="T171" i="23"/>
  <c r="U171" i="23"/>
  <c r="V171" i="23" s="1"/>
  <c r="T178" i="23"/>
  <c r="U178" i="23"/>
  <c r="V178" i="23" s="1"/>
  <c r="V216" i="23" s="1"/>
  <c r="U209" i="23"/>
  <c r="V209" i="23" s="1"/>
  <c r="T209" i="23"/>
  <c r="N261" i="23"/>
  <c r="T261" i="23"/>
  <c r="U234" i="23"/>
  <c r="V234" i="23" s="1"/>
  <c r="T234" i="23"/>
  <c r="L54" i="24"/>
  <c r="Q91" i="24"/>
  <c r="R91" i="24" s="1"/>
  <c r="P91" i="24"/>
  <c r="Q93" i="24"/>
  <c r="R93" i="24" s="1"/>
  <c r="P93" i="24"/>
  <c r="AB140" i="24"/>
  <c r="AB272" i="24" s="1"/>
  <c r="N77" i="23"/>
  <c r="N274" i="23" s="1"/>
  <c r="N118" i="23"/>
  <c r="T90" i="23"/>
  <c r="U90" i="23"/>
  <c r="V90" i="23" s="1"/>
  <c r="T114" i="23"/>
  <c r="AB142" i="23"/>
  <c r="AB274" i="23" s="1"/>
  <c r="N216" i="23"/>
  <c r="T216" i="23"/>
  <c r="T172" i="23"/>
  <c r="U172" i="23"/>
  <c r="V172" i="23" s="1"/>
  <c r="U208" i="23"/>
  <c r="V208" i="23" s="1"/>
  <c r="T208" i="23"/>
  <c r="U212" i="23"/>
  <c r="V212" i="23" s="1"/>
  <c r="T212" i="23"/>
  <c r="U225" i="23"/>
  <c r="V225" i="23" s="1"/>
  <c r="V261" i="23" s="1"/>
  <c r="T225" i="23"/>
  <c r="L240" i="23"/>
  <c r="O240" i="23"/>
  <c r="P240" i="23" s="1"/>
  <c r="L243" i="23"/>
  <c r="O243" i="23"/>
  <c r="P243" i="23" s="1"/>
  <c r="L251" i="23"/>
  <c r="O251" i="23"/>
  <c r="P251" i="23" s="1"/>
  <c r="L258" i="23"/>
  <c r="O258" i="23"/>
  <c r="P258" i="23" s="1"/>
  <c r="F54" i="24"/>
  <c r="L75" i="24"/>
  <c r="N116" i="24"/>
  <c r="Q88" i="24"/>
  <c r="R88" i="24" s="1"/>
  <c r="P88" i="24"/>
  <c r="U211" i="23"/>
  <c r="V211" i="23" s="1"/>
  <c r="U215" i="23"/>
  <c r="V215" i="23" s="1"/>
  <c r="U227" i="23"/>
  <c r="V227" i="23" s="1"/>
  <c r="U235" i="23"/>
  <c r="V235" i="23" s="1"/>
  <c r="U242" i="23"/>
  <c r="V242" i="23" s="1"/>
  <c r="U245" i="23"/>
  <c r="V245" i="23" s="1"/>
  <c r="U253" i="23"/>
  <c r="V253" i="23" s="1"/>
  <c r="F116" i="24"/>
  <c r="V116" i="24"/>
  <c r="P105" i="24"/>
  <c r="Q105" i="24"/>
  <c r="R105" i="24" s="1"/>
  <c r="P112" i="24"/>
  <c r="Q112" i="24"/>
  <c r="R112" i="24" s="1"/>
  <c r="J140" i="24"/>
  <c r="F214" i="24"/>
  <c r="N214" i="24"/>
  <c r="V214" i="24"/>
  <c r="P259" i="24"/>
  <c r="H259" i="24"/>
  <c r="J116" i="24"/>
  <c r="J272" i="24" s="1"/>
  <c r="N140" i="24"/>
  <c r="R214" i="24"/>
  <c r="P101" i="24"/>
  <c r="Q101" i="24"/>
  <c r="R101" i="24" s="1"/>
  <c r="P140" i="24"/>
  <c r="P135" i="24"/>
  <c r="Q135" i="24"/>
  <c r="R135" i="24" s="1"/>
  <c r="R140" i="24" s="1"/>
  <c r="R259" i="24"/>
  <c r="N272" i="24" l="1"/>
  <c r="T274" i="23"/>
  <c r="P274" i="23"/>
  <c r="P283" i="23" s="1"/>
  <c r="D40" i="19"/>
  <c r="F272" i="24"/>
  <c r="L278" i="24" s="1"/>
  <c r="R116" i="24"/>
  <c r="R272" i="24" s="1"/>
  <c r="L274" i="23"/>
  <c r="V142" i="22"/>
  <c r="V274" i="22" s="1"/>
  <c r="H38" i="20"/>
  <c r="L261" i="22"/>
  <c r="V118" i="23"/>
  <c r="V274" i="23" s="1"/>
  <c r="T142" i="22"/>
  <c r="F17" i="20"/>
  <c r="H16" i="20"/>
  <c r="F19" i="19"/>
  <c r="H18" i="19"/>
  <c r="AB34" i="17"/>
  <c r="K44" i="17"/>
  <c r="L44" i="17" s="1"/>
  <c r="M44" i="17" s="1"/>
  <c r="N44" i="17" s="1"/>
  <c r="O44" i="17" s="1"/>
  <c r="P44" i="17" s="1"/>
  <c r="Q44" i="17" s="1"/>
  <c r="R44" i="17" s="1"/>
  <c r="S44" i="17" s="1"/>
  <c r="T44" i="17" s="1"/>
  <c r="U44" i="17" s="1"/>
  <c r="V44" i="17" s="1"/>
  <c r="W44" i="17" s="1"/>
  <c r="X44" i="17" s="1"/>
  <c r="Y44" i="17" s="1"/>
  <c r="V272" i="24"/>
  <c r="L272" i="24"/>
  <c r="L281" i="24" s="1"/>
  <c r="P116" i="24"/>
  <c r="P272" i="24" s="1"/>
  <c r="AJ274" i="23"/>
  <c r="L261" i="23"/>
  <c r="T261" i="22"/>
  <c r="S21" i="17"/>
  <c r="R40" i="17"/>
  <c r="T118" i="22"/>
  <c r="T274" i="22" s="1"/>
  <c r="F39" i="19"/>
  <c r="H38" i="19"/>
  <c r="P261" i="22"/>
  <c r="F39" i="20"/>
  <c r="R41" i="17"/>
  <c r="N24" i="22"/>
  <c r="H24" i="22"/>
  <c r="H283" i="22" s="1"/>
  <c r="J24" i="22"/>
  <c r="J56" i="22" s="1"/>
  <c r="J274" i="22" s="1"/>
  <c r="P280" i="22" s="1"/>
  <c r="P24" i="22"/>
  <c r="P56" i="22" s="1"/>
  <c r="L24" i="22"/>
  <c r="K46" i="17"/>
  <c r="K47" i="17" s="1"/>
  <c r="L47" i="17" s="1"/>
  <c r="M47" i="17" s="1"/>
  <c r="N47" i="17" s="1"/>
  <c r="O47" i="17" s="1"/>
  <c r="P47" i="17" s="1"/>
  <c r="Q47" i="17" s="1"/>
  <c r="AB27" i="17"/>
  <c r="A33" i="18"/>
  <c r="A43" i="18"/>
  <c r="A36" i="18"/>
  <c r="A28" i="18"/>
  <c r="A44" i="18"/>
  <c r="N46" i="17"/>
  <c r="J43" i="22"/>
  <c r="L43" i="22"/>
  <c r="R43" i="22"/>
  <c r="R56" i="22" s="1"/>
  <c r="R274" i="22" s="1"/>
  <c r="H43" i="22"/>
  <c r="N43" i="22"/>
  <c r="D42" i="20"/>
  <c r="F46" i="18"/>
  <c r="R47" i="17" l="1"/>
  <c r="D43" i="20"/>
  <c r="H39" i="20"/>
  <c r="F40" i="20"/>
  <c r="F40" i="19"/>
  <c r="H39" i="19"/>
  <c r="S40" i="17"/>
  <c r="T21" i="17"/>
  <c r="F18" i="20"/>
  <c r="H17" i="20"/>
  <c r="L56" i="22"/>
  <c r="L274" i="22" s="1"/>
  <c r="N56" i="22"/>
  <c r="N274" i="22" s="1"/>
  <c r="D41" i="19"/>
  <c r="P274" i="22"/>
  <c r="P283" i="22" s="1"/>
  <c r="S41" i="17"/>
  <c r="R63" i="17"/>
  <c r="R64" i="17" s="1"/>
  <c r="R46" i="17"/>
  <c r="F20" i="19"/>
  <c r="H19" i="19"/>
  <c r="H18" i="20" l="1"/>
  <c r="F19" i="20"/>
  <c r="H40" i="19"/>
  <c r="F41" i="19"/>
  <c r="F21" i="19"/>
  <c r="H20" i="19"/>
  <c r="T40" i="17"/>
  <c r="U21" i="17"/>
  <c r="D44" i="20"/>
  <c r="D42" i="19"/>
  <c r="S46" i="17"/>
  <c r="S63" i="17"/>
  <c r="H40" i="20"/>
  <c r="F41" i="20"/>
  <c r="S47" i="17"/>
  <c r="D45" i="20" l="1"/>
  <c r="H41" i="20"/>
  <c r="F42" i="20"/>
  <c r="F22" i="19"/>
  <c r="H21" i="19"/>
  <c r="F20" i="20"/>
  <c r="H19" i="20"/>
  <c r="D43" i="19"/>
  <c r="V21" i="17"/>
  <c r="U40" i="17"/>
  <c r="T63" i="17"/>
  <c r="T64" i="17" s="1"/>
  <c r="T46" i="17"/>
  <c r="T47" i="17" s="1"/>
  <c r="H41" i="19"/>
  <c r="F42" i="19"/>
  <c r="T41" i="17"/>
  <c r="U41" i="17" s="1"/>
  <c r="U47" i="17" l="1"/>
  <c r="W21" i="17"/>
  <c r="V40" i="17"/>
  <c r="F21" i="20"/>
  <c r="H20" i="20"/>
  <c r="H42" i="19"/>
  <c r="F43" i="19"/>
  <c r="D44" i="19"/>
  <c r="H22" i="19"/>
  <c r="F23" i="19"/>
  <c r="D46" i="20"/>
  <c r="U63" i="17"/>
  <c r="U46" i="17"/>
  <c r="H42" i="20"/>
  <c r="F43" i="20"/>
  <c r="J43" i="20" l="1"/>
  <c r="H43" i="20"/>
  <c r="F44" i="20"/>
  <c r="H43" i="19"/>
  <c r="F44" i="19"/>
  <c r="F22" i="20"/>
  <c r="H21" i="20"/>
  <c r="I46" i="20"/>
  <c r="I39" i="20"/>
  <c r="I38" i="20"/>
  <c r="I40" i="20"/>
  <c r="J37" i="20"/>
  <c r="I37" i="20"/>
  <c r="J38" i="20"/>
  <c r="I41" i="20"/>
  <c r="I42" i="20"/>
  <c r="J39" i="20"/>
  <c r="J40" i="20"/>
  <c r="I43" i="20"/>
  <c r="I44" i="20"/>
  <c r="J41" i="20"/>
  <c r="V46" i="17"/>
  <c r="V47" i="17" s="1"/>
  <c r="V63" i="17"/>
  <c r="V64" i="17" s="1"/>
  <c r="J42" i="20"/>
  <c r="I45" i="20"/>
  <c r="D45" i="19"/>
  <c r="W40" i="17"/>
  <c r="X21" i="17"/>
  <c r="F24" i="19"/>
  <c r="H23" i="19"/>
  <c r="V41" i="17"/>
  <c r="W41" i="17" s="1"/>
  <c r="W47" i="17" l="1"/>
  <c r="D46" i="19"/>
  <c r="H24" i="19"/>
  <c r="F25" i="19"/>
  <c r="H25" i="19" s="1"/>
  <c r="J44" i="20"/>
  <c r="H44" i="20"/>
  <c r="F45" i="20"/>
  <c r="X40" i="17"/>
  <c r="Y21" i="17"/>
  <c r="Y40" i="17" s="1"/>
  <c r="AB21" i="17"/>
  <c r="H44" i="19"/>
  <c r="F45" i="19"/>
  <c r="F23" i="20"/>
  <c r="H22" i="20"/>
  <c r="X41" i="17"/>
  <c r="Y41" i="17" s="1"/>
  <c r="W46" i="17"/>
  <c r="W63" i="17"/>
  <c r="H45" i="19" l="1"/>
  <c r="J45" i="19"/>
  <c r="F46" i="19"/>
  <c r="X63" i="17"/>
  <c r="X64" i="17" s="1"/>
  <c r="X46" i="17"/>
  <c r="X47" i="17"/>
  <c r="J45" i="20"/>
  <c r="H45" i="20"/>
  <c r="F46" i="20"/>
  <c r="F24" i="20"/>
  <c r="H23" i="20"/>
  <c r="I46" i="19"/>
  <c r="J37" i="19"/>
  <c r="I37" i="19"/>
  <c r="I38" i="19"/>
  <c r="J38" i="19"/>
  <c r="I39" i="19"/>
  <c r="I40" i="19"/>
  <c r="J39" i="19"/>
  <c r="I41" i="19"/>
  <c r="J40" i="19"/>
  <c r="I42" i="19"/>
  <c r="J41" i="19"/>
  <c r="I43" i="19"/>
  <c r="J42" i="19"/>
  <c r="J43" i="19"/>
  <c r="I44" i="19"/>
  <c r="J44" i="19"/>
  <c r="Y63" i="17"/>
  <c r="Z64" i="17" s="1"/>
  <c r="Y46" i="17"/>
  <c r="I45" i="19"/>
  <c r="H46" i="19" l="1"/>
  <c r="J46" i="19"/>
  <c r="F25" i="20"/>
  <c r="H25" i="20" s="1"/>
  <c r="H24" i="20"/>
  <c r="Y47" i="17"/>
  <c r="J46" i="20"/>
  <c r="H46" i="20"/>
</calcChain>
</file>

<file path=xl/comments1.xml><?xml version="1.0" encoding="utf-8"?>
<comments xmlns="http://schemas.openxmlformats.org/spreadsheetml/2006/main">
  <authors>
    <author>sct</author>
    <author xml:space="preserve"> </author>
  </authors>
  <commentList>
    <comment ref="C91" authorId="0" shapeId="0">
      <text>
        <r>
          <rPr>
            <b/>
            <sz val="8"/>
            <color indexed="81"/>
            <rFont val="Tahoma"/>
            <family val="2"/>
          </rPr>
          <t>sct:</t>
        </r>
        <r>
          <rPr>
            <sz val="8"/>
            <color indexed="81"/>
            <rFont val="Tahoma"/>
            <family val="2"/>
          </rPr>
          <t xml:space="preserve">
PONER EN LA EP 4 TERMINALES ESPECIALES</t>
        </r>
      </text>
    </comment>
    <comment ref="C178" authorId="1" shapeId="0">
      <text>
        <r>
          <rPr>
            <b/>
            <sz val="8"/>
            <color indexed="81"/>
            <rFont val="Tahoma"/>
            <family val="2"/>
          </rPr>
          <t xml:space="preserve"> :</t>
        </r>
        <r>
          <rPr>
            <sz val="8"/>
            <color indexed="81"/>
            <rFont val="Tahoma"/>
            <family val="2"/>
          </rPr>
          <t xml:space="preserve">
ver notas</t>
        </r>
      </text>
    </comment>
  </commentList>
</comments>
</file>

<file path=xl/comments2.xml><?xml version="1.0" encoding="utf-8"?>
<comments xmlns="http://schemas.openxmlformats.org/spreadsheetml/2006/main">
  <authors>
    <author>sct</author>
    <author xml:space="preserve"> </author>
  </authors>
  <commentList>
    <comment ref="B89" authorId="0" shapeId="0">
      <text>
        <r>
          <rPr>
            <b/>
            <sz val="8"/>
            <color indexed="81"/>
            <rFont val="Tahoma"/>
            <family val="2"/>
          </rPr>
          <t>sct:</t>
        </r>
        <r>
          <rPr>
            <sz val="8"/>
            <color indexed="81"/>
            <rFont val="Tahoma"/>
            <family val="2"/>
          </rPr>
          <t xml:space="preserve">
PONER EN LA EP 4 TERMINALES ESPECIALES</t>
        </r>
      </text>
    </comment>
    <comment ref="B176" authorId="1" shapeId="0">
      <text>
        <r>
          <rPr>
            <b/>
            <sz val="8"/>
            <color indexed="81"/>
            <rFont val="Tahoma"/>
            <family val="2"/>
          </rPr>
          <t xml:space="preserve"> :</t>
        </r>
        <r>
          <rPr>
            <sz val="8"/>
            <color indexed="81"/>
            <rFont val="Tahoma"/>
            <family val="2"/>
          </rPr>
          <t xml:space="preserve">
ver notas</t>
        </r>
      </text>
    </comment>
  </commentList>
</comments>
</file>

<file path=xl/sharedStrings.xml><?xml version="1.0" encoding="utf-8"?>
<sst xmlns="http://schemas.openxmlformats.org/spreadsheetml/2006/main" count="2866" uniqueCount="1200">
  <si>
    <t>OBRA:</t>
  </si>
  <si>
    <t>NO.</t>
  </si>
  <si>
    <t>CONCEPTO</t>
  </si>
  <si>
    <t>ESTATUS</t>
  </si>
  <si>
    <t>OBSERVACIONES PARA EL RESIDENTE DE OBRA</t>
  </si>
  <si>
    <t>INTEGRADO</t>
  </si>
  <si>
    <t>EN REVISIÓN</t>
  </si>
  <si>
    <t>FALTANTES</t>
  </si>
  <si>
    <t>FECHA</t>
  </si>
  <si>
    <t>INTEGRACION Y REVISION DE DOCUMENTOS PREVIOS AL INICIO DE LA OBRA</t>
  </si>
  <si>
    <t xml:space="preserve">LA PROPUESTA TECNICA Y ECONOMICA DEL LICITANTE GANADOR. </t>
  </si>
  <si>
    <t>CROQUIS DE LOCALIZACION DEL LUGAR DE LA OBRA</t>
  </si>
  <si>
    <t>OFICIO DE AUTORIZACION DE INVERSION (INICIAL Y POSTERIORES)</t>
  </si>
  <si>
    <t>ACTA DE APERTURA, REGISTRO DE APERTURA, CIRCULARES ACLARATORIAS</t>
  </si>
  <si>
    <t>DICTAMEN DE ADJUDICACION</t>
  </si>
  <si>
    <t>ACTA DE FALLO DE LICITACION</t>
  </si>
  <si>
    <t>OFICIO DE DESIGNACION DE RESIDENTE DE OBRA</t>
  </si>
  <si>
    <t xml:space="preserve">TARJETA, CARATULA DE CONTRATO. </t>
  </si>
  <si>
    <t>GARANTIAS DE CUMPLIMIENTO</t>
  </si>
  <si>
    <t>GARANTIAS DE ANTICIPO</t>
  </si>
  <si>
    <t>FACTURAS DE ANTICIPO.</t>
  </si>
  <si>
    <t>TRAMO:</t>
  </si>
  <si>
    <t>CONTRATO:</t>
  </si>
  <si>
    <t>x</t>
  </si>
  <si>
    <t>X</t>
  </si>
  <si>
    <t>CONVOCATORIA QUE CONIENE LAS BASES ANEXOS DE LICITACION,</t>
  </si>
  <si>
    <t>xxxxxxxxxxxX</t>
  </si>
  <si>
    <t xml:space="preserve">AVISO DE INICIO DE LOS TRABAJOS. </t>
  </si>
  <si>
    <t xml:space="preserve">PROGRAMA DE OBRA </t>
  </si>
  <si>
    <t>LOGO SUPERVISION</t>
  </si>
  <si>
    <t xml:space="preserve">CONSTRUCTORA: XXXX  XXXX  X X X  X  XX  </t>
  </si>
  <si>
    <t>DESCRIPCIÓN DE TRABAJOS A EJECUTAR</t>
  </si>
  <si>
    <t>CONSTRUCTORA:</t>
  </si>
  <si>
    <t>TENENCIA</t>
  </si>
  <si>
    <t>AZAC.</t>
  </si>
  <si>
    <t>DATOS DE CURVA</t>
  </si>
  <si>
    <t>DEFLEXIÓN</t>
  </si>
  <si>
    <t>PUNTO</t>
  </si>
  <si>
    <t>ESTACIÓN</t>
  </si>
  <si>
    <t>FECHA :</t>
  </si>
  <si>
    <t>XXXXXXX</t>
  </si>
  <si>
    <t>KM :</t>
  </si>
  <si>
    <t>TRAMO :</t>
  </si>
  <si>
    <t>ORIGEN :</t>
  </si>
  <si>
    <t>CARRETERA:</t>
  </si>
  <si>
    <t>ENTREGA DEL TRAZO DE LA OBRA</t>
  </si>
  <si>
    <t>LOGO</t>
  </si>
  <si>
    <t>|</t>
  </si>
  <si>
    <t>SOBRE MOJONERA</t>
  </si>
  <si>
    <t>DR 2</t>
  </si>
  <si>
    <r>
      <rPr>
        <b/>
        <sz val="12"/>
        <rFont val="Symbol"/>
        <family val="1"/>
        <charset val="2"/>
      </rPr>
      <t></t>
    </r>
    <r>
      <rPr>
        <b/>
        <sz val="11"/>
        <rFont val="Arial"/>
        <family val="2"/>
      </rPr>
      <t xml:space="preserve"> 2</t>
    </r>
  </si>
  <si>
    <t>DR 1</t>
  </si>
  <si>
    <r>
      <rPr>
        <b/>
        <sz val="12"/>
        <rFont val="Symbol"/>
        <family val="1"/>
        <charset val="2"/>
      </rPr>
      <t></t>
    </r>
    <r>
      <rPr>
        <b/>
        <sz val="11"/>
        <rFont val="Arial"/>
        <family val="2"/>
      </rPr>
      <t xml:space="preserve"> 1</t>
    </r>
  </si>
  <si>
    <t>SIGLAS</t>
  </si>
  <si>
    <r>
      <t xml:space="preserve">Los ángulos </t>
    </r>
    <r>
      <rPr>
        <b/>
        <sz val="11"/>
        <rFont val="Symbol"/>
        <family val="1"/>
        <charset val="2"/>
      </rPr>
      <t></t>
    </r>
    <r>
      <rPr>
        <b/>
        <sz val="11"/>
        <rFont val="Arial"/>
        <family val="2"/>
      </rPr>
      <t xml:space="preserve">  se miden a la DERECHA desde la prolongación de la tangente de atrás. Las distancias DR son totales.</t>
    </r>
  </si>
  <si>
    <t>PUNTO REFERENCIADO</t>
  </si>
  <si>
    <t>TIEMPO:</t>
  </si>
  <si>
    <t>FECHA:</t>
  </si>
  <si>
    <t>TRAZO:</t>
  </si>
  <si>
    <t>ORIGEN:</t>
  </si>
  <si>
    <t>A KM</t>
  </si>
  <si>
    <t>DE KM</t>
  </si>
  <si>
    <t xml:space="preserve"> ENTREGA DE REFERENCIAS DE TRAZO DE LA OBRA</t>
  </si>
  <si>
    <t xml:space="preserve">                                 </t>
  </si>
  <si>
    <t>COMPROBACIÓN ARITMÉTICA</t>
  </si>
  <si>
    <t>CROQUIS DE LOCALIZACIÓN</t>
  </si>
  <si>
    <t>UBICACIÓN BANCO DE NIVEL</t>
  </si>
  <si>
    <t>ELEVACIÓN</t>
  </si>
  <si>
    <t>LEC. INTERM.</t>
  </si>
  <si>
    <t>-</t>
  </si>
  <si>
    <t>S</t>
  </si>
  <si>
    <t>+</t>
  </si>
  <si>
    <t xml:space="preserve"> </t>
  </si>
  <si>
    <t>NIVEL:</t>
  </si>
  <si>
    <t>ENTREGA DE REGISTRO DE BANCOS DE NIVEL DE LA OBRA</t>
  </si>
  <si>
    <t xml:space="preserve">                                                            </t>
  </si>
  <si>
    <t>FOTO 4</t>
  </si>
  <si>
    <t>FOTO 3</t>
  </si>
  <si>
    <t>FOTO 2</t>
  </si>
  <si>
    <t>FOTO 1</t>
  </si>
  <si>
    <t>REPORTE FOTOGRÁFICO DE TOPOGRAFÍA</t>
  </si>
  <si>
    <t>REPORTE FOTOGRÁFICO DE OBRAS INDUCIDAS</t>
  </si>
  <si>
    <t>AUTOPISTA:</t>
  </si>
  <si>
    <t>REGISTRO DE FIBRA OPTICA, KM 133+340 LADO DERECHO</t>
  </si>
  <si>
    <t xml:space="preserve">CONSTRUCTORA: </t>
  </si>
  <si>
    <t>SITUACIÓN DE LAS OBRAS INDUCIDAS</t>
  </si>
  <si>
    <t>Obras inducidas</t>
  </si>
  <si>
    <t>Dependencia / Entidad</t>
  </si>
  <si>
    <t>Seguimiento ante la Dependencia o Entidad</t>
  </si>
  <si>
    <t>Observaciones</t>
  </si>
  <si>
    <t>Gestión</t>
  </si>
  <si>
    <t>Atención</t>
  </si>
  <si>
    <t>Autorización</t>
  </si>
  <si>
    <t>Líneas telefónicas subterráneas</t>
  </si>
  <si>
    <t>TELMEX</t>
  </si>
  <si>
    <t xml:space="preserve">TRAZO  (OBRAS INDUCIDAS Y SUBTERRÁNEAS) </t>
  </si>
  <si>
    <t xml:space="preserve">     </t>
  </si>
  <si>
    <t xml:space="preserve"> REFERENCIAS DE TRAZO DE (OBRAS INDUCIDAS Y SUBTERRÁNEAS) </t>
  </si>
  <si>
    <t>REGISTRO DE BANCOS DE NIVEL (OBRAS INDUCIDAS Y SUBTERRÁNEAS)</t>
  </si>
  <si>
    <t>XXXXXXXX</t>
  </si>
  <si>
    <t>INTEGRACIÓN Y REVISIÓN DEL EXPEDIENTE UNICO</t>
  </si>
  <si>
    <t>Descripción de Trabajos a Ejecutar</t>
  </si>
  <si>
    <t>Proceso constructivo</t>
  </si>
  <si>
    <t>Normas</t>
  </si>
  <si>
    <t>Especificaciones</t>
  </si>
  <si>
    <t>Planos autorizados</t>
  </si>
  <si>
    <t>Matrices de precios unitarios</t>
  </si>
  <si>
    <t>Modificaciones autorizadas</t>
  </si>
  <si>
    <t>Registro y control de la Bitácora y las minutas de las juntas de obra</t>
  </si>
  <si>
    <t>Permisos, licencias y autorizaciones</t>
  </si>
  <si>
    <t>Contratos y  convenios</t>
  </si>
  <si>
    <t>Programas de obra y suministros</t>
  </si>
  <si>
    <t>Números Generadores</t>
  </si>
  <si>
    <t xml:space="preserve">Cantidades de obra realizadas y faltantes de ejecutar </t>
  </si>
  <si>
    <t>Presupuesto</t>
  </si>
  <si>
    <t>TRABAJOS A EJECUTAR</t>
  </si>
  <si>
    <t>Trazo</t>
  </si>
  <si>
    <t>Secciones</t>
  </si>
  <si>
    <t>Plantas y Perfiles</t>
  </si>
  <si>
    <t>Obras de Drenaje</t>
  </si>
  <si>
    <t>Obras Inducidas</t>
  </si>
  <si>
    <t>ENE</t>
  </si>
  <si>
    <t>FEB</t>
  </si>
  <si>
    <t>MAR</t>
  </si>
  <si>
    <t>ABR</t>
  </si>
  <si>
    <t>MAY</t>
  </si>
  <si>
    <t>JUN</t>
  </si>
  <si>
    <t>JUL</t>
  </si>
  <si>
    <t>AGO</t>
  </si>
  <si>
    <t>SEPT</t>
  </si>
  <si>
    <t>OCT</t>
  </si>
  <si>
    <t>NOV</t>
  </si>
  <si>
    <t>DIC</t>
  </si>
  <si>
    <t>AVANCES</t>
  </si>
  <si>
    <t>SEMANAS</t>
  </si>
  <si>
    <t>PROG.</t>
  </si>
  <si>
    <t>REAL</t>
  </si>
  <si>
    <t>REFERENCIAS DE TRAZO</t>
  </si>
  <si>
    <t>SECCION</t>
  </si>
  <si>
    <t>DRENAJE</t>
  </si>
  <si>
    <t>SEÑALAMIENTO</t>
  </si>
  <si>
    <t>PROGRAMADO</t>
  </si>
  <si>
    <t>RECIBIDO</t>
  </si>
  <si>
    <t>SITUACIÓN DE LAS MODIFICACIONES AUTORIZADAS</t>
  </si>
  <si>
    <t>UBICACIÓN</t>
  </si>
  <si>
    <t>OBSERVACIONES</t>
  </si>
  <si>
    <t>No. DE OFICIO DE AUTORIZACIÓN</t>
  </si>
  <si>
    <t xml:space="preserve">LO ELABORA
</t>
  </si>
  <si>
    <t>(%) DE LA ELABORACIÓN DE LOS PLANOS</t>
  </si>
  <si>
    <t xml:space="preserve">CONSTRUCTORA:  </t>
  </si>
  <si>
    <t>SEGUIMIENTO EN MATERIA AMBIENTAL</t>
  </si>
  <si>
    <t>CUMPLIMIENTO</t>
  </si>
  <si>
    <t>REPORTE FOTOGRÁFICO</t>
  </si>
  <si>
    <t>SI</t>
  </si>
  <si>
    <t>NO</t>
  </si>
  <si>
    <t>Selección de sitios      (servicios)</t>
  </si>
  <si>
    <t>Gas</t>
  </si>
  <si>
    <t>Luz</t>
  </si>
  <si>
    <t>Drenaje</t>
  </si>
  <si>
    <t>Agua Potable</t>
  </si>
  <si>
    <t>Campamentos y comedores</t>
  </si>
  <si>
    <t>Sanitarios portátiles</t>
  </si>
  <si>
    <t>Material de control de incendios (extintor, pala y proximidad al agua)</t>
  </si>
  <si>
    <t>Patios de Maniobra</t>
  </si>
  <si>
    <t>Manejo de residuos de desmonte</t>
  </si>
  <si>
    <t>Material residual no aprovechado</t>
  </si>
  <si>
    <t>Troceados en fragmentos e a 1.5m</t>
  </si>
  <si>
    <t>Construcción de un vivero</t>
  </si>
  <si>
    <t>Material triturado (reforestación)</t>
  </si>
  <si>
    <t>Zona de bosque y agricola</t>
  </si>
  <si>
    <t>Manejo de residuos sólidos no peligrosos</t>
  </si>
  <si>
    <t>Contenedores adecuados y rotulados</t>
  </si>
  <si>
    <t>Recolección periódica (frentes de trabajo)</t>
  </si>
  <si>
    <t>Manejo de residuos sólidos peligrosos</t>
  </si>
  <si>
    <t>Sitios de acopio y almacenamiento temporal</t>
  </si>
  <si>
    <t>Contenedores adecuados</t>
  </si>
  <si>
    <t>Maniobras de carga de combustible y reparaciones de maquinaria (lonas impermeables)</t>
  </si>
  <si>
    <t>Instalación de servicios sanitarios adecuados</t>
  </si>
  <si>
    <t>Sanitario portátil (2 por c/20 trabajadores)</t>
  </si>
  <si>
    <t>Limpieza y recolección periódica</t>
  </si>
  <si>
    <t>Seguridad y atención a emergencias del personal</t>
  </si>
  <si>
    <t>Botiquín de primeros auxilios</t>
  </si>
  <si>
    <t>Equipo de protección personal</t>
  </si>
  <si>
    <t>(chalecos, ropa adecuada de trabajo, casco, botas)</t>
  </si>
  <si>
    <t>Control de emisión de contaminantes y polvo</t>
  </si>
  <si>
    <t>Riego de terracerías</t>
  </si>
  <si>
    <t xml:space="preserve">Camiones cubiertos </t>
  </si>
  <si>
    <t>VARIOS</t>
  </si>
  <si>
    <t xml:space="preserve"> RESUMEN DEL ESTATUS QUE GUARDAN LOS PERMISOS, LICENCIAS Y AUTORIZACIONES, NECESARIAS PARA LA EJECUCION DE LA OBRA</t>
  </si>
  <si>
    <t>DESCRIPCIÓN</t>
  </si>
  <si>
    <t>STATUS</t>
  </si>
  <si>
    <t>PROBLEMÁTICA</t>
  </si>
  <si>
    <t>TRABAJOS QUE SE ESTA REALIZANDO</t>
  </si>
  <si>
    <t>PERMISOS EN MATERIA AMBIENTAL</t>
  </si>
  <si>
    <t>OTROS</t>
  </si>
  <si>
    <t>REGISTRO ANTE SHCP</t>
  </si>
  <si>
    <t>DERECHO DE VÍA LIBERADO</t>
  </si>
  <si>
    <t>Faltante</t>
  </si>
  <si>
    <t>Entregado</t>
  </si>
  <si>
    <t>SITUACIÓN DEL REGISTRO ANTE SHCP</t>
  </si>
  <si>
    <t>Descripción</t>
  </si>
  <si>
    <t>Vigencia
 (fecha)</t>
  </si>
  <si>
    <t>Inversion registrada (MDP)</t>
  </si>
  <si>
    <t>Problemática</t>
  </si>
  <si>
    <t>Seguimiento</t>
  </si>
  <si>
    <t>XXXXXXXXX</t>
  </si>
  <si>
    <t xml:space="preserve">PROGRAMA DE EJECUCIÓN GENERAL DE LOS TRABAJOS </t>
  </si>
  <si>
    <t>FECHAS DE</t>
  </si>
  <si>
    <t>MONTO TOTAL</t>
  </si>
  <si>
    <t>COMPARATIVA</t>
  </si>
  <si>
    <t>IMPORTE   PROG - EJECUTADO</t>
  </si>
  <si>
    <t>FEBRERO</t>
  </si>
  <si>
    <t>MARZO</t>
  </si>
  <si>
    <t>ABRIL</t>
  </si>
  <si>
    <t>MAYO</t>
  </si>
  <si>
    <t>JUNIO</t>
  </si>
  <si>
    <t>JULIO</t>
  </si>
  <si>
    <t>AGOSTO</t>
  </si>
  <si>
    <t>SEPTIEMBRE</t>
  </si>
  <si>
    <t>OCTUBRE</t>
  </si>
  <si>
    <t>NOVIEMBRE</t>
  </si>
  <si>
    <t>SUMA</t>
  </si>
  <si>
    <t>ESTIMADO</t>
  </si>
  <si>
    <t>AVANCE</t>
  </si>
  <si>
    <t>INICIO</t>
  </si>
  <si>
    <t>TERMINO</t>
  </si>
  <si>
    <t>1 al 15</t>
  </si>
  <si>
    <t>16 al 28</t>
  </si>
  <si>
    <t>16 al 31</t>
  </si>
  <si>
    <t>16 al 30</t>
  </si>
  <si>
    <t>1 al 14</t>
  </si>
  <si>
    <t>EJECUTADO</t>
  </si>
  <si>
    <t>TRABAJOS DIVERSOS</t>
  </si>
  <si>
    <t>PAVIMENTOS</t>
  </si>
  <si>
    <t>OBRAS INDUCIDAS</t>
  </si>
  <si>
    <t>EXTRAORDINARIOS</t>
  </si>
  <si>
    <t>TOTAL</t>
  </si>
  <si>
    <t>MONTO PROG.</t>
  </si>
  <si>
    <t>ACUM.S/IVA</t>
  </si>
  <si>
    <t>MONTO EJEC.</t>
  </si>
  <si>
    <t>DIFERENCIA S/IVA</t>
  </si>
  <si>
    <t>TERRACERIAS</t>
  </si>
  <si>
    <t>OBRAS DE DRENAJE</t>
  </si>
  <si>
    <t>TRAMO: PALMILLAS - QUERÉTARO</t>
  </si>
  <si>
    <t>KM 106+500  AL    KM 133+050</t>
  </si>
  <si>
    <t>TIPO: A4</t>
  </si>
  <si>
    <t>INVERSIÓN: XXXX MDP</t>
  </si>
  <si>
    <t>SUBESTRUCTURA</t>
  </si>
  <si>
    <t>COSTO</t>
  </si>
  <si>
    <t>PROGRAMA 2014</t>
  </si>
  <si>
    <t>AVANCE ACUMULADO A LA FECHA</t>
  </si>
  <si>
    <t>SUPERESTRUCTURA</t>
  </si>
  <si>
    <t>(MDP)</t>
  </si>
  <si>
    <t>META FÍSICA</t>
  </si>
  <si>
    <t>ASIGNACIÓN</t>
  </si>
  <si>
    <t>AVANCE EN 2014</t>
  </si>
  <si>
    <t>FÍSICO</t>
  </si>
  <si>
    <t>FINANCIERO</t>
  </si>
  <si>
    <t>(KM)</t>
  </si>
  <si>
    <t>(%)</t>
  </si>
  <si>
    <t>ACCESOS</t>
  </si>
  <si>
    <t>K  I  L  O  M  E  T  R  O  S</t>
  </si>
  <si>
    <t xml:space="preserve">  </t>
  </si>
  <si>
    <t>ESTIMADO S/IVA</t>
  </si>
  <si>
    <t>ESTIM C/IVA</t>
  </si>
  <si>
    <t>PROG C/IVA</t>
  </si>
  <si>
    <t>AMORTIZAR</t>
  </si>
  <si>
    <t>IMPORTE- ANT</t>
  </si>
  <si>
    <t>DESCUENTO</t>
  </si>
  <si>
    <t>NETO</t>
  </si>
  <si>
    <t>PARTIDA TOTAL</t>
  </si>
  <si>
    <t>% PARCIAL</t>
  </si>
  <si>
    <t>% ACUMULADO</t>
  </si>
  <si>
    <t>CONTRATISTA</t>
  </si>
  <si>
    <t>SUBTRAMO: KM 131+000  AL KM 139+000</t>
  </si>
  <si>
    <t>FECHA DE ELABORACIÓN: MAYO 2014</t>
  </si>
  <si>
    <t>AMORTIZACIÓN</t>
  </si>
  <si>
    <t>XXXXXXXXXXX</t>
  </si>
  <si>
    <t>AVANCE FÍSICO</t>
  </si>
  <si>
    <t>2008-2009</t>
  </si>
  <si>
    <t>PROGRAMA  A       REALIZAR (%)</t>
  </si>
  <si>
    <t>AVANCE              (%)</t>
  </si>
  <si>
    <t>DESVIACIÓN                 (%)</t>
  </si>
  <si>
    <t>P</t>
  </si>
  <si>
    <t>A</t>
  </si>
  <si>
    <t>SEP</t>
  </si>
  <si>
    <t>AVANCE FINANCIERO</t>
  </si>
  <si>
    <t>PROGRAMA  A       REALIZAR (MDP)</t>
  </si>
  <si>
    <t>EJERCIDO               (MDP)</t>
  </si>
  <si>
    <t>DESVIACIÓN                 (MDP)</t>
  </si>
  <si>
    <t>PORCIENTO DE AVANCE</t>
  </si>
  <si>
    <t>PR</t>
  </si>
  <si>
    <t>E</t>
  </si>
  <si>
    <t>PR: PROGRAMADO</t>
  </si>
  <si>
    <t>P: PARCIAL</t>
  </si>
  <si>
    <t>E: EJERCIDO</t>
  </si>
  <si>
    <t>A: ACUMULADO</t>
  </si>
  <si>
    <t>AVANCE FINANCIERO %</t>
  </si>
  <si>
    <t>AVANCE FINANCIERO MDP</t>
  </si>
  <si>
    <t>XXXXXXXXXX</t>
  </si>
  <si>
    <t>A V A N C E    F Í S I C O  -  F I N A N C I E R O 
(POR CONCEPTO)</t>
  </si>
  <si>
    <t>COSTO (MODO)</t>
  </si>
  <si>
    <t>FACTOR DE INTERVENCIÓN(%)</t>
  </si>
  <si>
    <t>FÍSICO PROGRAMADO %</t>
  </si>
  <si>
    <t>FÍSICO REAL %</t>
  </si>
  <si>
    <t>DE LA PARTIDA(%)</t>
  </si>
  <si>
    <t>DEL TOTAL(%)</t>
  </si>
  <si>
    <t>FINANCIERO PROGRAMADO (MODO)</t>
  </si>
  <si>
    <t>FINANCIERO      EJERCIDO        (MODO)</t>
  </si>
  <si>
    <t>SUPERVISORA:</t>
  </si>
  <si>
    <t>BANCO NACIONAL DE OBRAS Y SERVICIOS PÚBLICOS, S.N.C.</t>
  </si>
  <si>
    <t>DIRECCIÓN FIDUCIARIA</t>
  </si>
  <si>
    <t>SUPERVISIÓN DE OBRAS</t>
  </si>
  <si>
    <t>CONTROL DE VOLÚMENES E IMPORTES DE OBRA EJECUTADOS</t>
  </si>
  <si>
    <t>Nª</t>
  </si>
  <si>
    <t>EJECUTADO ACUMULADO</t>
  </si>
  <si>
    <t>UNI</t>
  </si>
  <si>
    <t>CANTIDAD</t>
  </si>
  <si>
    <t>P.U.</t>
  </si>
  <si>
    <t>IMPORTE</t>
  </si>
  <si>
    <t>E-7 MODIFICADA</t>
  </si>
  <si>
    <t>DEDUCTIVAS</t>
  </si>
  <si>
    <t>ADICIONALES</t>
  </si>
  <si>
    <t>TOTAL A ESTIMAR</t>
  </si>
  <si>
    <t>TOTAL EJECUTADO</t>
  </si>
  <si>
    <t>FALTA POR EJECUTAR</t>
  </si>
  <si>
    <t>01 - 31 DE ENERO</t>
  </si>
  <si>
    <t>01 - 28 DE FEBRERO</t>
  </si>
  <si>
    <t>01 - 31 DE MARZO</t>
  </si>
  <si>
    <t>01 - 30 DE ABRIL</t>
  </si>
  <si>
    <t>01 - 31 DE MAYO</t>
  </si>
  <si>
    <t>01 - 15 DE JUNIO</t>
  </si>
  <si>
    <t>01 - 15 DE JULIO</t>
  </si>
  <si>
    <t>VOLUMEN</t>
  </si>
  <si>
    <t>TERRACERÍAS</t>
  </si>
  <si>
    <t>DESMONTE</t>
  </si>
  <si>
    <t>Desmonte por unidad de obra terminada</t>
  </si>
  <si>
    <t>ha</t>
  </si>
  <si>
    <t>002-B</t>
  </si>
  <si>
    <t>DESPALME</t>
  </si>
  <si>
    <t>002-B.I.1</t>
  </si>
  <si>
    <t>Despalmes por unidad de obra terminada</t>
  </si>
  <si>
    <t>002-B.I.1.b</t>
  </si>
  <si>
    <t>Cuando el material se aproveche (EP.06C)</t>
  </si>
  <si>
    <t>m3</t>
  </si>
  <si>
    <t>vol material abun</t>
  </si>
  <si>
    <t>NORMA N.CTR.CAR.1.01.003/00</t>
  </si>
  <si>
    <t>003-B</t>
  </si>
  <si>
    <t>CORTES</t>
  </si>
  <si>
    <t>maquinaria</t>
  </si>
  <si>
    <t>003-B.J.1</t>
  </si>
  <si>
    <t>Excavaciones de cortes, cualesquiera que sea su clasificacion, por unidad de obra terminada (EP-02)</t>
  </si>
  <si>
    <t>003-B.J.1.a</t>
  </si>
  <si>
    <t>En el terreno natural:</t>
  </si>
  <si>
    <t>003-B.J.1.a.2</t>
  </si>
  <si>
    <t>Cajas para desplante de terraplenes, cuando el material se desperdicie incluyendo el acarreo al banco que elija el contratista.(EP-02)</t>
  </si>
  <si>
    <t>NORMA N.CTR.CAR.1.01.007/00</t>
  </si>
  <si>
    <t>007-B</t>
  </si>
  <si>
    <t>EXCAVACIÓN PARA ESTRUCTURAS</t>
  </si>
  <si>
    <t>007-B.J.1</t>
  </si>
  <si>
    <t>Excavación para estructuras y obras de drenaje, cualesquiera que sea su clasificación y profundidadunidad, por unidad de obra terminada.(EP-06.A)</t>
  </si>
  <si>
    <t>007-B.J.1.b</t>
  </si>
  <si>
    <t>cuando el material se desperdicie.</t>
  </si>
  <si>
    <r>
      <t>m</t>
    </r>
    <r>
      <rPr>
        <vertAlign val="superscript"/>
        <sz val="8"/>
        <rFont val="Arial"/>
        <family val="2"/>
      </rPr>
      <t>3</t>
    </r>
  </si>
  <si>
    <t>NORMA N.CTR.CAR.1.01.009/00</t>
  </si>
  <si>
    <t>009-B</t>
  </si>
  <si>
    <t>TERRAPLENES</t>
  </si>
  <si>
    <t>Construccion de terraplenes por unidad de obra terminada:</t>
  </si>
  <si>
    <t>utilizando materiales procedentes de los bancos que elija el contratista, incluyendo acarreos</t>
  </si>
  <si>
    <t>009-B.J.4.a</t>
  </si>
  <si>
    <t>En el cuerpo de terraplen:</t>
  </si>
  <si>
    <t>009-B.J.4.a.1</t>
  </si>
  <si>
    <t>Compactado al 90% (EP-08)</t>
  </si>
  <si>
    <t>009-B.J.4.b</t>
  </si>
  <si>
    <t>En la subyacente:</t>
  </si>
  <si>
    <t>009-B.J.4.b.2</t>
  </si>
  <si>
    <t>Compactado al 95% (EP-08)</t>
  </si>
  <si>
    <t>009-B.J.4.c</t>
  </si>
  <si>
    <t>En la capa subrasante:</t>
  </si>
  <si>
    <t>009-B.J.4.c.3</t>
  </si>
  <si>
    <t>Compactado al 100% (EP-09)</t>
  </si>
  <si>
    <t>Suministro, colocacion de pedraplen como capa de capilaridad (EP-CAJAS)</t>
  </si>
  <si>
    <t>Compactacion de la cama de los cortes al 95%</t>
  </si>
  <si>
    <t>Formación y compactación, por unidad de obra terminada: De terraplenes adicionados con sus cuñas de sobre ancho, del banco que elija el contratista: incluye regalias, acarreos y todo lo necesario para su correcta ejecución. En cuerpo de terraplen al 90% (EP-08)</t>
  </si>
  <si>
    <t>Bandeado</t>
  </si>
  <si>
    <t>Excavacion acamellonado, tendido y compactado(EP. EX.AC.TE.CO.)</t>
  </si>
  <si>
    <t>NORMA N.CTR.CAR.1.01.011/00</t>
  </si>
  <si>
    <t>011-B</t>
  </si>
  <si>
    <t>RELLENOS</t>
  </si>
  <si>
    <t>011-B.J</t>
  </si>
  <si>
    <t>Rellenos por unidad de obra terminada.</t>
  </si>
  <si>
    <t>011-B.J.3</t>
  </si>
  <si>
    <t>Rellenos con materiales procedentes de los bancos que elija el contratista incluyendo acarreos, por unidad de obra terminada</t>
  </si>
  <si>
    <t>011-B.J.3.1</t>
  </si>
  <si>
    <t>De excavaciones:</t>
  </si>
  <si>
    <t>011-B.J.3.1.b</t>
  </si>
  <si>
    <t>Compactada al 95% (EP-34)</t>
  </si>
  <si>
    <t>Para cien por ciento (100%) en capa subrasante  (EP-34)</t>
  </si>
  <si>
    <t>P A V I M E N T O S N.CTR.CAR.1.04</t>
  </si>
  <si>
    <t>T.TERRAC.</t>
  </si>
  <si>
    <t>NORMA N.CTR.CAR.1.04.002/03</t>
  </si>
  <si>
    <t>SUBBASE Y BASES</t>
  </si>
  <si>
    <t>002-B.1</t>
  </si>
  <si>
    <t>Subbases y bases, del banco que elija el contratista del banco que elija el contratista, incluyendo acarreos por unidad de obra terminada</t>
  </si>
  <si>
    <t>002-B.1.J</t>
  </si>
  <si>
    <t>Bases Hidraulicas (EP-20)</t>
  </si>
  <si>
    <t>002-B.1.J.1</t>
  </si>
  <si>
    <t>Base hidraulica compactada al cien por ciento (100%), por unidad de obra terminada: de 0.25 m de espesor Del banco que elija el contratista incluyendo acarreos (EP-20)</t>
  </si>
  <si>
    <t>NORMA N.CTR.CAR.1.04.003/06</t>
  </si>
  <si>
    <t>BASE ASFALTICA CON MEZCLA EN CALIENTE</t>
  </si>
  <si>
    <t>003-B.J</t>
  </si>
  <si>
    <t>Base asfáltica con mezcla en caliente compactada al noventa y cinco por ciento (95%), utilizando cemento asfáltico GRADO PG 76-22 por unidad de obra terminada del banco que elija el contratista incluyendo acarreos (EP.22)</t>
  </si>
  <si>
    <t>NORMA N.CTR.CAR.1.04.006/09</t>
  </si>
  <si>
    <t>006-B</t>
  </si>
  <si>
    <t>CARPETAS ASFALTICAS CON MEZCLA EN CALIENTE (EP-21)</t>
  </si>
  <si>
    <t>maquinaria y todo</t>
  </si>
  <si>
    <t>006-B.J</t>
  </si>
  <si>
    <t>Carpeta asfáltica con mezcla en caliente compactada al noventa y cinco por ciento (95%), utilizando cemento asfáltico Grado PG 76-22 por unidad de obra terminada del banco que elija el contratista incluyendo acarreos (EP-21)</t>
  </si>
  <si>
    <t>006-B.J.7</t>
  </si>
  <si>
    <t>CEMENTOS ASFALTICOS</t>
  </si>
  <si>
    <t>006-B.J.7.a</t>
  </si>
  <si>
    <t>En carpetas asfalticas de mezclas en caliente por unidad de obra terminada:</t>
  </si>
  <si>
    <t>006-B.J.7.a.5</t>
  </si>
  <si>
    <t>Cemento asfáltico Grado PG 76-22 ( En Carpeta Asfáltica)(EP-CEMENTO)</t>
  </si>
  <si>
    <t>kg</t>
  </si>
  <si>
    <t>E S T R U C T U R A S N.CTR.CAR.1.02.013/00</t>
  </si>
  <si>
    <t>NORMA N.CTR.CAR.1.02.003/04</t>
  </si>
  <si>
    <t>CONCRETO HIDRÁULICO (NO INCLUYE ACERO) (EP.10)</t>
  </si>
  <si>
    <t>Concreto hidráulico según su tipo y resistencia, por unidad de obra terminada</t>
  </si>
  <si>
    <t>003-B.J.1.a.23</t>
  </si>
  <si>
    <t xml:space="preserve">De f'c = 100 kg/cm2 en plantillas </t>
  </si>
  <si>
    <t>De f'c = 250 kg/cm² en zapatas</t>
  </si>
  <si>
    <t>De f'c = 250 kg/cm² en cabezal, bancos, respaldo, topes y faldones de caballete</t>
  </si>
  <si>
    <t>T.OBRAS D.</t>
  </si>
  <si>
    <t xml:space="preserve">De f'c =250 kg/cm² en columnas </t>
  </si>
  <si>
    <t>NORMA N.CTR.CAR.1.02.004/02</t>
  </si>
  <si>
    <t>004-B</t>
  </si>
  <si>
    <t>ACERO PARA CONCRETO HIDRÁULICO</t>
  </si>
  <si>
    <t>004-B.J</t>
  </si>
  <si>
    <t xml:space="preserve">Acero para concreto hidraulico según su tipo, por unidad de obra terminada: </t>
  </si>
  <si>
    <r>
      <t>Suministro y almacenaje de acero de refuerzo por unidad de obra terminada: varilla de limite elástico igual o mayor de 4,000 kg/cm</t>
    </r>
    <r>
      <rPr>
        <vertAlign val="superscript"/>
        <sz val="8"/>
        <rFont val="Arial"/>
        <family val="2"/>
      </rPr>
      <t>2</t>
    </r>
    <r>
      <rPr>
        <sz val="8"/>
        <rFont val="Arial"/>
        <family val="2"/>
      </rPr>
      <t xml:space="preserve"> (EP-027)</t>
    </r>
  </si>
  <si>
    <r>
      <t>Habilitado y colocación de acero de refuerzo por unidad de obra terminada: varilla de limite elástico igual o mayor de 4,000 kg/cm</t>
    </r>
    <r>
      <rPr>
        <vertAlign val="superscript"/>
        <sz val="8"/>
        <rFont val="Arial"/>
        <family val="2"/>
      </rPr>
      <t>2</t>
    </r>
    <r>
      <rPr>
        <sz val="8"/>
        <rFont val="Arial"/>
        <family val="2"/>
      </rPr>
      <t xml:space="preserve"> (EP-028)</t>
    </r>
  </si>
  <si>
    <t>CONCRETO HIDRÁULICO (NO INCLUYE ACERO)</t>
  </si>
  <si>
    <t>De f'c = 250 kg/cm² en losas y diafragmas</t>
  </si>
  <si>
    <t>Drenes de plástico DURAFLEX "D" o similar, por unidad de obra 'terminada :</t>
  </si>
  <si>
    <t>Ductos de plásticos de 2.50 Ø X 1.30 m</t>
  </si>
  <si>
    <t>pza</t>
  </si>
  <si>
    <t>Ductos de plásticos de 2.50 Ø X 1.95 m</t>
  </si>
  <si>
    <t>CONCRETO HIDRÁULICO EN:</t>
  </si>
  <si>
    <r>
      <t>Fabricación de trabes presforzada, por unidad de obra terminada :de f´c=350 kg/cm</t>
    </r>
    <r>
      <rPr>
        <vertAlign val="superscript"/>
        <sz val="8"/>
        <rFont val="Arial"/>
        <family val="2"/>
      </rPr>
      <t>2</t>
    </r>
  </si>
  <si>
    <r>
      <t>Transporte y montaje de trabes precoladas, por unidad de obra terminada: de f´c=350 kg/cm</t>
    </r>
    <r>
      <rPr>
        <vertAlign val="superscript"/>
        <sz val="8"/>
        <rFont val="Arial"/>
        <family val="2"/>
      </rPr>
      <t>2</t>
    </r>
  </si>
  <si>
    <t>Suministro, habilitado y colocación de acero de presfuerzo por unidad de obra terminada acero de 1.27 de diámetro, límite de ruptura igual o mayor  que 19,000 kg/cm²</t>
  </si>
  <si>
    <t xml:space="preserve">Parapeto de acero para calzada ( T-34.3.1) por unidad de obra terminada  </t>
  </si>
  <si>
    <t>m</t>
  </si>
  <si>
    <t>CONCRETO HIDRÁULICO</t>
  </si>
  <si>
    <t xml:space="preserve">Concreto hidráulico por unidad de obra terminada colado en seco: </t>
  </si>
  <si>
    <t>De f'c = 250 kg/cm² en guarnición (incluye pintura vinilica blanca)</t>
  </si>
  <si>
    <t>APOYOS</t>
  </si>
  <si>
    <t xml:space="preserve">Apoyos de neopreno, por unidad de obra terminada  </t>
  </si>
  <si>
    <r>
      <t>dm</t>
    </r>
    <r>
      <rPr>
        <vertAlign val="superscript"/>
        <sz val="8"/>
        <rFont val="Arial"/>
        <family val="2"/>
      </rPr>
      <t>3</t>
    </r>
  </si>
  <si>
    <t>JUNTAS DE DILATACIÓN</t>
  </si>
  <si>
    <t>Acero Estructural A-36</t>
  </si>
  <si>
    <t>No Metálicas:</t>
  </si>
  <si>
    <t>Sikaflex 1-A o similar de 4.0 cm de espesor</t>
  </si>
  <si>
    <t>dm3</t>
  </si>
  <si>
    <t>Carton asfaltado de 4.0 cm. de espesor</t>
  </si>
  <si>
    <t>m2</t>
  </si>
  <si>
    <r>
      <t>Suministro, habilitado y colocación de acero de refuerzo, p.u.o.t.varilla de limite elástico igual o mayor de 4,200 kg/cm</t>
    </r>
    <r>
      <rPr>
        <vertAlign val="superscript"/>
        <sz val="8"/>
        <rFont val="Arial"/>
        <family val="2"/>
      </rPr>
      <t>2</t>
    </r>
    <r>
      <rPr>
        <sz val="8"/>
        <rFont val="Arial"/>
        <family val="2"/>
      </rPr>
      <t xml:space="preserve">   </t>
    </r>
  </si>
  <si>
    <t>A C C E S O S</t>
  </si>
  <si>
    <t xml:space="preserve">Terraplenes de acceso construidos con material de los bancos de préstamo que elija el contratista, por unidad de obra terminada Compactados al noventa y cinco por ciento (95%)  </t>
  </si>
  <si>
    <t>T.DIVER</t>
  </si>
  <si>
    <t>Suelo cemento en proporcion de 8:1</t>
  </si>
  <si>
    <t>Concreto hidráulico, por unidad de obra terminada colado en seco:</t>
  </si>
  <si>
    <t>De f'c = 250 kg/cm² en losas de acceso</t>
  </si>
  <si>
    <t>De f'c = 200 kg/cm² en guarniciones (incluye pintura vinilica blanca), 0.10 m3 por ml.</t>
  </si>
  <si>
    <t>Carpeta asfáltica con mezcla en caliente compactada al noventa y cinco por ciento (95%), utilizando cemento asfáltico GRADO PG 76-22 por unidad de obra terminada del banco que elija el contratista incluyendo acarreos    (EP-21)</t>
  </si>
  <si>
    <t>Cemento asfáltico GRADO PG 76-22 ( En Carpeta Asfáltica) (EP-CEMENTO)</t>
  </si>
  <si>
    <t xml:space="preserve">LOSA DE PROTECCIÓN DE 10 CMS. DE ESPESOR EN CONOS </t>
  </si>
  <si>
    <t>DE DERRAME CON:</t>
  </si>
  <si>
    <t xml:space="preserve">Concreto de f'c = 150 kg/cm² </t>
  </si>
  <si>
    <t>T.PAV.</t>
  </si>
  <si>
    <t xml:space="preserve">Malla Electrosoldada 6x6-3/3  </t>
  </si>
  <si>
    <t xml:space="preserve">D R E N A J E   Y   S U B D R E N A J E  </t>
  </si>
  <si>
    <t>PLANTACIÓN DE ESPECIES VEGETALES</t>
  </si>
  <si>
    <t>Plantación de árboles y/o arbustos de la región de 1.5 m. de altura (EP-48)</t>
  </si>
  <si>
    <t>pza.</t>
  </si>
  <si>
    <t xml:space="preserve">Plantación de pasto por medio de tepes en los taludes   </t>
  </si>
  <si>
    <r>
      <t>Lavaderos de concreto hidráulico, p.u.o.t. (EP.16),de f'c = 150 kg/cm</t>
    </r>
    <r>
      <rPr>
        <vertAlign val="superscript"/>
        <sz val="8"/>
        <rFont val="Arial"/>
        <family val="2"/>
      </rPr>
      <t xml:space="preserve">2 </t>
    </r>
    <r>
      <rPr>
        <sz val="8"/>
        <rFont val="Arial"/>
        <family val="2"/>
      </rPr>
      <t xml:space="preserve">con agregado máximo de 19 mm (3/4") </t>
    </r>
  </si>
  <si>
    <t>Bordillos de concreto hidráulico f´c=150 kg/cm2'De 138 cm2 de sección (15 cm de base mayor, 8 cm de base menor'y 12 cm de altura) incluye pintura vinílica blanca(EP-14)</t>
  </si>
  <si>
    <t>ml</t>
  </si>
  <si>
    <t>Cunetas (EP.15) incluye pintura vinílica blancacon concreto hidraulico f'c=150 kg/cm2 con agregado de tamaño máximo de 38 mm (1 1/2").</t>
  </si>
  <si>
    <t>DEFENSAS</t>
  </si>
  <si>
    <t>Defensa metálica de lámina galvanizada tipo AASTHO M-180, 'incluyendo sus accesorios, por unidad de obra terminada: 'De 3 cresta (EP 045)</t>
  </si>
  <si>
    <t>ESTRUCTURA MURO DE CONTENCION</t>
  </si>
  <si>
    <t>Excavación por unidad de obra terminada, cualesquiera que sea su clasificación y profundidad (EP-06A)</t>
  </si>
  <si>
    <t>Concreto hidráulico, por unidad de obra terminada colado en seco: De f'c = 100 kg/cm² en plantilla.</t>
  </si>
  <si>
    <t>Concreto hidráulico, por unidad de obra terminada colado en seco: De f'c = 250 kg/cm2 en zapata y muro de contencion.</t>
  </si>
  <si>
    <t>..</t>
  </si>
  <si>
    <t>Relleno para protecccion de estructurtas incluye regalias, acarreos a la zona de los trabajos</t>
  </si>
  <si>
    <t>Drenes de P.V.C. de 3" de diametro</t>
  </si>
  <si>
    <t>ESTRUCTURAS CAJON Y PSP</t>
  </si>
  <si>
    <t>Concreto hidráulico, por unidad de obra terminada colado en seco: De f'c = 150 kg/cm² en muros, cabezotes y aleros.</t>
  </si>
  <si>
    <t>Concreto hidráulico, por unidad de obra terminada colado en seco: De f'c = 200 kg/cm en losa</t>
  </si>
  <si>
    <t>Concreto hidráulico, por unidad de obra terminada colado en seco: De f'c = 250 kg/cm en losa (Cajon)</t>
  </si>
  <si>
    <t>Demolición de concreto hidráulico armado</t>
  </si>
  <si>
    <t xml:space="preserve">Fabricacion y almacenaje de Barrera central de concreto Hidraulico de f'c=200 kg/cm2. Tipo NEWW JERSEY para separacion de carriles diseño SCT seccion de 60 x 80 x 300 cm.  </t>
  </si>
  <si>
    <t>Transporte y colocacion de Barrera central de concreto Hidraulico de f'c=200 kg/cm2. Tipo NEWW JERSEY para separacion de carriles diseño SCT seccion de 60 x 80 x 300 cm.  Incluye mensula reflejante y todos sus accesorios.</t>
  </si>
  <si>
    <t xml:space="preserve">Suministro e instalacion de Valla antideslumbrante para barrera central fabricada en copolimero de poliolefina reciclable color verde con dos elementos verticales paralelos y una separacion de 305mm. Entre ambos para formar un angulo de antideslumbramiento de 24.5° p.u.o.t. incluye accesorios, reflejantes material, mani de obra, equipo, herramienta y todo lo necesario para su correcta colocacion. </t>
  </si>
  <si>
    <t xml:space="preserve">D R E N A J E   Y   S U B D R E N A J E </t>
  </si>
  <si>
    <t>Cunetas (EP 15): 'N·CTR·CAR·1·03·003 Con concreto hidráulico simple de f'c = 150 kg/cm2 con agregado de tamaño máximo de 38 mm (1 1/2") incluyevdo pintura blanca vinilica</t>
  </si>
  <si>
    <t xml:space="preserve">Lavaderos de concreto hidráulico, p.u.o.t. (EP.16), de f'c = 150 kg/cm2 con agregado máximo de </t>
  </si>
  <si>
    <t>Bordillos de concreto hidráulico f´c=150 kg/cm2 De 138 cm2 de sección (15 cm de base mayor, 8 cm de base (EP.14)</t>
  </si>
  <si>
    <t xml:space="preserve">Excavación por unidad de obra terminada, cualesquiera que sea su clasificación y profundidad (EP 06A) </t>
  </si>
  <si>
    <t>NORMA N.CTR.CAR.1.03.002/00</t>
  </si>
  <si>
    <t xml:space="preserve">ALCANTARILLAS TUBULARES DE CONCRETO </t>
  </si>
  <si>
    <t>002-B.J</t>
  </si>
  <si>
    <t>Alcantarillas tubulares de concreto según su tipo, por unidad de obra terminada:</t>
  </si>
  <si>
    <t>002-B.J.1.a</t>
  </si>
  <si>
    <t>Normales, de concreto reforzado de  f c = 280 kg/cm2</t>
  </si>
  <si>
    <t>002-B.J.1.a.1</t>
  </si>
  <si>
    <t>De 1.20 m de diametro. (EP-12A)</t>
  </si>
  <si>
    <t>De 1.50 m de diametro. (EP-12A)</t>
  </si>
  <si>
    <t>Relleno para protección de obras de drenaje, p.u.o.t. incluye regalias, acarreos a la zona de los trabajos.</t>
  </si>
  <si>
    <t>Concreto hidráulico, por unidad de obra terminada colado en seco: De f'c = 100 kg/cm² en plantilla granular</t>
  </si>
  <si>
    <t>SEÑALAMIENTO N.CTR.CAR.1.07</t>
  </si>
  <si>
    <t>NORMA N.CTR.CAR.1.07.001/00</t>
  </si>
  <si>
    <t>001-B</t>
  </si>
  <si>
    <t>MARCAS EN EL PAVIMENTO (EP.30)</t>
  </si>
  <si>
    <t>Raya separadora de carriles longuitud efectiva de color blanco de 5 mts x 0.15 mts, discontinua de 10 mts sin pintar por unidad de obra terminada</t>
  </si>
  <si>
    <t>M - 8 Raya de orilla izquierda de calzada continua de pintura color amarillo reflejante, de 15 cm de ancho (longitud efectiva)</t>
  </si>
  <si>
    <t>M - 8 Raya de orilla derecha de calzada discontinua formada por segmentos de 2 mts con separación de 2 mts pintura de color blanco reflejante, de 15 cm de ancho (longitud efectiva)</t>
  </si>
  <si>
    <t>NORMA N.CTR.CAR.1.07.004/00</t>
  </si>
  <si>
    <t>VIALETAS Y BOTONES</t>
  </si>
  <si>
    <t>004-B.1.I.2.d</t>
  </si>
  <si>
    <t>Vialeta sobre el pavimento Vialetas (EP-32) con  reflejanet en una cara p.u.o.t. color amarilla de 10x10 a cada 30 mts.</t>
  </si>
  <si>
    <t>004-B.1.I.1.a</t>
  </si>
  <si>
    <t>Vialeta sobre el pavimento Vialetas (EP-32) con  reflejante en una cara p.u.o.t. color blanco de 10x10 a cada 30 mts.</t>
  </si>
  <si>
    <t>Vialeta sobre el pavimento Vialetas (EP-32) con  reflejante en dos caras p.u.o.t. color blanco de 10x10 a cada 32 mts.</t>
  </si>
  <si>
    <t>NORMA N.CTR.CAR.1.07.007/00</t>
  </si>
  <si>
    <t>INDICADORES DE ALINEAMIENTO</t>
  </si>
  <si>
    <t>007-B.I.3</t>
  </si>
  <si>
    <t>Indicadores de alineamiento, según su tipo, por unidad de obra terminada</t>
  </si>
  <si>
    <t>007-B.I.4</t>
  </si>
  <si>
    <r>
      <t xml:space="preserve">OD-6 </t>
    </r>
    <r>
      <rPr>
        <sz val="8"/>
        <rFont val="Arial"/>
        <family val="2"/>
      </rPr>
      <t>de alineamiento vertical retrofantasmas de pvc (EP.31)</t>
    </r>
  </si>
  <si>
    <r>
      <t>Defensa metálica de lámina galvanizada tipo AASTHO M-180, incluyendo sus accesorios, por unidad de obra terminada: De 2 cresta</t>
    </r>
    <r>
      <rPr>
        <b/>
        <sz val="8"/>
        <color indexed="8"/>
        <rFont val="Arial"/>
        <family val="2"/>
      </rPr>
      <t xml:space="preserve"> (EP 044-E.01b</t>
    </r>
    <r>
      <rPr>
        <b/>
        <sz val="8"/>
        <rFont val="Arial"/>
        <family val="2"/>
      </rPr>
      <t>)</t>
    </r>
    <r>
      <rPr>
        <sz val="8"/>
        <rFont val="Arial"/>
        <family val="2"/>
      </rPr>
      <t>, incluye terminales</t>
    </r>
  </si>
  <si>
    <t>T.ESTRUC.</t>
  </si>
  <si>
    <t>Amortiguadores de impacto en carreteras y vialidades urbanas (NOM-008-SCT2-2011)</t>
  </si>
  <si>
    <t>Pza</t>
  </si>
  <si>
    <t>005-B-I.3</t>
  </si>
  <si>
    <t>SEÑALES INFORMATIVAS (EP.31)</t>
  </si>
  <si>
    <t>005-B-I.3.a</t>
  </si>
  <si>
    <t>DE IDENTIFICACION:</t>
  </si>
  <si>
    <t>005-B-I.3.a.7</t>
  </si>
  <si>
    <t>SII - 14 Kilometraje con ruta, de 30 x 120 cm con  escudo  (EP.31)</t>
  </si>
  <si>
    <t>005-B-I.3.a.8</t>
  </si>
  <si>
    <t>SII - 15 Kilometraje sin  ruta, de 30 x 76. (EP.31)</t>
  </si>
  <si>
    <t>SIR-  : De 86 x 300 cm (EP.31)</t>
  </si>
  <si>
    <t>SP-6 : De 117 x 117 cm (EP.31)</t>
  </si>
  <si>
    <t>OD - 12   De 60 x 76 cm indicador de curva (EP.31)</t>
  </si>
  <si>
    <t>SR - 9 Velocidad: De 117 x 117 cm (EP.31)</t>
  </si>
  <si>
    <t>T.A.  Tablero adicional De 35 x 117 cm (EP.31)</t>
  </si>
  <si>
    <t>SP-29 : De 117 x 117 cm (EP.31)</t>
  </si>
  <si>
    <t>SR - 13 De 117 x 117 cm (EP.31)</t>
  </si>
  <si>
    <t>Cercado de derecho de via (EP-046)</t>
  </si>
  <si>
    <t>ML</t>
  </si>
  <si>
    <t>NORMA N.CTR.CAR.1.08.001/01</t>
  </si>
  <si>
    <t>TRABAJOS DE OBRA INDUCIDA</t>
  </si>
  <si>
    <t>007-B.1</t>
  </si>
  <si>
    <t>Reubicacion y/o preoteccion de instalaciones de PEMEX, CFE, INSTALACIONES HIDRAULICAS Y SANITARIAS, puot. (EP-35)</t>
  </si>
  <si>
    <t>LOTE</t>
  </si>
  <si>
    <t>P U E N T E S  P E A T O N A L E S</t>
  </si>
  <si>
    <t>EXCAVACIÓN PARA ESTRUCTURAS 'N·CTR·CAR·1</t>
  </si>
  <si>
    <t>Excavación, por unidad de obra terminada, cualesquiera que sea su clasificación y profundidad P.U.O.T.</t>
  </si>
  <si>
    <t>m³</t>
  </si>
  <si>
    <t>Relleno de tepetate, del bano que eleija el contratista incluye regalias, acarreos a la zona de los trabajos p.u.o.t.</t>
  </si>
  <si>
    <t>CONCRETO HIDRÁULICO 'N·CTR·CAR·1·02·003</t>
  </si>
  <si>
    <t>Concreto hidráulico, por unidad de obra terminada colado en seco: De f'c = 250 kg/cm2 en zapatas de cimentación</t>
  </si>
  <si>
    <t>Concreto hidraulico, por unidad de obra terminada, colado en seco: de f'c= 250 kg/cm2 en columnas.</t>
  </si>
  <si>
    <t>Concreto hidráulico, por unidad de obra terminada colado en seco: De f'c = 250 kg/cm2 en cabezales.</t>
  </si>
  <si>
    <t>Concreto hidráulico, por unidad de obra terminada colado en seco: De f'c = 150 kg/cm² en plantilla.</t>
  </si>
  <si>
    <t>Fabricación y almacenaje de trabes presforzadas por unidad de obra terminada: De f'c = 350 kg/cm2.</t>
  </si>
  <si>
    <t>Transporte y montaje de trabes presforzadas de concreto de f´c=350 kg/cm2 p.u.o..t.</t>
  </si>
  <si>
    <t>Concreto hidráulico, por unidad de obra terminada colado en seco: De f'c = 250 kg/cm2 en losas.</t>
  </si>
  <si>
    <t>Acero de presfuerzo por unidad de obra teminada acero de 1.27 de diametro limite de ruptura igual o mayor que 19,000 kg/cm2</t>
  </si>
  <si>
    <t xml:space="preserve">APOYOS  </t>
  </si>
  <si>
    <t>Apoyos de neopreno dureza shore 60 incluye acero estructural A-36 de 25 x 25 x 4.1 (EP.047 )</t>
  </si>
  <si>
    <t>JUNTAS DE DILATACION</t>
  </si>
  <si>
    <t>De sikaflex 1-A o material similar de 2" de espesor</t>
  </si>
  <si>
    <t>Junta JEENE de 3550 W de 4 de espesor</t>
  </si>
  <si>
    <t>T.SEÑAL.</t>
  </si>
  <si>
    <t>PARAPETO</t>
  </si>
  <si>
    <t>Parapeto de acero para calzada p.u.o.t. incluye barandal de tubo, pilastras y juntas.</t>
  </si>
  <si>
    <t>JAULA</t>
  </si>
  <si>
    <t>Jaula para puente peatonal incluye perfiles, solera, angulo y malla ciclonico p.u.o.t.</t>
  </si>
  <si>
    <t>TABLETAS</t>
  </si>
  <si>
    <t>Fabricación y almacenaje de tabletas presforzadas por unidad de obra terminada: De f'c = 350 kg/cm2.</t>
  </si>
  <si>
    <t>Apoyos de neopreno dureza shore 60 incluye acero estructural A-36 de 15 x 15 x 2.5 (EP.047 )</t>
  </si>
  <si>
    <t>s/c</t>
  </si>
  <si>
    <t>Maqueta y video virtual tridimensional (E.P. S/C)</t>
  </si>
  <si>
    <t>lote</t>
  </si>
  <si>
    <t>A01</t>
  </si>
  <si>
    <t>Desmontes por unidad de obra terminada</t>
  </si>
  <si>
    <t>A02</t>
  </si>
  <si>
    <t>Despalmes por unidad de obra terminada, cuando el material se aproveche (EP 06C)</t>
  </si>
  <si>
    <t>A03</t>
  </si>
  <si>
    <t>Excavaciones de cortes, cualesquiera que sea su clasificación, por unidad de obra terminada. (EP-02)</t>
  </si>
  <si>
    <t>En el terreno natural: Cajas para desplante de terraplenes, cuando el material se desperdicie incluyendo el acarreo al banco que elija el contratista (EP-02)</t>
  </si>
  <si>
    <t>A04</t>
  </si>
  <si>
    <t>Excavación para estructuras y obras de drenaje, cualesquiera que sea su clasificación y profundidad, por unidad de obra terminada (EP-06) cuando el material se desperdicie.</t>
  </si>
  <si>
    <t>A05</t>
  </si>
  <si>
    <t>Construcción de terraplenes por unidad de obra terminada utilizando materiales procedentes de los bancos que elija el contratista, incluyendo acarreos. En el cuerpo de terraplen: Compactado al 90% (EP-08)</t>
  </si>
  <si>
    <t>En la subyacente: Compactado al 95% (EP-08)</t>
  </si>
  <si>
    <t>En la subrasante: Compactado al 100% (EP-09)</t>
  </si>
  <si>
    <t>Suministro, colocación de pedraplen como capa de capilaridad (EP-CAJAS)</t>
  </si>
  <si>
    <t>Compactación de la cama de los cortes al 95%</t>
  </si>
  <si>
    <t>Formación y compactación, por unidad de obra terminada: De terraplenes adicionados con sus cuñas de sobre ancho, del banco que elija el contratista; incluye regalias, acarreos y todo lo necesario para su correcta ejecución. En cuerpo de terraplen al 90% (EP-08)</t>
  </si>
  <si>
    <t>Excavación, acamellonado, tendido y compactado (EP EX.AC.TE.CO)</t>
  </si>
  <si>
    <t>A06</t>
  </si>
  <si>
    <t>Rellenos por unidad de obra terminada. Rellenos con materiales procedentes de los bancos que elija el contratista incluyendo acarreos, por unidad de obra terminada. De excavaciones: Compactada al 95% (EP-34)</t>
  </si>
  <si>
    <t>Para cien por ciento (100%) en capa subrasante (EP-34)</t>
  </si>
  <si>
    <t>Formación y compactación, por unidad de obra terminada (inciso 3.01.01 005-H.11)</t>
  </si>
  <si>
    <t>De terraplenes adicionados con sus cuñas de sobreancho:</t>
  </si>
  <si>
    <t>Para noventa por ciento (90%)cuerpo terraplén     (EP.08):</t>
  </si>
  <si>
    <t>Para noventa y cinco por ciento (95%)s/yacente   (EP.08):</t>
  </si>
  <si>
    <t>Para cien por ciento (100%) en capa sub-rasante  (EP.09):</t>
  </si>
  <si>
    <t>De terraplén de relleno en los cortes en que se haya ordenado excavación adicional:</t>
  </si>
  <si>
    <t>Para noventa y cinco por ciento (90%)s/yacente   (EP.08):</t>
  </si>
  <si>
    <t>Arrope de  taludes de los terraplenes con el material obtenido de los despalmes y de la excavación</t>
  </si>
  <si>
    <t>de cajas para desplante de los terraplenes, por unidad de obra terminada (EP.10)</t>
  </si>
  <si>
    <t>CANALES</t>
  </si>
  <si>
    <t>Excavación para canales, a cualquier profundidad ( inciso 3.01.01.007-H.01 )</t>
  </si>
  <si>
    <t xml:space="preserve">Excavación para canales y contracunetas, por unidad de obra terminada </t>
  </si>
  <si>
    <t>Excavación para canales de entrada y salida a obras de drenaje</t>
  </si>
  <si>
    <t>Formación de Pedraplen, con agregado que contenga tamaños de 7.6 cm a 20.0 cm. PUOT (EP-39).</t>
  </si>
  <si>
    <t>Formación y compactación de capa drenante, con material de filtro, trituración total  1 1/2" a  finos(EP-40)</t>
  </si>
  <si>
    <t>TOTAL TERRACERÍAS:</t>
  </si>
  <si>
    <t>Excavación para estructuras, de acuerdo con su clasificación, a cualquier profundidad</t>
  </si>
  <si>
    <t>( inciso 3.01.01.022-H.01 )</t>
  </si>
  <si>
    <t>Excavado, por unidad de obra terminada, cualesquiera que sean su clasificación y profundidad .</t>
  </si>
  <si>
    <t>Rellenos  ( inciso 3.01.01.023-H.01 )</t>
  </si>
  <si>
    <t>Para la protección de las obras de drenaje, por unidad de obra terminada (EP-11) Y (EP-34)</t>
  </si>
  <si>
    <t>Concreto hidráulico, P.U.O.T. ( inciso3.01.02.026-H.10 ), y ( EP-12 ) colado en seco:</t>
  </si>
  <si>
    <t>De f´c= 100 kg/cm2 en plantilla, con malla electrosoldada 66-10-10 Por Unidad de Obra Terminada.</t>
  </si>
  <si>
    <t>De f´c= 150 kg/cm2 en muros y aleros</t>
  </si>
  <si>
    <t>De f´c= 200 kg/cm2 en losas</t>
  </si>
  <si>
    <t>Acero de refuerzo por unidad de obra terminada ( inciso 3.01.02.027-H-03 ).</t>
  </si>
  <si>
    <t xml:space="preserve">VARILLAS  </t>
  </si>
  <si>
    <t>De limite elástico igual o mayor de 4,200 kg/cm2, por unidad de obra terminada (EP-13).</t>
  </si>
  <si>
    <t>kg.</t>
  </si>
  <si>
    <t>TUBERÍA DE CONCRETO REFORZADO</t>
  </si>
  <si>
    <t>De90 cm. De diámetro, por unidad de obra terminada (inciso 3.01.02.031-H.01)</t>
  </si>
  <si>
    <t>De 120 cm. De diámetro, por unidad de obra terminada (inciso 3.01.02.031-H.01)</t>
  </si>
  <si>
    <t>TOTAL OBRAS DE DRENAJE:</t>
  </si>
  <si>
    <t>Guarniciones de concreto hidráulico ( inciso 3.01.02. 044-H.01 ), y ( EP-14)</t>
  </si>
  <si>
    <t>Coladas en el lugar:</t>
  </si>
  <si>
    <t>De  f´c=150 kg/cm2  de 156 cm2 de sección ( bordillos  16 cm de base mayor, 10 cm</t>
  </si>
  <si>
    <t>de base menor y 12 cm de altura), con agregado a tamaño máximo de 19 mm (3/4")</t>
  </si>
  <si>
    <t>Recubrimiento de cunetas y contracunetas ( inciso 3.01.02. 044-H.04 ).</t>
  </si>
  <si>
    <t>Cunetas  ( EP -15 )</t>
  </si>
  <si>
    <t>Con conc. hidráulico simple de f´c =150 kg/cm2 con agregado de tamaño máximo de 19 mm ( 3/4")</t>
  </si>
  <si>
    <t>Lavaderos :</t>
  </si>
  <si>
    <t>De concreto Hidráulico, Por unidad de obra terminada ( inciso3.01.01. 026-H.10 ), y ( EP-16).</t>
  </si>
  <si>
    <t>de f'c=150 kg/cm2 con agregado a tamaño  máximo de 19 mm ( 3/4" )</t>
  </si>
  <si>
    <t>Defensa metálica de lámina galvanizada de tres crestas con poste intermedio tipo AASTHO M-180</t>
  </si>
  <si>
    <t>incluyendo sus accesorios y 4 terminales ET plus de longitud 11.43 m</t>
  </si>
  <si>
    <t>Por unidad de obra terminada y lo indicado en la (EP-17)</t>
  </si>
  <si>
    <t>Cercado del derecho de vía con postes de concreto y cuatro (4) líneas</t>
  </si>
  <si>
    <t>con alambre de púas, por unidad de obra terminada:  (EP-18)</t>
  </si>
  <si>
    <t>PLANTACION DE ESPECIES VEGETALES</t>
  </si>
  <si>
    <t>Plantado de tepes (inciso 046-H.02 y EP-19):</t>
  </si>
  <si>
    <t>Pasto en los taludes de los terraplenes</t>
  </si>
  <si>
    <t>Arboles o arbustos, por unidad de obra terminada (inciso 046-H.08):</t>
  </si>
  <si>
    <t>Arboles</t>
  </si>
  <si>
    <t>De la región con altura de 1.5 m,a  2.5 m.</t>
  </si>
  <si>
    <t>Obras civil y de proteccion mecanica en ductos de pemex de acuerdo a la (EP-35)</t>
  </si>
  <si>
    <t>Excavacion a mano a, por el eje de trazo para localizacion de ductos de PEMEX</t>
  </si>
  <si>
    <t>Excavación a mano, para desplante de dovelas en proteccion de ductos de pemex</t>
  </si>
  <si>
    <t>Para la protección de las obras, por unidad de obra terminada (EP-11);(EP-34) y (EP-11)</t>
  </si>
  <si>
    <t>CONCRETO HIDRAULICO</t>
  </si>
  <si>
    <t>De f´c= 100 kg/cm2 en plantilla</t>
  </si>
  <si>
    <t>De f´c= 250 kg/cm2 en dovelas (EP-35.1)</t>
  </si>
  <si>
    <t>Desmantelamiento de protección mecánica de tuberías de Pemex</t>
  </si>
  <si>
    <t>Aplicación de protección mecánica a tuberías de Pemex, RAM-100 o similar</t>
  </si>
  <si>
    <t>Prueba para determinar espesor de tubería por "mapeo".</t>
  </si>
  <si>
    <t>Certificacion de la los trabajos por una empresa mundial</t>
  </si>
  <si>
    <t>TOTAL TRABAJOS DIVERSOS:</t>
  </si>
  <si>
    <t>SUB-BASES O BASES</t>
  </si>
  <si>
    <t>Sub-bases o bases ( inciso 3.01.03.074-H.05 )</t>
  </si>
  <si>
    <t>Sub-base hidráulica. Compactada al 100% incluye acarreos (EP-20.1)</t>
  </si>
  <si>
    <t>Formación de la base hidráulica compactada al cien por ciento (100 %),incluye acarreos locales.</t>
  </si>
  <si>
    <t>De banco que elija el contratista (EP-20 )</t>
  </si>
  <si>
    <t>MATERIALES ASFALTICOS</t>
  </si>
  <si>
    <t>Materiales asfálticos, por unidad de obra terminada ( inciso 3.01.03. 076-H.05 ):</t>
  </si>
  <si>
    <t>Emulsiones asfálticas ( EC.01)</t>
  </si>
  <si>
    <t>Empleados en riegos:</t>
  </si>
  <si>
    <t>Catiónica en riego de impregnación</t>
  </si>
  <si>
    <t>lt</t>
  </si>
  <si>
    <t>Catiónica en riego de liga, para carpeta y base asfáltica.</t>
  </si>
  <si>
    <t>Cementos asfalticos empleados en concreto asfaltico, P.U.O.T. (inciso 3.01.03. 076-H.06 ):</t>
  </si>
  <si>
    <t>Cemento asfaltico AC-20 modificado con polímeros SBS</t>
  </si>
  <si>
    <t>Aditivos, por unidad de obra terminada ( inciso 3.01.03. 076-H.08 )</t>
  </si>
  <si>
    <t>Para mezclas asfálticas en caliente</t>
  </si>
  <si>
    <t>RIEGO DE IMPREGNACION</t>
  </si>
  <si>
    <t>Barrido de la superficie por tratar ( inciso 3.01.03. 078-H.01 )</t>
  </si>
  <si>
    <t>CARPETAS DE CONCRETO ASFALTICO</t>
  </si>
  <si>
    <t>Carpetas de concreto asfáltico, con AC-20 modificado con polímero, P.U.O.T. (inciso 081-H.02):</t>
  </si>
  <si>
    <t xml:space="preserve">Compactada al noventa y cinco por ciento (95 %). </t>
  </si>
  <si>
    <t>Del Banco que elija el contratista, incluye acarreos (EP-21)</t>
  </si>
  <si>
    <t>TOTAL PAVIMENTOS:</t>
  </si>
  <si>
    <t>ESTRUCTURAS</t>
  </si>
  <si>
    <t>EXCAVACION PARA ESTRUCTURAS</t>
  </si>
  <si>
    <t>Rellenos.</t>
  </si>
  <si>
    <t>Rellenos ( inciso 3.01.02.023-H.01 )</t>
  </si>
  <si>
    <t>De excavaciones para estructuras, por unidad de obra terminada ( EP .11 ) y (EP.34)</t>
  </si>
  <si>
    <t>Concreto hidráulico, por unidad de obra terminada (inciso 3.01.02.026-H.10) Y (EP 12):</t>
  </si>
  <si>
    <t xml:space="preserve">Simple colado en seco: </t>
  </si>
  <si>
    <t>De f´c= 100 kg/cm2 en plantilla.</t>
  </si>
  <si>
    <t>De f'c=250 kg. / cm2 en zapatas</t>
  </si>
  <si>
    <t>De f'c=250 kg. / cm2 en cabezal de pilas</t>
  </si>
  <si>
    <t>De f'c=250 kg. / cm2 en columnas circulares de 1.00 m de diametro</t>
  </si>
  <si>
    <t>De f'c=250 kg. / cm2 en corona, bancos, topes y diafragmas de cargadero</t>
  </si>
  <si>
    <t>ACERO PARA CONCRETO HIDRAULICO</t>
  </si>
  <si>
    <t xml:space="preserve">Acero de refuerzo por unidad de obra terminada. ( inciso 3.01.02.027-H.03 ) , y </t>
  </si>
  <si>
    <t>Varillas</t>
  </si>
  <si>
    <t>De limite elástico mayor o igual a 4,200 kg/cm2, ( EP-13)</t>
  </si>
  <si>
    <t>Concreto hidráulico, por unidad de obra terminada (inciso 3.01.02.026-H.10) Y (EP-12):</t>
  </si>
  <si>
    <t>De f´c = 250 kg. / cm2 en guarniciones tipo T-33.1.1, Tipo II</t>
  </si>
  <si>
    <t xml:space="preserve">De f´c = 250 kg. / cm2 en losas </t>
  </si>
  <si>
    <t>De f´c = 250 kg. / cm2 en losetas precoladas</t>
  </si>
  <si>
    <t>Diafragmas metálicos con acero estructural A-36 ( EP-44).</t>
  </si>
  <si>
    <t>Junta de dilatación, por unidad de obra terminada ( inciso 3.01.02.026-H.11)</t>
  </si>
  <si>
    <t>Tipo MEX T-50 o similar (EP-43)</t>
  </si>
  <si>
    <t>Apoyos de Neopreno Integral ASTM-2240-d-60 ft = 100 kg/cm2, alineamiento y colocación  ( EP-23)</t>
  </si>
  <si>
    <t>Drenes de plástico DURAFLEX " D " o similar, por unidad de obra terminada ( EP.24 ) :</t>
  </si>
  <si>
    <t>Ductos de Plástico, Por Unidad De Obra Terminada.</t>
  </si>
  <si>
    <t>De 3" de diam.x 0.60 m. de longitud</t>
  </si>
  <si>
    <t xml:space="preserve">Acero de refuerzo, por unidad de obra terminada (inciso 3.01.02.027-H.03) </t>
  </si>
  <si>
    <t>De Limite Elástico mayor o igual a 19,000 kg/cm2  para trabes, (inciso 3.01.02.027-H.03) Y (EP-25)</t>
  </si>
  <si>
    <t>De límite elástico igual o mayor de 4,200 kg./cm2 (EP.13)</t>
  </si>
  <si>
    <t>ESTRUCTURAS DE CONCRETO PRETENSADO</t>
  </si>
  <si>
    <t>Estructuras de concreto presforzado (inciso 3.01.02.026-H.01):</t>
  </si>
  <si>
    <t xml:space="preserve">Concreto hidráulico lo que corresponda de lo indicado en los incisos </t>
  </si>
  <si>
    <t>De f´c = 350 kg. / cm2  (EP-26)</t>
  </si>
  <si>
    <t>De f´c = 400 kg. / cm2  (EP-26) tramo 2-3 PSV 2+297</t>
  </si>
  <si>
    <t>Montaje de elementos estructurales presforzados (inciso 3.01.02.029-H.02):</t>
  </si>
  <si>
    <t>Por elemento estructural:</t>
  </si>
  <si>
    <t>De trabes (EP-27)</t>
  </si>
  <si>
    <t>ESTRUCTURAS DE ACERO</t>
  </si>
  <si>
    <t>Estructura fabricada y montada por unidad de obra terminada (inciso 3.01.02.039-H.03):</t>
  </si>
  <si>
    <t>Estructura soldada:</t>
  </si>
  <si>
    <t>Parapetos de acero para calzada  tipo T-34.3.1 (EP-28)</t>
  </si>
  <si>
    <t>Concreto hidráulico, por unidad de obra terminada ( inciso 026-H.10)  Y (EP-12).</t>
  </si>
  <si>
    <t>Simple colado en seco</t>
  </si>
  <si>
    <t>De f´c = 250 kg. / cm2 en guarniciones y losas de acceso</t>
  </si>
  <si>
    <t xml:space="preserve">ACERO PARA CONCRETO HIDRAULICO </t>
  </si>
  <si>
    <t>Acero de refuerzo, por unidad de obra terminada ( inciso 3.01.02.027-H.03)  Y (EP-13)</t>
  </si>
  <si>
    <t>De limite elástico mayor o igual a 4,200 kg/cm2 en guarniciones y losas de acceso</t>
  </si>
  <si>
    <t>MURO MECANICAMENTE ESTABILIZADO</t>
  </si>
  <si>
    <t>Excavacion para dala de desplante</t>
  </si>
  <si>
    <t>Concreto hidraulico de f`c= 250 kg/cm2 en:</t>
  </si>
  <si>
    <t>Dala de desplante</t>
  </si>
  <si>
    <t>Dala de remate</t>
  </si>
  <si>
    <t>Escamas de concreto en muro mecanicamente estabilizado, incluye acero de refuerzo, herrajes e izaje</t>
  </si>
  <si>
    <t>Por unidad de obra terminada y lo indicado en la (EP-45)</t>
  </si>
  <si>
    <t>Acero de refuerzo en dalas de desplante y remates</t>
  </si>
  <si>
    <t>Cuerpo de terraplen mecanicamente estabilizado (EP-29)</t>
  </si>
  <si>
    <t>Subyacente al 95 % (EP-08)</t>
  </si>
  <si>
    <t>Subrasante al 100% (EP-09)</t>
  </si>
  <si>
    <t>TOTAL ESTRUCTURAS:</t>
  </si>
  <si>
    <t>RECUBRIMIENTO DE PINTURA</t>
  </si>
  <si>
    <t>Recubrimiento de Superficies, por unidad de obra terminada</t>
  </si>
  <si>
    <t>De pavimento (EP-30)</t>
  </si>
  <si>
    <t>M-4 Raya central discontinua</t>
  </si>
  <si>
    <t>Color amarillo reflejante de 15 cm. De ancho, de espacio 5 x 10 m. (longitud efectiva)</t>
  </si>
  <si>
    <t>M-4  Raya central continua</t>
  </si>
  <si>
    <t>Color amarillo reflejante de 15 cm. De ancho (longitud efectiva)</t>
  </si>
  <si>
    <t xml:space="preserve">M-7 Raya lateral discontinua </t>
  </si>
  <si>
    <t>Color blanco reflejante de 15 cm. De ancho; de espacio 2 x 2 m. (longitud efectiva)</t>
  </si>
  <si>
    <t>Señalamiento vertical en carreteras, por unidad de obra terminada (EP-31)</t>
  </si>
  <si>
    <t>Obras y Dispositivos Diversos</t>
  </si>
  <si>
    <t>Señales preventivas:</t>
  </si>
  <si>
    <t>SP-6, curva de 86 x 86 cm</t>
  </si>
  <si>
    <t>SP-17 de 86x86 cm. Incorporacion vehicular</t>
  </si>
  <si>
    <t>SP-17 de 86x86 cm. Salida</t>
  </si>
  <si>
    <t>SP-22 de velocidad de 35x122 cm, tablero adicional, 60 km/hr maxima</t>
  </si>
  <si>
    <t>Señales informativas</t>
  </si>
  <si>
    <t>De identificación</t>
  </si>
  <si>
    <t>SII - 15 kilometraje sin ruta, de 30 x 76 cm. sin escudo, charola doble en un solo poste</t>
  </si>
  <si>
    <t>De recomendación</t>
  </si>
  <si>
    <t>SIR-6  De (86 X 300) " ESTE CAMINO NO ES DE ALTA VELOCIDAD"</t>
  </si>
  <si>
    <t>SIR-6  De (86 X 300) " NO EXCEDA LOS LIMITES DE VELOCIDAD"</t>
  </si>
  <si>
    <t>SID-9 entronque dos tableros de 56 x 300 cm. (EP-31)</t>
  </si>
  <si>
    <t>SID-10 tres tableros de 56 x 300 cm. (EP-31)</t>
  </si>
  <si>
    <t>SID-11 doble tableros de 56 x 300 cm. (EP-31)</t>
  </si>
  <si>
    <t>SID-14 de 122 x 366 cm.doble bandera (EP-31)</t>
  </si>
  <si>
    <t>SP-25 Altura libre de 86 x 86 cm.</t>
  </si>
  <si>
    <t>Señales restrictivas.</t>
  </si>
  <si>
    <t xml:space="preserve">SR-9 Velocidad </t>
  </si>
  <si>
    <t xml:space="preserve">de 86 x 86 cm.  </t>
  </si>
  <si>
    <t>SR-18 Prohibido rebasar:</t>
  </si>
  <si>
    <t>De 86 x 86 cm.</t>
  </si>
  <si>
    <t>Indicadores de Obstáculos, OD-5 .</t>
  </si>
  <si>
    <t xml:space="preserve">OD-5 De 30 X 122 cm. Indicador de obstáculos  </t>
  </si>
  <si>
    <t>Indicadores de Alineamiento: OD-6. Retrofantasmas de lámina (EP-37)</t>
  </si>
  <si>
    <t xml:space="preserve">De 13 cm. De Diámetro y 100 cm. De altura, indicadores de alineamiento. </t>
  </si>
  <si>
    <t>OD-7 Vialetas</t>
  </si>
  <si>
    <t>Con reflejante en una cara, Por unidad de obra terminada (EP-32)</t>
  </si>
  <si>
    <t>Blanca</t>
  </si>
  <si>
    <t>Con reflejante en dos caras, Por unidad de obra terminada (EP-32)</t>
  </si>
  <si>
    <t xml:space="preserve">Amarilla </t>
  </si>
  <si>
    <t>TOTAL SEÑALAMIENTO:</t>
  </si>
  <si>
    <t>EXT.1</t>
  </si>
  <si>
    <t>SUMINISTRO DE TUBERIA PE 200 mm.</t>
  </si>
  <si>
    <t>EXT.2</t>
  </si>
  <si>
    <t>INSTALACION DE TUBERIA DE 200 mm.</t>
  </si>
  <si>
    <t>EXT.3</t>
  </si>
  <si>
    <t>SUMINISTRO DE CODO DE 90 º PE 200mm.</t>
  </si>
  <si>
    <t>EXT.4</t>
  </si>
  <si>
    <t>SUMINISTRO DE COPLE DE  200mm.</t>
  </si>
  <si>
    <t>EXT.5</t>
  </si>
  <si>
    <t>SUMINISTRO DE TAPON DE 200mm.</t>
  </si>
  <si>
    <t>EXT.6</t>
  </si>
  <si>
    <t>SUMINISTRO Y COLOCACION DE CINTA DE ADVERTENCIA</t>
  </si>
  <si>
    <t>EXT.7</t>
  </si>
  <si>
    <t xml:space="preserve">SUMINISTRO E INSTALACION DE ADAPTER  P/OBTURACION </t>
  </si>
  <si>
    <t>EXT.8</t>
  </si>
  <si>
    <t>PERDIDA DE GAS POR CAMBIO DE D.D.V.</t>
  </si>
  <si>
    <t>lo</t>
  </si>
  <si>
    <t>EXT.9</t>
  </si>
  <si>
    <t>TRABAJOS OPERATIVOS</t>
  </si>
  <si>
    <t>EXT.10</t>
  </si>
  <si>
    <t xml:space="preserve">EQUIPO DE OBTURACION </t>
  </si>
  <si>
    <t>EXT.11</t>
  </si>
  <si>
    <t>DICTAMEN DE VERIFICACION</t>
  </si>
  <si>
    <t xml:space="preserve">IMPORTES TOTALES </t>
  </si>
  <si>
    <t xml:space="preserve">  CONTROL DE VOLÚMENES E IMPORTES ESTIMADOS Y/O PAGADOS</t>
  </si>
  <si>
    <t>TOTAL ESTIMADO</t>
  </si>
  <si>
    <t>FALTA POR ESTIMAR</t>
  </si>
  <si>
    <t>Desmontes por unidad de obra terminada (inciso 3.01.01.002-H.02)</t>
  </si>
  <si>
    <t>Despalmes, desperdiciando el material, por unidad de obra terminada ( inciso 3.01.01. 003-H.03 )</t>
  </si>
  <si>
    <t>De Cortes</t>
  </si>
  <si>
    <t>Para desplante de terraplenes</t>
  </si>
  <si>
    <t>Excavaciones por unidad de obra terminada ( inciso 3.01.01. 003-H.04 y EP-02 )</t>
  </si>
  <si>
    <t>En cortes y adicionales abajo de la subrasante:</t>
  </si>
  <si>
    <t>Cuando el material se desperdicie (EP-06).</t>
  </si>
  <si>
    <t xml:space="preserve"> Abriendo cajas para desplante de Terraplenes </t>
  </si>
  <si>
    <t>Cuando el material se desperdicie.</t>
  </si>
  <si>
    <t>PRESTAMOS</t>
  </si>
  <si>
    <t>Excavaciones de prestamos, por unidad de obra terminada:</t>
  </si>
  <si>
    <t>Del banco que elija el contratista</t>
  </si>
  <si>
    <t>Incluye acarreos   (EP-07)</t>
  </si>
  <si>
    <t>Compactación, por unidad de obra terminada ( inciso 3.01.01. 005-H.09 )</t>
  </si>
  <si>
    <t>Del terreno natural en el área de desplante de los terraplenes:</t>
  </si>
  <si>
    <t>Para noventa por ciento (90%)</t>
  </si>
  <si>
    <t>De la cama de los cortes en que no se haya ordenado excavación adicional (inciso 3.01.01.005-H.09):</t>
  </si>
  <si>
    <t>Para noventa y cinco por ciento (95%)</t>
  </si>
  <si>
    <t>TOTAL TERRACERIAS:</t>
  </si>
  <si>
    <t>TUBERIA DE CONCRETO REFORZADO</t>
  </si>
  <si>
    <t>GRAFICA DE LLUVIAS</t>
  </si>
  <si>
    <t>DEL 1 AL 31 DE MAYO DEL 2014</t>
  </si>
  <si>
    <t>FUERTE CON INTERRUPCIÓN DE LOS TRABAJOS</t>
  </si>
  <si>
    <t>FUERTE SIN INTERRUPCIÓN DE LOS TRABAJOS</t>
  </si>
  <si>
    <t>SUAVE CON INTERRUPCIÓN DE LOS TRABAJOS</t>
  </si>
  <si>
    <t>SUAVE SIN INTERRUPCIÓN DE LOS TRABAJOS</t>
  </si>
  <si>
    <t>INTERRUPCIÓN DE LOS TRABAJOS POR HUMEDAD</t>
  </si>
  <si>
    <t xml:space="preserve">“SUPERVISIÓN TÉCNICA Y CONTROL DE CALIDAD PARA TRATAMIENTO SUPERFICIAL A BASE DE BACHEO AISLADO SUPERFICIAL, BACHEO AISLADO PROFUNDO, RECICLADO DE CARPETA ASFÁLTICA Y TENDIDO DE MICROCARPETA TIPO CASAA, EN EL SUBTRAMO DEL KM 106+500 AL KM 133+050, CUERPO “A” DE LA AUTOPISTA MÉXICO - QUERÉTARO”. </t>
  </si>
  <si>
    <t>AUTOPISTA: MÉXICO - QUERÉTARO</t>
  </si>
  <si>
    <t>TRAMO : KM 106+500 AL 133+050</t>
  </si>
  <si>
    <t>REVISIÓN DE LAS NOTAS DE BITÁCORA</t>
  </si>
  <si>
    <t>No de nota</t>
  </si>
  <si>
    <t>Fecha</t>
  </si>
  <si>
    <t>DESCRIPCIÓN DE LA NOTA DE BITÁCORA POR LA EMPRESA CONTRATISTA</t>
  </si>
  <si>
    <t>DOCUMENTACIÓN ADJUNTA (MINUTA, OFICIO, ETC.)</t>
  </si>
  <si>
    <t>OBSERVACIONES REALIZADAS  POR EL SUPERVISOR</t>
  </si>
  <si>
    <t>INGRESADO A LA BEOP</t>
  </si>
  <si>
    <t>Utilizando una excavadora caterpillar FD936 se inician los trabajos de excavación en caja del km 135+740 al km 135+ 900 lado derecho</t>
  </si>
  <si>
    <t>Se coló plantilla para desplante de los aleros de la obra de drenaje del km 135+926.8 lado derecho</t>
  </si>
  <si>
    <t>Utilizando una retroexcavadora caterpillar 416bse inician los trabajos de excavación para la obra de drenaje del km 135+926.8 lado izquierdo</t>
  </si>
  <si>
    <t>Se realizó un recorrido convocado por el Residente de Carreteras Federales con la participación de Teléfonos de México (TELMEX), GIA - RUBAU y SIMSA, en el cual se les solicitó a los Ingenieros de IPR TELMEX la reubicación de las líneas, tanto aéreas como subterráneas en la faja que forma el último metro del derecho de vía.</t>
  </si>
  <si>
    <t>Se iniciaron maniobras con una excavadora en el km 135+000 en Rincón de Bucio, en donde se presentó el Director de Obras Públicas del poblado y habitantes de la población a detener los trabajos y a solicitar la elaboración de un proyecto de drenaje y alcantarillado de la zona que afectará la construcción de la ampliación.</t>
  </si>
  <si>
    <t>Se terminó la colocación del bastidor del letrero informativo de obra por parte del Consorcio Constructor GIA - RUBAU, en el km 131+270 Lado Derecho, utilizando postes de doble monten de los usados en los letreros puente, para resistir los fuertes vientos de la zona.</t>
  </si>
  <si>
    <t>Utilizando una excavadora Caterpillar 320 Cu se terminó la excavación para la obra de drenaje del km 134+269.70 lado izquierdo.</t>
  </si>
  <si>
    <t>Utilizando una excavadora Caterpillar 320 Cu se concluyó la excavación para la obra de drenaje del km 134+054 ambos lados, así como la de la obra de drenaje del km 134+269.7 lado derecho.</t>
  </si>
  <si>
    <t>Utilizando una excavadora Caterpillar 320 Cu, se continúa la excavación en caja en el tramo del km 133+800 al km 134+220 lado izquierdo, a la vez que se inicia el tendido de pedraplén a manera de capa de incrustación utilizando una retroexcavadora caterpillar 416 b</t>
  </si>
  <si>
    <t>Se inició el habilitado de acero para la obra de drenaje del km 134+269.70 lado izquierdo y se coló la plantilla para desplante en el lado derecho.</t>
  </si>
  <si>
    <t>Se inició la colocación de acero para los aleros de la obra de drenaje del km 134+269.70 lado izquierdo.</t>
  </si>
  <si>
    <t>Se terminó la colocación de los letreros informativos de obra por parte del Consorcio Constructor GIA - RUBAU, en los km 131+270 Lado Derecho y en el km 139+000 Lado Izquierdo</t>
  </si>
  <si>
    <t>Se realizó una visita a la obra por parte del Director del Centro SCT del Estado de México, revisando con el personal de la Residencia la problemática social que ha bajado la velocidad de los trabajos, principalmente en Rincón de Bucio.</t>
  </si>
  <si>
    <t>xxxxxxxxxxxx</t>
  </si>
  <si>
    <t>INTEGRACION Y REVISION DE DOCUMENTOS PREVIOS AL INICIO DE LA OBRA Y SEGUIMIENTO DE ACUERDOS TOMADOS DE JUNTAS DE TRABAJO</t>
  </si>
  <si>
    <t>ASUNTO</t>
  </si>
  <si>
    <t>ALTERNATIVA DE SOLUCIÓN</t>
  </si>
  <si>
    <t>PROBLEMÁTICA SOLVENTADA</t>
  </si>
  <si>
    <t>xxxxxxxxxxx</t>
  </si>
  <si>
    <t>CONDICIONES DE SEGURIDAD, HIGIENE Y LIMPIEZA DE LOS TRABAJOS</t>
  </si>
  <si>
    <t>CUMPLE CONFORME A NORMATIVA</t>
  </si>
  <si>
    <t>Señalización de protección de Obra</t>
  </si>
  <si>
    <t>ESTIMACIÓN 1</t>
  </si>
  <si>
    <t>REVISION DE ESTIMACIONES</t>
  </si>
  <si>
    <t>CUMPLE</t>
  </si>
  <si>
    <t>No.</t>
  </si>
  <si>
    <t>OBSERVACIONES DE REVISION</t>
  </si>
  <si>
    <t>ENTREGA DE CORECCION</t>
  </si>
  <si>
    <t>OFICIO DE ENTREGA DE ESTIMACION</t>
  </si>
  <si>
    <t>FACTURA</t>
  </si>
  <si>
    <t>FORMATO CARATULA</t>
  </si>
  <si>
    <t>FORMATO ESTIMACIÓN</t>
  </si>
  <si>
    <t>FORMATO DE GENERADOR</t>
  </si>
  <si>
    <t>REPORTE FOTOGRAFICO</t>
  </si>
  <si>
    <t>REPORTES DE LABORATORIO</t>
  </si>
  <si>
    <t>NOTAS DE BITACORA</t>
  </si>
  <si>
    <t>NOTA DE ENTREGA DE ESTIMACION</t>
  </si>
  <si>
    <t xml:space="preserve"> MONTO DEL CONTRATO SIN IVA</t>
  </si>
  <si>
    <t>ANTICIPO  30% :</t>
  </si>
  <si>
    <t xml:space="preserve"> IVA</t>
  </si>
  <si>
    <t>I.V.A.  16% :</t>
  </si>
  <si>
    <t>TOTAL :</t>
  </si>
  <si>
    <t>RELACIÓN DE ESTIMACIONES</t>
  </si>
  <si>
    <t>PERIODO DE LA ESTIMACIÓN</t>
  </si>
  <si>
    <t>OBRA EJECUTADA REAL S/IVA</t>
  </si>
  <si>
    <t>OBRA EJECUTADA REAL ACUMULADA</t>
  </si>
  <si>
    <t>RETENCIÓN POR PROG. S/IVA</t>
  </si>
  <si>
    <t>DEVOLUCIÓN POR PROG. S/IVA</t>
  </si>
  <si>
    <t>AMORTIZACION DE. ANTICIPO</t>
  </si>
  <si>
    <t>ANTICIPO POR AMORTIZAR S/IVA</t>
  </si>
  <si>
    <t>SUBTOTAL</t>
  </si>
  <si>
    <t>TOTAL EJERCIDO C/IVA</t>
  </si>
  <si>
    <t xml:space="preserve">DEDUCCIÓN </t>
  </si>
  <si>
    <t>ALCANCE LIQUIDO</t>
  </si>
  <si>
    <t>SECODAM   .005</t>
  </si>
  <si>
    <t>(Imp. Ant. Amort.)</t>
  </si>
  <si>
    <t>ESTIMACION 1</t>
  </si>
  <si>
    <t>20 Feb al 28 Feb</t>
  </si>
  <si>
    <t>ESTIMACION 2</t>
  </si>
  <si>
    <t>1 Mar al 15 Mar</t>
  </si>
  <si>
    <t>ESTIMACION 3</t>
  </si>
  <si>
    <t>16 Mar al 31 Mar</t>
  </si>
  <si>
    <t>EST. No 1B</t>
  </si>
  <si>
    <t>16-31/DICIEMBRE/05</t>
  </si>
  <si>
    <t>EST. No 1C</t>
  </si>
  <si>
    <t>EST. No 1D</t>
  </si>
  <si>
    <t xml:space="preserve">C U A D R O     D E     C O S T O S      </t>
  </si>
  <si>
    <t>CONCURSO O PROYECTO</t>
  </si>
  <si>
    <t>FUERA DE CONCURSO</t>
  </si>
  <si>
    <t>OBRA ESTIMADA</t>
  </si>
  <si>
    <t>OBRA POR PAGAR</t>
  </si>
  <si>
    <t>( 1 )</t>
  </si>
  <si>
    <t>( 2 )</t>
  </si>
  <si>
    <t>( 3 )</t>
  </si>
  <si>
    <t>( 4 )</t>
  </si>
  <si>
    <t>( 5 )</t>
  </si>
  <si>
    <t>( 1 ) + ( 2 )</t>
  </si>
  <si>
    <t>EST. No. 12</t>
  </si>
  <si>
    <t>( 3 ) - ( 4 )</t>
  </si>
  <si>
    <t>No</t>
  </si>
  <si>
    <t>IMPORTE ESTIMADO C/IVA</t>
  </si>
  <si>
    <t>PROGRAM. C/IVA</t>
  </si>
  <si>
    <t>TOTAL EJECUTADO FISICO</t>
  </si>
  <si>
    <t>IVA</t>
  </si>
  <si>
    <t>CONTROL DE CANTIDADES DE OBRA
(POR CONCEPTO)</t>
  </si>
  <si>
    <t>PARTIDA No.:</t>
  </si>
  <si>
    <t xml:space="preserve">CONCEPTO: </t>
  </si>
  <si>
    <t>Bacheo Superficial</t>
  </si>
  <si>
    <t>UNIDAD:</t>
  </si>
  <si>
    <t>CANTIDAD CONCURSADA:</t>
  </si>
  <si>
    <t>PERIODO:</t>
  </si>
  <si>
    <t>ESTIMACIÓN</t>
  </si>
  <si>
    <t>HOJA</t>
  </si>
  <si>
    <t>DEL KM</t>
  </si>
  <si>
    <t>AL KM.</t>
  </si>
  <si>
    <t>CUERPO</t>
  </si>
  <si>
    <t>NUM.</t>
  </si>
  <si>
    <t>IZQ</t>
  </si>
  <si>
    <t>DER.</t>
  </si>
  <si>
    <t>ACUMULADO</t>
  </si>
  <si>
    <t>CONCEPTO NO PREVISTO EN CATALOGO</t>
  </si>
  <si>
    <t>INSUMOS</t>
  </si>
  <si>
    <t>RENDIMIENTOS</t>
  </si>
  <si>
    <t>MAQUINARIA UTILIZADA</t>
  </si>
  <si>
    <t>EQUIPO</t>
  </si>
  <si>
    <t>MANO DE OBRA</t>
  </si>
  <si>
    <t>UNIDAD</t>
  </si>
  <si>
    <t>CONDICIONES DE LOS INSUMOS DE OBRA</t>
  </si>
  <si>
    <t>INSUMO</t>
  </si>
  <si>
    <t>CUMPLE CONFORME A CONTRATO Y NORMATIVA</t>
  </si>
  <si>
    <t>Caterpillar D7</t>
  </si>
  <si>
    <t>Komatsu D85</t>
  </si>
  <si>
    <t>MATERIALES</t>
  </si>
  <si>
    <t>RELACIÓN DE MAQUINARIA EXISTENTE EN OBRA</t>
  </si>
  <si>
    <t xml:space="preserve"> E  Q  U  I  P  O</t>
  </si>
  <si>
    <t>EN OBRA</t>
  </si>
  <si>
    <t>DICIEMBRE</t>
  </si>
  <si>
    <t>ENERO</t>
  </si>
  <si>
    <t>PROGRAMADA</t>
  </si>
  <si>
    <t>ACTIVA</t>
  </si>
  <si>
    <t>INACTIVA</t>
  </si>
  <si>
    <t>RETROEXCAVADORA MARCA CATERPILAR , MODELO 416-B</t>
  </si>
  <si>
    <t xml:space="preserve">RETROEXCAVADORA MARCA CATERPILAR , MODELO 416-C </t>
  </si>
  <si>
    <t>RETROEXCAVADORA MARCA CASE 580 SL</t>
  </si>
  <si>
    <t xml:space="preserve">EXCAVADORA MARCA CATERPILLAR , MODELO 320-C </t>
  </si>
  <si>
    <t>EXCAVADORA MARCA CATERPILLAR , MODELO 320-C r</t>
  </si>
  <si>
    <t>TRACTOR DE ORUGAS MARCA CATERPILAR , MODELO D8R</t>
  </si>
  <si>
    <t>COMPATADOR LISO MARCA CATERPILLAR, MODELO CS-583E</t>
  </si>
  <si>
    <t>T  O  T  A  L</t>
  </si>
  <si>
    <t>PROGRAMA DE PERSONAL</t>
  </si>
  <si>
    <t>PERSONAL</t>
  </si>
  <si>
    <t>PERSONAL EN OBRA</t>
  </si>
  <si>
    <t>C A T E G O R I A</t>
  </si>
  <si>
    <t>LOCALES</t>
  </si>
  <si>
    <t>FORANEOS</t>
  </si>
  <si>
    <t>SUPERINTENDENTE</t>
  </si>
  <si>
    <t>RESIDENTE DE TERRACERÍAS</t>
  </si>
  <si>
    <t>RESIDENTE TÉCNICO</t>
  </si>
  <si>
    <t>JEFE DE CONTROL DE CALIDAD</t>
  </si>
  <si>
    <t>INGENIERO TOPÓGRAFO</t>
  </si>
  <si>
    <t>INGENIERO DE IMPACTO AMBIENTAL</t>
  </si>
  <si>
    <t>JEFE DE LABORATORIO</t>
  </si>
  <si>
    <t>LABORATORISTA</t>
  </si>
  <si>
    <t>JEFE DE TOPOGRAFÍA</t>
  </si>
  <si>
    <t>TOPOGRAFO</t>
  </si>
  <si>
    <t>ESTADALERO</t>
  </si>
  <si>
    <t>SECRETARIA</t>
  </si>
  <si>
    <t>CHOFER</t>
  </si>
  <si>
    <t>ADMINISTRADOR</t>
  </si>
  <si>
    <t>CONTADOR</t>
  </si>
  <si>
    <t>AUXILIAR ADMINISTRATIVO</t>
  </si>
  <si>
    <t>CHECADOR DE ACARREOS</t>
  </si>
  <si>
    <t>VELADOR</t>
  </si>
  <si>
    <t>INCIDENCIA DE VEHICULOS</t>
  </si>
  <si>
    <t>VEHICULOS</t>
  </si>
  <si>
    <t>MES</t>
  </si>
  <si>
    <t>MARCA</t>
  </si>
  <si>
    <t>MODELO</t>
  </si>
  <si>
    <t>No. ECONOM.</t>
  </si>
  <si>
    <t>PLACAS</t>
  </si>
  <si>
    <t>ESTADO ACTUAL</t>
  </si>
  <si>
    <t>NOMBRE DEL OPERADOR</t>
  </si>
  <si>
    <t>NISSAN</t>
  </si>
  <si>
    <t>TIIDA</t>
  </si>
  <si>
    <t>PICK UP</t>
  </si>
  <si>
    <t>CAMION 3.5 T</t>
  </si>
  <si>
    <t>FORD</t>
  </si>
  <si>
    <t>ACTIVO</t>
  </si>
  <si>
    <t>COMISION FORANEA</t>
  </si>
  <si>
    <t>INACTIVO POR REPARACION</t>
  </si>
  <si>
    <t>INACTIVO</t>
  </si>
  <si>
    <t>INCIDENCIA DE MAQUINARIA Y FUERZA DE TRABAJO</t>
  </si>
  <si>
    <t>MAQUINARIA</t>
  </si>
  <si>
    <t>.</t>
  </si>
  <si>
    <t>TOTAL HORAS</t>
  </si>
  <si>
    <t>No. DE UNIDADES</t>
  </si>
  <si>
    <t>DIAS</t>
  </si>
  <si>
    <t>TURNO 10 Hrs POR DIA</t>
  </si>
  <si>
    <t xml:space="preserve">ACTIVAS </t>
  </si>
  <si>
    <t>INACTIVAS</t>
  </si>
  <si>
    <t>RETROEXCAVADORA MARCA CATERPILAR</t>
  </si>
  <si>
    <t>416B</t>
  </si>
  <si>
    <t>416C</t>
  </si>
  <si>
    <t>RETROEXCAVADORA MARCA CASE</t>
  </si>
  <si>
    <t>580SL</t>
  </si>
  <si>
    <t>EXCAVADORA MARCA CATERPILLAR</t>
  </si>
  <si>
    <t>320C</t>
  </si>
  <si>
    <t>320Cr</t>
  </si>
  <si>
    <t>TRACTOR DE ORUGAS MARCA KOMATSU</t>
  </si>
  <si>
    <t>D85</t>
  </si>
  <si>
    <t>TRACTOR DE ORUGAS MARCA CATERPILAR</t>
  </si>
  <si>
    <t>D8R</t>
  </si>
  <si>
    <t>VIBROCOMPATADOR LISO MARCA CATERPILLAR</t>
  </si>
  <si>
    <t>CS-583E</t>
  </si>
  <si>
    <t>REPORTE DE FUERZA HOMBRE</t>
  </si>
  <si>
    <t>CATEGORIA</t>
  </si>
  <si>
    <t>SEM 1</t>
  </si>
  <si>
    <t>SEM 2</t>
  </si>
  <si>
    <t>SEM 3</t>
  </si>
  <si>
    <t>SEM 4</t>
  </si>
  <si>
    <t>SEM 5</t>
  </si>
  <si>
    <t>PROMEDIO</t>
  </si>
  <si>
    <t>ADMINISTRACION</t>
  </si>
  <si>
    <t>O. COMPLEMENTARIAS</t>
  </si>
  <si>
    <t>SUBCONTRATO DE PTES.</t>
  </si>
  <si>
    <t>TOPOGRAFIA</t>
  </si>
  <si>
    <t>LABORATORIO</t>
  </si>
  <si>
    <t>MAQUINARIA Y TALLER</t>
  </si>
  <si>
    <t>INACTIVO POR</t>
  </si>
  <si>
    <t xml:space="preserve">INACTIVO POR </t>
  </si>
  <si>
    <t>PARO DE OBRA</t>
  </si>
  <si>
    <t>FALTA DE TRAMO</t>
  </si>
  <si>
    <t>LLUVIA</t>
  </si>
  <si>
    <t>REPARACION</t>
  </si>
  <si>
    <t>RELACIÓN DE REPORTES DE LABORATORIO CON SUS RESULTADOS</t>
  </si>
  <si>
    <t>TIPO DE PRUEBA</t>
  </si>
  <si>
    <t>CONCRETO</t>
  </si>
  <si>
    <t>ACERO</t>
  </si>
  <si>
    <t>ASFALTO</t>
  </si>
  <si>
    <t>PREESFUERZO</t>
  </si>
  <si>
    <t>NEOPRENOS</t>
  </si>
  <si>
    <t>ADITIVOS</t>
  </si>
  <si>
    <t>BANCOS DE MATERIALES</t>
  </si>
  <si>
    <t>XXXXXXXXXXXXXXXXX</t>
  </si>
  <si>
    <t>GRAFICA CALIDAD SUBYACENTE, SUBRASANTE, SUB-BASE Y BASE</t>
  </si>
  <si>
    <t xml:space="preserve">          RESIDENCIA: _________________________________________________________________</t>
  </si>
  <si>
    <t>FECHA INICIO OBRA:</t>
  </si>
  <si>
    <t>_____________________________________________________________</t>
  </si>
  <si>
    <t>I</t>
  </si>
  <si>
    <t>%</t>
  </si>
  <si>
    <t>Esp.</t>
  </si>
  <si>
    <t>C</t>
  </si>
  <si>
    <t>D</t>
  </si>
  <si>
    <t>V R S  ESTÁNDAR ( 100% mín )</t>
  </si>
  <si>
    <t>CONTRACCIÓN LINEAL ( _______ Máx )</t>
  </si>
  <si>
    <t>EQUIVALENTE DE ARENA ( 50% mín. )</t>
  </si>
  <si>
    <t>ÍNDICE DE DURABILIDAD ( 40% mín. )</t>
  </si>
  <si>
    <t>% QUE PASA MALLA No. 200</t>
  </si>
  <si>
    <t>% RET. EN MALLA (                ) PULG.</t>
  </si>
  <si>
    <t>Z O N A  G R A N U L O M E T R I C A</t>
  </si>
  <si>
    <t>V R S  ESTÁNDAR ( _______  %mín, )</t>
  </si>
  <si>
    <t>CONTRACCIÓN LINEAL ( _______máx )</t>
  </si>
  <si>
    <t>EQUIVALENTE DE ARENA (           % mín. )</t>
  </si>
  <si>
    <t>cms</t>
  </si>
  <si>
    <t>VRS ESTÁNDAR</t>
  </si>
  <si>
    <t>mín</t>
  </si>
  <si>
    <t>EXPANSIÓN</t>
  </si>
  <si>
    <t>máx</t>
  </si>
  <si>
    <t>K  I  L  O  M  E  T  R  A  J  E</t>
  </si>
  <si>
    <t xml:space="preserve">                                                                                                                  Dcc_Cédulas_GC23 SY_Nov 99</t>
  </si>
  <si>
    <t xml:space="preserve">       CÓDIGO COLOR MENSUAL</t>
  </si>
  <si>
    <t xml:space="preserve">    ENE</t>
  </si>
  <si>
    <t xml:space="preserve">            JUL</t>
  </si>
  <si>
    <t xml:space="preserve">    FEB</t>
  </si>
  <si>
    <t xml:space="preserve">            AGO</t>
  </si>
  <si>
    <t xml:space="preserve">    MAR</t>
  </si>
  <si>
    <t xml:space="preserve">            SEP</t>
  </si>
  <si>
    <t xml:space="preserve">    ABR</t>
  </si>
  <si>
    <t xml:space="preserve">            OCT</t>
  </si>
  <si>
    <t xml:space="preserve">    MAY</t>
  </si>
  <si>
    <t xml:space="preserve">            NOV</t>
  </si>
  <si>
    <t xml:space="preserve">    JUN</t>
  </si>
  <si>
    <t xml:space="preserve">            DIC</t>
  </si>
  <si>
    <t>GRAFICA CALIDAD RIEGOS Y CONCRETO ASFALTICO</t>
  </si>
  <si>
    <t>RESIDENCIA: ______________________________________________________________________</t>
  </si>
  <si>
    <t>IZQ.</t>
  </si>
  <si>
    <r>
      <t>MALLA 5</t>
    </r>
    <r>
      <rPr>
        <b/>
        <sz val="11"/>
        <rFont val="Arial"/>
        <family val="2"/>
      </rPr>
      <t>/8</t>
    </r>
    <r>
      <rPr>
        <b/>
        <sz val="10"/>
        <rFont val="Arial"/>
        <family val="2"/>
      </rPr>
      <t xml:space="preserve"> PULG.</t>
    </r>
  </si>
  <si>
    <r>
      <t>MALLA 1</t>
    </r>
    <r>
      <rPr>
        <b/>
        <sz val="11"/>
        <rFont val="Arial"/>
        <family val="2"/>
      </rPr>
      <t>/2</t>
    </r>
    <r>
      <rPr>
        <b/>
        <sz val="10"/>
        <rFont val="Arial"/>
        <family val="2"/>
      </rPr>
      <t xml:space="preserve"> PULG.</t>
    </r>
  </si>
  <si>
    <r>
      <t>MALLA 3</t>
    </r>
    <r>
      <rPr>
        <b/>
        <sz val="11"/>
        <rFont val="Arial"/>
        <family val="2"/>
      </rPr>
      <t>/8</t>
    </r>
    <r>
      <rPr>
        <b/>
        <sz val="10"/>
        <rFont val="Arial"/>
        <family val="2"/>
      </rPr>
      <t xml:space="preserve"> PULG.</t>
    </r>
  </si>
  <si>
    <r>
      <t>MALLA 1</t>
    </r>
    <r>
      <rPr>
        <b/>
        <sz val="11"/>
        <rFont val="Arial"/>
        <family val="2"/>
      </rPr>
      <t>/4</t>
    </r>
    <r>
      <rPr>
        <b/>
        <sz val="10"/>
        <rFont val="Arial"/>
        <family val="2"/>
      </rPr>
      <t xml:space="preserve"> PULG.</t>
    </r>
  </si>
  <si>
    <t>MALLA N° 4</t>
  </si>
  <si>
    <t>MALLA N° 8</t>
  </si>
  <si>
    <t>MALLA N° 40</t>
  </si>
  <si>
    <t>VERIFICACIÓN ADHERENCIA: FECHAS, B/M.</t>
  </si>
  <si>
    <t>2 PRUEBAS</t>
  </si>
  <si>
    <t>P E R M E A B I L I D A D</t>
  </si>
  <si>
    <t xml:space="preserve"> FLUJO</t>
  </si>
  <si>
    <t>mm, 2-4</t>
  </si>
  <si>
    <t xml:space="preserve"> VACIOS</t>
  </si>
  <si>
    <r>
      <t>%</t>
    </r>
    <r>
      <rPr>
        <b/>
        <sz val="10"/>
        <rFont val="Arial"/>
        <family val="2"/>
      </rPr>
      <t>, 3-5</t>
    </r>
  </si>
  <si>
    <t xml:space="preserve"> ESTABILIDAD</t>
  </si>
  <si>
    <t>kg, 700 mín.</t>
  </si>
  <si>
    <t xml:space="preserve"> EQUIVALENTE DE ARENA</t>
  </si>
  <si>
    <r>
      <t>%</t>
    </r>
    <r>
      <rPr>
        <b/>
        <sz val="10"/>
        <rFont val="Arial"/>
        <family val="2"/>
      </rPr>
      <t>, 55 mín.</t>
    </r>
  </si>
  <si>
    <t xml:space="preserve"> CONTRACCIÓN LINEAL</t>
  </si>
  <si>
    <r>
      <t>%</t>
    </r>
    <r>
      <rPr>
        <b/>
        <sz val="10"/>
        <rFont val="Arial"/>
        <family val="2"/>
      </rPr>
      <t>, 2 máx.</t>
    </r>
  </si>
  <si>
    <t xml:space="preserve"> DISEÑO MARSHALL: FECHA ESTUDIO (S) Y REVISIÓN</t>
  </si>
  <si>
    <t xml:space="preserve"> % QUE PASA MALLA N° 200</t>
  </si>
  <si>
    <t>ENSAYE CALIDAD CEMENTO ASFALTICO: FECHAS, B/M</t>
  </si>
  <si>
    <t>CONTENIDO DE ASFALTO (OPTIMO) _________________</t>
  </si>
  <si>
    <t>% DE C.A.</t>
  </si>
  <si>
    <t>ENSAYE CALIDAD EMULSIÓN ASFÁLTICA: FECHAS, B/M</t>
  </si>
  <si>
    <t xml:space="preserve">                                                                                                                Dcc_Cédulas_GC24_PAVA_Nov 99</t>
  </si>
  <si>
    <t>CONTROL DE VOLÚMENES DE OBRA 
PROGRAMADAS, DEDUCTIVAS, ADICIONALES Y EJECUTADO</t>
  </si>
  <si>
    <t>E-7</t>
  </si>
  <si>
    <t>TOTAL ACUMULADO</t>
  </si>
  <si>
    <t>T.ACUM.</t>
  </si>
  <si>
    <t>LARGUILLO DE AVANCE DE LA TRONCAL</t>
  </si>
  <si>
    <t>106+000</t>
  </si>
  <si>
    <t>106+500</t>
  </si>
  <si>
    <t>107+000</t>
  </si>
  <si>
    <t>107+500</t>
  </si>
  <si>
    <t>108+000</t>
  </si>
  <si>
    <t>108+500</t>
  </si>
  <si>
    <t>109+000</t>
  </si>
  <si>
    <t>109+500</t>
  </si>
  <si>
    <t>110+000</t>
  </si>
  <si>
    <t>110+500</t>
  </si>
  <si>
    <t>111+000</t>
  </si>
  <si>
    <t>111+500</t>
  </si>
  <si>
    <t>112+000</t>
  </si>
  <si>
    <t>112+500</t>
  </si>
  <si>
    <t>113+000</t>
  </si>
  <si>
    <t>113+500</t>
  </si>
  <si>
    <t>114+000</t>
  </si>
  <si>
    <t>EXCAVACIÓN EN CORTES</t>
  </si>
  <si>
    <t>FORM. Y COMP. DE PEDRAPLEN</t>
  </si>
  <si>
    <t>FORM. TENDIDO Y COMP. DE CAPA SUBYACENTE</t>
  </si>
  <si>
    <t>FORM. TENDIDO Y COMP. DE CAPA SUBRASANTE</t>
  </si>
  <si>
    <t>SUB-BASE HIDRÁULICA</t>
  </si>
  <si>
    <t>BASE HIDRÁULICA</t>
  </si>
  <si>
    <t>RIEGO DE IMPREGNACIÓN</t>
  </si>
  <si>
    <t>RIEGO DE LIGA</t>
  </si>
  <si>
    <t>CARPETA DE CONCRETO ASFALTICO</t>
  </si>
  <si>
    <t>EXCAVACIÓN PARA LOSA DE 2X1.5 M EN EL KM 131+270.10</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</si>
</sst>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2]* #,##0.00_-;\-[$€-2]* #,##0.00_-;_-[$€-2]* &quot;-&quot;??_-"/>
    <numFmt numFmtId="166" formatCode="_(* #,##0_);_(* \(#,##0\);_(* &quot;-&quot;_);_(@_)"/>
    <numFmt numFmtId="167" formatCode="0.0"/>
    <numFmt numFmtId="168" formatCode="dd/mm/yyyy;@"/>
    <numFmt numFmtId="169" formatCode="_(* #,##0.00_);_(* \(#,##0.00\);_(* &quot;-&quot;??_);_(@_)"/>
    <numFmt numFmtId="170" formatCode="0\+000"/>
    <numFmt numFmtId="171" formatCode="_(* #,##0.0_);_(* \(#,##0.0\);_(* &quot;-&quot;??_);_(@_)"/>
    <numFmt numFmtId="172" formatCode="0.000%"/>
    <numFmt numFmtId="173" formatCode="[$-80A]d&quot; de &quot;mmmm&quot; de &quot;yyyy;@"/>
    <numFmt numFmtId="174" formatCode="&quot;$&quot;#,##0.00"/>
    <numFmt numFmtId="175" formatCode="0.0%"/>
    <numFmt numFmtId="176" formatCode="0\+000.000"/>
    <numFmt numFmtId="177" formatCode="0.000"/>
    <numFmt numFmtId="178" formatCode="[h]\°\ mm\'\ ss.00\'\'"/>
    <numFmt numFmtId="179" formatCode="0.0000000000000"/>
    <numFmt numFmtId="180" formatCode="&quot;Y4 = &quot;#,##0.000"/>
    <numFmt numFmtId="181" formatCode="&quot;X4 = &quot;#,##0.000"/>
    <numFmt numFmtId="182" formatCode="[h]\°mm\'ss\'\'"/>
    <numFmt numFmtId="183" formatCode="&quot;Y3 = &quot;#,##0.000"/>
    <numFmt numFmtId="184" formatCode="&quot;X3 = &quot;#,##0.000"/>
    <numFmt numFmtId="185" formatCode="&quot;Y2 = &quot;#,##0.000"/>
    <numFmt numFmtId="186" formatCode="&quot;X2 = &quot;#,##0.000"/>
    <numFmt numFmtId="187" formatCode="&quot;Y1 = &quot;#,##0.000"/>
    <numFmt numFmtId="188" formatCode="&quot;X1 = &quot;#,##0.000"/>
    <numFmt numFmtId="189" formatCode="&quot;Y0 = &quot;#,##0.000"/>
    <numFmt numFmtId="190" formatCode="&quot;X0 = &quot;#,##0.000"/>
    <numFmt numFmtId="191" formatCode="0.0000"/>
    <numFmt numFmtId="192" formatCode="0\+000.00"/>
    <numFmt numFmtId="193" formatCode="#,##0.0000000"/>
    <numFmt numFmtId="194" formatCode="&quot;FIDEICOMISO&quot;\ 0.0\ &quot;MDP&quot;"/>
    <numFmt numFmtId="195" formatCode="#,##0.00_ ;\-#,##0.00\ "/>
    <numFmt numFmtId="196" formatCode="_(* #,##0.0000_);_(* \(#,##0.0000\);_(* &quot;-&quot;??_);_(@_)"/>
    <numFmt numFmtId="197" formatCode="d\-mmm"/>
    <numFmt numFmtId="198" formatCode="_(&quot;$&quot;* #,##0.000_);_(&quot;$&quot;* \(#,##0.000\);_(&quot;$&quot;* &quot;-&quot;??_);_(@_)"/>
    <numFmt numFmtId="199" formatCode="d\-mmm\-yy"/>
    <numFmt numFmtId="200" formatCode="&quot;$&quot;#,##0.000"/>
    <numFmt numFmtId="201" formatCode="#,##0.000_);[Red]\(#,##0.000\)"/>
    <numFmt numFmtId="202" formatCode="_-* #,##0.00\ _$_-;\-* #,##0.00\ _$_-;_-* &quot;-&quot;??\ _$_-;_-@_-"/>
    <numFmt numFmtId="203" formatCode="#,##0.00\ \ \ "/>
    <numFmt numFmtId="204" formatCode="###,###,##0.00"/>
    <numFmt numFmtId="205" formatCode="_(* &quot;$&quot;\ #,##0.00_)"/>
    <numFmt numFmtId="206" formatCode="_-* #,##0.00\ _€_-;\-* #,##0.00\ _€_-;_-* &quot;-&quot;??\ _€_-;_-@_-"/>
    <numFmt numFmtId="207" formatCode="[$-80A]dddd\ d&quot; de &quot;mmmm&quot; de &quot;yyyy;@"/>
    <numFmt numFmtId="208" formatCode="d\ &quot;de&quot;\ mmmm\ &quot;de&quot;\ yyyy"/>
    <numFmt numFmtId="209" formatCode="[$-F800]dddd\,\ mmmm\ dd\,\ yyyy"/>
    <numFmt numFmtId="210" formatCode="&quot;$&quot;#,##0.00;[Red]&quot;$&quot;#,##0.00"/>
    <numFmt numFmtId="211" formatCode="#,##0.00;[Red]#,##0.00"/>
    <numFmt numFmtId="212" formatCode="General_)"/>
    <numFmt numFmtId="213" formatCode="00\+000"/>
    <numFmt numFmtId="214" formatCode="00\+000.00"/>
  </numFmts>
  <fonts count="178">
    <font>
      <sz val="11"/>
      <color theme="1"/>
      <name val="Calibri"/>
      <family val="2"/>
      <scheme val="minor"/>
    </font>
    <font>
      <sz val="11"/>
      <color theme="1"/>
      <name val="Calibri"/>
      <family val="2"/>
      <scheme val="minor"/>
    </font>
    <font>
      <sz val="11"/>
      <name val="Arial"/>
      <family val="2"/>
    </font>
    <font>
      <sz val="10"/>
      <name val="Arial"/>
      <family val="2"/>
    </font>
    <font>
      <b/>
      <sz val="14"/>
      <name val="Arial"/>
      <family val="2"/>
    </font>
    <font>
      <b/>
      <sz val="10"/>
      <name val="Arial"/>
      <family val="2"/>
    </font>
    <font>
      <sz val="6"/>
      <name val="Arial"/>
      <family val="2"/>
    </font>
    <font>
      <b/>
      <sz val="6"/>
      <name val="Arial"/>
      <family val="2"/>
    </font>
    <font>
      <b/>
      <sz val="11"/>
      <name val="Arial"/>
      <family val="2"/>
    </font>
    <font>
      <sz val="8"/>
      <name val="Arial"/>
      <family val="2"/>
    </font>
    <font>
      <sz val="12"/>
      <name val="Arial"/>
      <family val="2"/>
    </font>
    <font>
      <b/>
      <sz val="10"/>
      <color indexed="9"/>
      <name val="Arial"/>
      <family val="2"/>
    </font>
    <font>
      <sz val="11"/>
      <color indexed="8"/>
      <name val="Arial"/>
      <family val="2"/>
    </font>
    <font>
      <b/>
      <sz val="10"/>
      <color theme="0"/>
      <name val="Arial"/>
      <family val="2"/>
    </font>
    <font>
      <sz val="11"/>
      <color theme="1"/>
      <name val="Arial"/>
      <family val="2"/>
    </font>
    <font>
      <sz val="8"/>
      <name val="Arial Narrow"/>
      <family val="2"/>
    </font>
    <font>
      <sz val="11"/>
      <color theme="0"/>
      <name val="Arial"/>
      <family val="2"/>
    </font>
    <font>
      <sz val="11"/>
      <color rgb="FF006100"/>
      <name val="Arial"/>
      <family val="2"/>
    </font>
    <font>
      <b/>
      <sz val="11"/>
      <color rgb="FFFA7D00"/>
      <name val="Arial"/>
      <family val="2"/>
    </font>
    <font>
      <b/>
      <sz val="11"/>
      <color theme="0"/>
      <name val="Arial"/>
      <family val="2"/>
    </font>
    <font>
      <sz val="11"/>
      <color rgb="FFFA7D00"/>
      <name val="Arial"/>
      <family val="2"/>
    </font>
    <font>
      <b/>
      <sz val="11"/>
      <color theme="3"/>
      <name val="Arial"/>
      <family val="2"/>
    </font>
    <font>
      <sz val="11"/>
      <color rgb="FF3F3F76"/>
      <name val="Arial"/>
      <family val="2"/>
    </font>
    <font>
      <sz val="11"/>
      <color rgb="FF9C0006"/>
      <name val="Arial"/>
      <family val="2"/>
    </font>
    <font>
      <sz val="11"/>
      <color rgb="FF9C6500"/>
      <name val="Arial"/>
      <family val="2"/>
    </font>
    <font>
      <sz val="9"/>
      <color theme="1"/>
      <name val="Arial"/>
      <family val="2"/>
    </font>
    <font>
      <sz val="10"/>
      <color indexed="9"/>
      <name val="Arial"/>
      <family val="2"/>
    </font>
    <font>
      <b/>
      <sz val="11"/>
      <color rgb="FF3F3F3F"/>
      <name val="Arial"/>
      <family val="2"/>
    </font>
    <font>
      <sz val="11"/>
      <color rgb="FFFF0000"/>
      <name val="Arial"/>
      <family val="2"/>
    </font>
    <font>
      <i/>
      <sz val="11"/>
      <color rgb="FF7F7F7F"/>
      <name val="Arial"/>
      <family val="2"/>
    </font>
    <font>
      <b/>
      <sz val="15"/>
      <color theme="3"/>
      <name val="Arial"/>
      <family val="2"/>
    </font>
    <font>
      <b/>
      <sz val="13"/>
      <color theme="3"/>
      <name val="Arial"/>
      <family val="2"/>
    </font>
    <font>
      <b/>
      <sz val="11"/>
      <color theme="1"/>
      <name val="Arial"/>
      <family val="2"/>
    </font>
    <font>
      <sz val="8"/>
      <name val="Calibri"/>
      <family val="2"/>
      <scheme val="minor"/>
    </font>
    <font>
      <sz val="26"/>
      <color rgb="FFFF0000"/>
      <name val="Britannic Bold"/>
      <family val="2"/>
    </font>
    <font>
      <u/>
      <sz val="11"/>
      <color theme="10"/>
      <name val="Calibri"/>
      <family val="2"/>
      <scheme val="minor"/>
    </font>
    <font>
      <u/>
      <sz val="11"/>
      <color theme="11"/>
      <name val="Calibri"/>
      <family val="2"/>
      <scheme val="minor"/>
    </font>
    <font>
      <b/>
      <sz val="12"/>
      <name val="Arial"/>
      <family val="2"/>
    </font>
    <font>
      <b/>
      <sz val="12"/>
      <name val="Arial"/>
      <family val="2"/>
    </font>
    <font>
      <sz val="26"/>
      <color rgb="FFFF0000"/>
      <name val="Britannic Bold"/>
      <family val="2"/>
    </font>
    <font>
      <b/>
      <sz val="11"/>
      <color theme="1"/>
      <name val="Calibri"/>
      <family val="2"/>
      <scheme val="minor"/>
    </font>
    <font>
      <b/>
      <sz val="9"/>
      <name val="Arial"/>
      <family val="2"/>
    </font>
    <font>
      <sz val="9"/>
      <name val="Arial"/>
      <family val="2"/>
    </font>
    <font>
      <b/>
      <sz val="9"/>
      <color theme="0"/>
      <name val="Arial"/>
      <family val="2"/>
    </font>
    <font>
      <sz val="10"/>
      <name val="Calibri"/>
      <family val="2"/>
      <scheme val="minor"/>
    </font>
    <font>
      <sz val="10"/>
      <color theme="1"/>
      <name val="Arial"/>
      <family val="2"/>
    </font>
    <font>
      <sz val="10"/>
      <name val="Symbol"/>
      <family val="1"/>
      <charset val="2"/>
    </font>
    <font>
      <b/>
      <i/>
      <sz val="8"/>
      <name val="Arial"/>
      <family val="2"/>
    </font>
    <font>
      <b/>
      <sz val="11"/>
      <color rgb="FFC00000"/>
      <name val="Arial"/>
      <family val="2"/>
    </font>
    <font>
      <sz val="26"/>
      <color rgb="FFFF0000"/>
      <name val="Arial"/>
      <family val="2"/>
    </font>
    <font>
      <b/>
      <sz val="8"/>
      <name val="Arial"/>
      <family val="2"/>
    </font>
    <font>
      <sz val="11"/>
      <color rgb="FF0000FF"/>
      <name val="Arial"/>
      <family val="2"/>
    </font>
    <font>
      <b/>
      <sz val="11"/>
      <color rgb="FF0000FF"/>
      <name val="Arial"/>
      <family val="2"/>
    </font>
    <font>
      <b/>
      <sz val="12"/>
      <name val="Symbol"/>
      <family val="1"/>
      <charset val="2"/>
    </font>
    <font>
      <b/>
      <sz val="11"/>
      <name val="Symbol"/>
      <family val="1"/>
      <charset val="2"/>
    </font>
    <font>
      <b/>
      <sz val="14"/>
      <color rgb="FFC00000"/>
      <name val="Arial"/>
      <family val="2"/>
    </font>
    <font>
      <b/>
      <sz val="26"/>
      <color rgb="FFFF0000"/>
      <name val="Britannic Bold"/>
      <family val="2"/>
    </font>
    <font>
      <b/>
      <sz val="10"/>
      <color rgb="FFFF0000"/>
      <name val="Arial"/>
      <family val="2"/>
    </font>
    <font>
      <b/>
      <sz val="18"/>
      <name val="Arial"/>
      <family val="2"/>
    </font>
    <font>
      <sz val="18"/>
      <name val="Wingdings 3"/>
      <family val="1"/>
      <charset val="2"/>
    </font>
    <font>
      <sz val="14"/>
      <name val="Arial"/>
      <family val="2"/>
    </font>
    <font>
      <b/>
      <sz val="20"/>
      <name val="Arial"/>
      <family val="2"/>
    </font>
    <font>
      <sz val="24"/>
      <color rgb="FFFF0000"/>
      <name val="Britannic Bold"/>
      <family val="2"/>
    </font>
    <font>
      <b/>
      <sz val="16"/>
      <color theme="0"/>
      <name val="Arial"/>
      <family val="2"/>
    </font>
    <font>
      <sz val="12"/>
      <color indexed="8"/>
      <name val="Arial"/>
      <family val="2"/>
    </font>
    <font>
      <sz val="16"/>
      <name val="Arial"/>
      <family val="2"/>
    </font>
    <font>
      <b/>
      <sz val="16"/>
      <name val="Arial"/>
      <family val="2"/>
    </font>
    <font>
      <b/>
      <sz val="12"/>
      <color indexed="9"/>
      <name val="Arial"/>
      <family val="2"/>
    </font>
    <font>
      <sz val="24"/>
      <name val="Arial"/>
      <family val="2"/>
    </font>
    <font>
      <b/>
      <sz val="24"/>
      <name val="Arial"/>
      <family val="2"/>
    </font>
    <font>
      <b/>
      <sz val="22"/>
      <name val="Arial"/>
      <family val="2"/>
    </font>
    <font>
      <sz val="20"/>
      <color indexed="8"/>
      <name val="Arial"/>
      <family val="2"/>
    </font>
    <font>
      <b/>
      <sz val="23"/>
      <color rgb="FFFF0000"/>
      <name val="Britannic Bold"/>
      <family val="2"/>
    </font>
    <font>
      <b/>
      <sz val="12"/>
      <color rgb="FFC00000"/>
      <name val="Arial"/>
      <family val="2"/>
    </font>
    <font>
      <sz val="16"/>
      <color theme="1"/>
      <name val="Arial"/>
      <family val="2"/>
    </font>
    <font>
      <b/>
      <sz val="24"/>
      <color rgb="FFFF0000"/>
      <name val="Britannic Bold"/>
      <family val="2"/>
    </font>
    <font>
      <b/>
      <sz val="12"/>
      <color theme="0"/>
      <name val="Arial"/>
      <family val="2"/>
    </font>
    <font>
      <b/>
      <sz val="16"/>
      <color rgb="FFC00000"/>
      <name val="Arial"/>
      <family val="2"/>
    </font>
    <font>
      <b/>
      <sz val="22"/>
      <color rgb="FFFF0000"/>
      <name val="Britannic Bold"/>
      <family val="2"/>
    </font>
    <font>
      <b/>
      <i/>
      <sz val="16"/>
      <name val="Arial"/>
      <family val="2"/>
    </font>
    <font>
      <b/>
      <sz val="14"/>
      <color rgb="FFFF0000"/>
      <name val="Arial"/>
      <family val="2"/>
    </font>
    <font>
      <b/>
      <sz val="9"/>
      <color indexed="9"/>
      <name val="Arial"/>
      <family val="2"/>
    </font>
    <font>
      <b/>
      <i/>
      <sz val="9"/>
      <name val="Arial"/>
      <family val="2"/>
    </font>
    <font>
      <b/>
      <sz val="7"/>
      <name val="Arial"/>
      <family val="2"/>
    </font>
    <font>
      <sz val="7"/>
      <name val="Arial"/>
      <family val="2"/>
    </font>
    <font>
      <sz val="9"/>
      <color indexed="22"/>
      <name val="Arial"/>
      <family val="2"/>
    </font>
    <font>
      <strike/>
      <sz val="10"/>
      <color indexed="8"/>
      <name val="Braggadocio"/>
      <family val="5"/>
    </font>
    <font>
      <b/>
      <sz val="8"/>
      <color indexed="8"/>
      <name val="Arial"/>
      <family val="2"/>
    </font>
    <font>
      <b/>
      <i/>
      <sz val="12"/>
      <name val="Arial"/>
      <family val="2"/>
    </font>
    <font>
      <b/>
      <sz val="24"/>
      <name val="Britannic Bold"/>
      <family val="2"/>
    </font>
    <font>
      <b/>
      <sz val="16"/>
      <color rgb="FF000000"/>
      <name val="Arial"/>
      <family val="2"/>
    </font>
    <font>
      <b/>
      <sz val="14"/>
      <color theme="0"/>
      <name val="Arial"/>
      <family val="2"/>
    </font>
    <font>
      <sz val="48"/>
      <name val="Arial"/>
      <family val="2"/>
    </font>
    <font>
      <sz val="10"/>
      <color theme="0"/>
      <name val="Arial"/>
      <family val="2"/>
    </font>
    <font>
      <sz val="20"/>
      <name val="Arial"/>
      <family val="2"/>
    </font>
    <font>
      <sz val="18"/>
      <name val="Arial"/>
      <family val="2"/>
    </font>
    <font>
      <b/>
      <sz val="20"/>
      <color rgb="FFC00000"/>
      <name val="Arial"/>
      <family val="2"/>
    </font>
    <font>
      <sz val="11"/>
      <color indexed="9"/>
      <name val="Arial"/>
      <family val="2"/>
    </font>
    <font>
      <b/>
      <i/>
      <u/>
      <sz val="13"/>
      <name val="Arial"/>
      <family val="2"/>
    </font>
    <font>
      <b/>
      <u/>
      <sz val="10"/>
      <color theme="0"/>
      <name val="Arial"/>
      <family val="2"/>
    </font>
    <font>
      <b/>
      <u/>
      <sz val="11"/>
      <name val="Arial"/>
      <family val="2"/>
    </font>
    <font>
      <b/>
      <u/>
      <sz val="11"/>
      <color theme="0"/>
      <name val="Arial"/>
      <family val="2"/>
    </font>
    <font>
      <b/>
      <u/>
      <sz val="12"/>
      <name val="Arial"/>
      <family val="2"/>
    </font>
    <font>
      <b/>
      <u/>
      <sz val="10"/>
      <name val="Arial"/>
      <family val="2"/>
    </font>
    <font>
      <i/>
      <sz val="10"/>
      <color theme="0"/>
      <name val="Arial"/>
      <family val="2"/>
    </font>
    <font>
      <i/>
      <sz val="10"/>
      <color theme="0" tint="-0.499984740745262"/>
      <name val="Arial"/>
      <family val="2"/>
    </font>
    <font>
      <sz val="10"/>
      <color theme="0" tint="-0.499984740745262"/>
      <name val="Arial"/>
      <family val="2"/>
    </font>
    <font>
      <sz val="11"/>
      <color indexed="12"/>
      <name val="Arial"/>
      <family val="2"/>
    </font>
    <font>
      <i/>
      <sz val="20"/>
      <name val="Arial"/>
      <family val="2"/>
    </font>
    <font>
      <sz val="10"/>
      <color indexed="10"/>
      <name val="Arial"/>
      <family val="2"/>
    </font>
    <font>
      <i/>
      <sz val="13"/>
      <name val="Arial"/>
      <family val="2"/>
    </font>
    <font>
      <b/>
      <i/>
      <sz val="10"/>
      <name val="Arial"/>
      <family val="2"/>
    </font>
    <font>
      <sz val="10"/>
      <color indexed="8"/>
      <name val="Arial"/>
      <family val="2"/>
    </font>
    <font>
      <sz val="13"/>
      <name val="Arial"/>
      <family val="2"/>
    </font>
    <font>
      <b/>
      <sz val="15"/>
      <name val="Arial"/>
      <family val="2"/>
    </font>
    <font>
      <b/>
      <i/>
      <u/>
      <sz val="10"/>
      <name val="Arial"/>
      <family val="2"/>
    </font>
    <font>
      <b/>
      <u/>
      <sz val="14"/>
      <name val="Arial"/>
      <family val="2"/>
    </font>
    <font>
      <sz val="8"/>
      <color theme="0"/>
      <name val="Arial"/>
      <family val="2"/>
    </font>
    <font>
      <sz val="7"/>
      <color theme="0"/>
      <name val="Arial"/>
      <family val="2"/>
    </font>
    <font>
      <b/>
      <sz val="8"/>
      <color theme="0"/>
      <name val="Arial"/>
      <family val="2"/>
    </font>
    <font>
      <i/>
      <sz val="11"/>
      <name val="Arial"/>
      <family val="2"/>
    </font>
    <font>
      <b/>
      <i/>
      <sz val="14"/>
      <name val="Arial"/>
      <family val="2"/>
    </font>
    <font>
      <b/>
      <sz val="10"/>
      <color indexed="10"/>
      <name val="Arial"/>
      <family val="2"/>
    </font>
    <font>
      <b/>
      <sz val="11"/>
      <color indexed="16"/>
      <name val="Arial"/>
      <family val="2"/>
    </font>
    <font>
      <sz val="10"/>
      <name val="MS Sans Serif"/>
      <family val="2"/>
    </font>
    <font>
      <b/>
      <i/>
      <sz val="8"/>
      <color theme="0"/>
      <name val="Arial"/>
      <family val="2"/>
    </font>
    <font>
      <vertAlign val="superscript"/>
      <sz val="8"/>
      <name val="Arial"/>
      <family val="2"/>
    </font>
    <font>
      <sz val="8"/>
      <color indexed="16"/>
      <name val="Arial"/>
      <family val="2"/>
    </font>
    <font>
      <b/>
      <sz val="8"/>
      <color indexed="16"/>
      <name val="Arial"/>
      <family val="2"/>
    </font>
    <font>
      <b/>
      <sz val="8"/>
      <color indexed="81"/>
      <name val="Tahoma"/>
      <family val="2"/>
    </font>
    <font>
      <sz val="8"/>
      <color indexed="81"/>
      <name val="Tahoma"/>
      <family val="2"/>
    </font>
    <font>
      <b/>
      <sz val="8"/>
      <color indexed="9"/>
      <name val="Arial"/>
      <family val="2"/>
    </font>
    <font>
      <b/>
      <sz val="9.5"/>
      <name val="Arial"/>
      <family val="2"/>
    </font>
    <font>
      <b/>
      <sz val="11"/>
      <color rgb="FFC00000"/>
      <name val="Calibri"/>
      <family val="2"/>
      <scheme val="minor"/>
    </font>
    <font>
      <b/>
      <sz val="12"/>
      <color rgb="FFC00000"/>
      <name val="Calibri"/>
      <family val="2"/>
      <scheme val="minor"/>
    </font>
    <font>
      <b/>
      <sz val="12"/>
      <color theme="1"/>
      <name val="Arial"/>
      <family val="2"/>
    </font>
    <font>
      <b/>
      <sz val="18"/>
      <color indexed="8"/>
      <name val="Arial Unicode MS"/>
      <family val="2"/>
    </font>
    <font>
      <sz val="8"/>
      <name val="Times New Roman"/>
      <family val="1"/>
    </font>
    <font>
      <sz val="10"/>
      <color indexed="12"/>
      <name val="Arial"/>
      <family val="2"/>
    </font>
    <font>
      <sz val="8"/>
      <color indexed="57"/>
      <name val="Times New Roman"/>
      <family val="1"/>
    </font>
    <font>
      <sz val="5"/>
      <name val="Arial"/>
      <family val="2"/>
    </font>
    <font>
      <sz val="14"/>
      <color theme="0"/>
      <name val="Arial"/>
      <family val="2"/>
    </font>
    <font>
      <b/>
      <sz val="48"/>
      <color indexed="8"/>
      <name val="Arial"/>
      <family val="2"/>
    </font>
    <font>
      <b/>
      <sz val="14"/>
      <color indexed="9"/>
      <name val="Arial"/>
      <family val="2"/>
    </font>
    <font>
      <sz val="16"/>
      <color indexed="8"/>
      <name val="Arial"/>
      <family val="2"/>
    </font>
    <font>
      <b/>
      <sz val="22"/>
      <color indexed="8"/>
      <name val="Arial"/>
      <family val="2"/>
    </font>
    <font>
      <sz val="16"/>
      <color theme="0"/>
      <name val="Arial"/>
      <family val="2"/>
    </font>
    <font>
      <b/>
      <sz val="10"/>
      <color indexed="8"/>
      <name val="Arial"/>
      <family val="2"/>
    </font>
    <font>
      <b/>
      <sz val="7"/>
      <color indexed="8"/>
      <name val="Arial"/>
      <family val="2"/>
    </font>
    <font>
      <sz val="12"/>
      <name val="Helv"/>
    </font>
    <font>
      <b/>
      <sz val="20"/>
      <color rgb="FFC00000"/>
      <name val="Swis721 BlkEx BT"/>
      <family val="2"/>
    </font>
    <font>
      <b/>
      <sz val="30"/>
      <name val="Arial"/>
      <family val="2"/>
    </font>
    <font>
      <b/>
      <i/>
      <sz val="20"/>
      <name val="Arial"/>
      <family val="2"/>
    </font>
    <font>
      <sz val="12"/>
      <color theme="0"/>
      <name val="Swis721 Blk BT"/>
      <family val="2"/>
    </font>
    <font>
      <sz val="9"/>
      <color theme="0"/>
      <name val="Swis721 Blk BT"/>
      <family val="2"/>
    </font>
    <font>
      <b/>
      <sz val="14"/>
      <name val="Swis721 BT"/>
      <family val="2"/>
    </font>
    <font>
      <sz val="13"/>
      <name val="Swis721 BlkCn BT"/>
      <family val="2"/>
    </font>
    <font>
      <b/>
      <sz val="13"/>
      <name val="Arial"/>
      <family val="2"/>
    </font>
    <font>
      <b/>
      <sz val="13"/>
      <color theme="0"/>
      <name val="Swis721 Cn BT"/>
      <family val="2"/>
    </font>
    <font>
      <b/>
      <sz val="13"/>
      <color theme="0"/>
      <name val="Arial"/>
      <family val="2"/>
    </font>
    <font>
      <sz val="20"/>
      <color theme="0"/>
      <name val="Arial"/>
      <family val="2"/>
    </font>
    <font>
      <b/>
      <sz val="9"/>
      <color rgb="FFC00000"/>
      <name val="Arial"/>
      <family val="2"/>
    </font>
    <font>
      <sz val="22"/>
      <color indexed="8"/>
      <name val="Arial"/>
      <family val="2"/>
    </font>
    <font>
      <sz val="24"/>
      <color indexed="8"/>
      <name val="Arial"/>
      <family val="2"/>
    </font>
    <font>
      <b/>
      <u/>
      <sz val="8"/>
      <name val="Arial"/>
      <family val="2"/>
    </font>
    <font>
      <b/>
      <i/>
      <sz val="12"/>
      <color rgb="FFC00000"/>
      <name val="Arial"/>
      <family val="2"/>
    </font>
    <font>
      <sz val="7.5"/>
      <name val="Arial"/>
      <family val="2"/>
    </font>
    <font>
      <sz val="8"/>
      <color indexed="8"/>
      <name val="Arial"/>
      <family val="2"/>
    </font>
    <font>
      <sz val="8"/>
      <color indexed="9"/>
      <name val="Arial"/>
      <family val="2"/>
    </font>
    <font>
      <b/>
      <sz val="15"/>
      <color rgb="FFC00000"/>
      <name val="Times New Roman"/>
      <family val="1"/>
    </font>
    <font>
      <b/>
      <sz val="15"/>
      <name val="Times New Roman"/>
      <family val="1"/>
    </font>
    <font>
      <b/>
      <sz val="14"/>
      <name val="Times New Roman"/>
      <family val="1"/>
    </font>
    <font>
      <b/>
      <sz val="15"/>
      <color rgb="FFC00000"/>
      <name val="Arial"/>
      <family val="2"/>
    </font>
    <font>
      <b/>
      <sz val="13"/>
      <name val="Times New Roman"/>
      <family val="1"/>
    </font>
    <font>
      <b/>
      <i/>
      <sz val="10"/>
      <color theme="0"/>
      <name val="Arial"/>
      <family val="2"/>
    </font>
    <font>
      <b/>
      <sz val="12"/>
      <color indexed="10"/>
      <name val="Arial"/>
      <family val="2"/>
    </font>
    <font>
      <b/>
      <sz val="13"/>
      <color rgb="FFC00000"/>
      <name val="Arial"/>
      <family val="2"/>
    </font>
    <font>
      <sz val="12.5"/>
      <name val="Arial"/>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00B050"/>
        <bgColor indexed="64"/>
      </patternFill>
    </fill>
    <fill>
      <patternFill patternType="solid">
        <fgColor rgb="FFC00000"/>
        <bgColor indexed="64"/>
      </patternFill>
    </fill>
    <fill>
      <patternFill patternType="solid">
        <fgColor theme="0" tint="-0.499984740745262"/>
        <bgColor indexed="64"/>
      </patternFill>
    </fill>
    <fill>
      <patternFill patternType="solid">
        <fgColor indexed="10"/>
        <bgColor indexed="21"/>
      </patternFill>
    </fill>
    <fill>
      <patternFill patternType="solid">
        <fgColor indexed="12"/>
        <bgColor indexed="10"/>
      </patternFill>
    </fill>
    <fill>
      <patternFill patternType="solid">
        <fgColor indexed="11"/>
        <bgColor indexed="10"/>
      </patternFill>
    </fill>
    <fill>
      <patternFill patternType="solid">
        <fgColor indexed="13"/>
        <bgColor indexed="9"/>
      </patternFill>
    </fill>
    <fill>
      <patternFill patternType="solid">
        <fgColor rgb="FFFF0000"/>
        <bgColor indexed="64"/>
      </patternFill>
    </fill>
    <fill>
      <patternFill patternType="solid">
        <fgColor theme="0" tint="-0.34998626667073579"/>
        <bgColor indexed="64"/>
      </patternFill>
    </fill>
    <fill>
      <patternFill patternType="solid">
        <fgColor rgb="FF4DD38D"/>
        <bgColor indexed="64"/>
      </patternFill>
    </fill>
    <fill>
      <patternFill patternType="solid">
        <fgColor indexed="65"/>
        <bgColor indexed="8"/>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FF"/>
        <bgColor rgb="FF000000"/>
      </patternFill>
    </fill>
    <fill>
      <patternFill patternType="solid">
        <fgColor indexed="9"/>
        <bgColor indexed="43"/>
      </patternFill>
    </fill>
    <fill>
      <patternFill patternType="solid">
        <fgColor indexed="26"/>
        <bgColor indexed="64"/>
      </patternFill>
    </fill>
    <fill>
      <patternFill patternType="solid">
        <fgColor indexed="53"/>
        <bgColor indexed="64"/>
      </patternFill>
    </fill>
    <fill>
      <patternFill patternType="solid">
        <fgColor theme="0" tint="-0.249977111117893"/>
        <bgColor indexed="64"/>
      </patternFill>
    </fill>
    <fill>
      <patternFill patternType="solid">
        <fgColor indexed="18"/>
        <bgColor indexed="64"/>
      </patternFill>
    </fill>
    <fill>
      <patternFill patternType="solid">
        <fgColor indexed="43"/>
        <bgColor indexed="64"/>
      </patternFill>
    </fill>
    <fill>
      <patternFill patternType="solid">
        <fgColor indexed="10"/>
        <bgColor indexed="64"/>
      </patternFill>
    </fill>
    <fill>
      <patternFill patternType="solid">
        <fgColor rgb="FF00FFFF"/>
        <bgColor indexed="64"/>
      </patternFill>
    </fill>
    <fill>
      <patternFill patternType="solid">
        <fgColor indexed="46"/>
        <bgColor indexed="64"/>
      </patternFill>
    </fill>
    <fill>
      <patternFill patternType="solid">
        <fgColor indexed="57"/>
        <bgColor indexed="53"/>
      </patternFill>
    </fill>
    <fill>
      <patternFill patternType="solid">
        <fgColor indexed="52"/>
        <bgColor indexed="64"/>
      </patternFill>
    </fill>
    <fill>
      <patternFill patternType="solid">
        <fgColor theme="0"/>
        <bgColor indexed="64"/>
      </patternFill>
    </fill>
    <fill>
      <patternFill patternType="solid">
        <fgColor indexed="11"/>
        <bgColor indexed="64"/>
      </patternFill>
    </fill>
    <fill>
      <patternFill patternType="solid">
        <fgColor indexed="42"/>
        <bgColor indexed="64"/>
      </patternFill>
    </fill>
    <fill>
      <patternFill patternType="solid">
        <fgColor rgb="FFCCFF66"/>
        <bgColor indexed="64"/>
      </patternFill>
    </fill>
    <fill>
      <patternFill patternType="solid">
        <fgColor rgb="FF00B0F0"/>
        <bgColor indexed="64"/>
      </patternFill>
    </fill>
  </fills>
  <borders count="2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medium">
        <color auto="1"/>
      </right>
      <top style="hair">
        <color auto="1"/>
      </top>
      <bottom style="medium">
        <color auto="1"/>
      </bottom>
      <diagonal/>
    </border>
    <border>
      <left style="hair">
        <color auto="1"/>
      </left>
      <right style="hair">
        <color auto="1"/>
      </right>
      <top style="hair">
        <color auto="1"/>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top/>
      <bottom/>
      <diagonal/>
    </border>
    <border>
      <left style="thin">
        <color auto="1"/>
      </left>
      <right style="thin">
        <color auto="1"/>
      </right>
      <top/>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bottom/>
      <diagonal/>
    </border>
    <border>
      <left/>
      <right style="thin">
        <color auto="1"/>
      </right>
      <top/>
      <bottom style="medium">
        <color auto="1"/>
      </bottom>
      <diagonal/>
    </border>
    <border>
      <left style="medium">
        <color auto="1"/>
      </left>
      <right style="thin">
        <color auto="1"/>
      </right>
      <top/>
      <bottom style="medium">
        <color auto="1"/>
      </bottom>
      <diagonal/>
    </border>
    <border>
      <left/>
      <right style="thin">
        <color auto="1"/>
      </right>
      <top/>
      <bottom/>
      <diagonal/>
    </border>
    <border>
      <left style="medium">
        <color auto="1"/>
      </left>
      <right style="thin">
        <color auto="1"/>
      </right>
      <top/>
      <bottom/>
      <diagonal/>
    </border>
    <border>
      <left/>
      <right style="medium">
        <color auto="1"/>
      </right>
      <top style="medium">
        <color auto="1"/>
      </top>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top/>
      <bottom style="medium">
        <color auto="1"/>
      </bottom>
      <diagonal/>
    </border>
    <border>
      <left/>
      <right/>
      <top style="thin">
        <color auto="1"/>
      </top>
      <bottom style="thin">
        <color auto="1"/>
      </bottom>
      <diagonal/>
    </border>
    <border>
      <left style="thin">
        <color auto="1"/>
      </left>
      <right style="thick">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n">
        <color auto="1"/>
      </right>
      <top style="thin">
        <color auto="1"/>
      </top>
      <bottom style="thick">
        <color auto="1"/>
      </bottom>
      <diagonal/>
    </border>
    <border>
      <left style="double">
        <color auto="1"/>
      </left>
      <right style="thin">
        <color auto="1"/>
      </right>
      <top style="thin">
        <color auto="1"/>
      </top>
      <bottom style="thick">
        <color auto="1"/>
      </bottom>
      <diagonal/>
    </border>
    <border>
      <left style="thin">
        <color auto="1"/>
      </left>
      <right style="double">
        <color auto="1"/>
      </right>
      <top style="thin">
        <color auto="1"/>
      </top>
      <bottom style="thick">
        <color auto="1"/>
      </bottom>
      <diagonal/>
    </border>
    <border>
      <left style="double">
        <color auto="1"/>
      </left>
      <right/>
      <top style="thin">
        <color auto="1"/>
      </top>
      <bottom style="thick">
        <color auto="1"/>
      </bottom>
      <diagonal/>
    </border>
    <border>
      <left/>
      <right style="double">
        <color auto="1"/>
      </right>
      <top/>
      <bottom style="thick">
        <color auto="1"/>
      </bottom>
      <diagonal/>
    </border>
    <border>
      <left style="thick">
        <color auto="1"/>
      </left>
      <right style="thin">
        <color auto="1"/>
      </right>
      <top/>
      <bottom style="thick">
        <color auto="1"/>
      </bottom>
      <diagonal/>
    </border>
    <border>
      <left style="thin">
        <color auto="1"/>
      </left>
      <right style="thick">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ck">
        <color auto="1"/>
      </right>
      <top style="thin">
        <color auto="1"/>
      </top>
      <bottom style="thin">
        <color auto="1"/>
      </bottom>
      <diagonal/>
    </border>
    <border>
      <left style="thick">
        <color auto="1"/>
      </left>
      <right style="thin">
        <color auto="1"/>
      </right>
      <top/>
      <bottom style="thin">
        <color auto="1"/>
      </bottom>
      <diagonal/>
    </border>
    <border>
      <left/>
      <right style="double">
        <color auto="1"/>
      </right>
      <top/>
      <bottom/>
      <diagonal/>
    </border>
    <border>
      <left/>
      <right style="thick">
        <color auto="1"/>
      </right>
      <top style="medium">
        <color auto="1"/>
      </top>
      <bottom style="thin">
        <color auto="1"/>
      </bottom>
      <diagonal/>
    </border>
    <border>
      <left style="double">
        <color auto="1"/>
      </left>
      <right style="thin">
        <color auto="1"/>
      </right>
      <top style="medium">
        <color auto="1"/>
      </top>
      <bottom style="thin">
        <color auto="1"/>
      </bottom>
      <diagonal/>
    </border>
    <border>
      <left/>
      <right style="thick">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double">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thick">
        <color auto="1"/>
      </left>
      <right style="thin">
        <color auto="1"/>
      </right>
      <top style="medium">
        <color auto="1"/>
      </top>
      <bottom style="medium">
        <color auto="1"/>
      </bottom>
      <diagonal/>
    </border>
    <border>
      <left/>
      <right style="thick">
        <color auto="1"/>
      </right>
      <top style="thick">
        <color auto="1"/>
      </top>
      <bottom style="medium">
        <color auto="1"/>
      </bottom>
      <diagonal/>
    </border>
    <border>
      <left/>
      <right/>
      <top style="thick">
        <color auto="1"/>
      </top>
      <bottom style="medium">
        <color auto="1"/>
      </bottom>
      <diagonal/>
    </border>
    <border>
      <left/>
      <right style="double">
        <color auto="1"/>
      </right>
      <top style="thick">
        <color auto="1"/>
      </top>
      <bottom style="medium">
        <color auto="1"/>
      </bottom>
      <diagonal/>
    </border>
    <border>
      <left style="thick">
        <color auto="1"/>
      </left>
      <right/>
      <top style="thick">
        <color auto="1"/>
      </top>
      <bottom style="medium">
        <color auto="1"/>
      </bottom>
      <diagonal/>
    </border>
    <border>
      <left/>
      <right/>
      <top style="thin">
        <color auto="1"/>
      </top>
      <bottom/>
      <diagonal/>
    </border>
    <border>
      <left/>
      <right style="medium">
        <color auto="1"/>
      </right>
      <top/>
      <bottom style="medium">
        <color auto="1"/>
      </bottom>
      <diagonal/>
    </border>
    <border>
      <left/>
      <right/>
      <top style="medium">
        <color auto="1"/>
      </top>
      <bottom style="medium">
        <color auto="1"/>
      </bottom>
      <diagonal/>
    </border>
    <border>
      <left style="thick">
        <color auto="1"/>
      </left>
      <right/>
      <top/>
      <bottom style="medium">
        <color auto="1"/>
      </bottom>
      <diagonal/>
    </border>
    <border>
      <left style="thick">
        <color auto="1"/>
      </left>
      <right/>
      <top/>
      <bottom/>
      <diagonal/>
    </border>
    <border>
      <left style="medium">
        <color auto="1"/>
      </left>
      <right style="thin">
        <color auto="1"/>
      </right>
      <top style="thin">
        <color auto="1"/>
      </top>
      <bottom/>
      <diagonal/>
    </border>
    <border>
      <left/>
      <right style="medium">
        <color auto="1"/>
      </right>
      <top style="medium">
        <color auto="1"/>
      </top>
      <bottom style="medium">
        <color auto="1"/>
      </bottom>
      <diagonal/>
    </border>
    <border>
      <left style="thick">
        <color auto="1"/>
      </left>
      <right/>
      <top style="medium">
        <color auto="1"/>
      </top>
      <bottom style="medium">
        <color auto="1"/>
      </bottom>
      <diagonal/>
    </border>
    <border>
      <left style="thick">
        <color auto="1"/>
      </left>
      <right/>
      <top style="medium">
        <color auto="1"/>
      </top>
      <bottom/>
      <diagonal/>
    </border>
    <border>
      <left style="medium">
        <color auto="1"/>
      </left>
      <right/>
      <top style="medium">
        <color auto="1"/>
      </top>
      <bottom style="medium">
        <color auto="1"/>
      </bottom>
      <diagonal/>
    </border>
    <border>
      <left style="thin">
        <color auto="1"/>
      </left>
      <right style="thick">
        <color auto="1"/>
      </right>
      <top style="medium">
        <color auto="1"/>
      </top>
      <bottom style="thin">
        <color auto="1"/>
      </bottom>
      <diagonal/>
    </border>
    <border>
      <left style="medium">
        <color auto="1"/>
      </left>
      <right style="thin">
        <color auto="1"/>
      </right>
      <top/>
      <bottom style="thin">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diagonal/>
    </border>
    <border>
      <left style="medium">
        <color auto="1"/>
      </left>
      <right/>
      <top/>
      <bottom/>
      <diagonal/>
    </border>
    <border>
      <left style="thick">
        <color auto="1"/>
      </left>
      <right/>
      <top style="thick">
        <color auto="1"/>
      </top>
      <bottom/>
      <diagonal/>
    </border>
    <border>
      <left/>
      <right style="double">
        <color auto="1"/>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style="hair">
        <color auto="1"/>
      </right>
      <top style="hair">
        <color auto="1"/>
      </top>
      <bottom style="medium">
        <color auto="1"/>
      </bottom>
      <diagonal/>
    </border>
    <border>
      <left/>
      <right style="hair">
        <color auto="1"/>
      </right>
      <top style="hair">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hair">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thin">
        <color auto="1"/>
      </left>
      <right style="double">
        <color auto="1"/>
      </right>
      <top style="thin">
        <color auto="1"/>
      </top>
      <bottom/>
      <diagonal/>
    </border>
    <border>
      <left style="double">
        <color auto="1"/>
      </left>
      <right style="thin">
        <color auto="1"/>
      </right>
      <top style="thin">
        <color auto="1"/>
      </top>
      <bottom/>
      <diagonal/>
    </border>
    <border>
      <left style="thin">
        <color auto="1"/>
      </left>
      <right style="thin">
        <color auto="1"/>
      </right>
      <top/>
      <bottom style="double">
        <color auto="1"/>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double">
        <color auto="1"/>
      </right>
      <top/>
      <bottom style="double">
        <color auto="1"/>
      </bottom>
      <diagonal/>
    </border>
    <border>
      <left style="double">
        <color auto="1"/>
      </left>
      <right style="thin">
        <color auto="1"/>
      </right>
      <top/>
      <bottom style="double">
        <color auto="1"/>
      </bottom>
      <diagonal/>
    </border>
    <border>
      <left style="double">
        <color auto="1"/>
      </left>
      <right style="double">
        <color auto="1"/>
      </right>
      <top style="double">
        <color auto="1"/>
      </top>
      <bottom/>
      <diagonal/>
    </border>
    <border>
      <left style="double">
        <color auto="1"/>
      </left>
      <right style="double">
        <color auto="1"/>
      </right>
      <top style="double">
        <color auto="1"/>
      </top>
      <bottom style="double">
        <color auto="1"/>
      </bottom>
      <diagonal/>
    </border>
    <border>
      <left style="double">
        <color auto="1"/>
      </left>
      <right/>
      <top style="double">
        <color auto="1"/>
      </top>
      <bottom/>
      <diagonal/>
    </border>
    <border>
      <left style="thin">
        <color auto="1"/>
      </left>
      <right style="thin">
        <color auto="1"/>
      </right>
      <top style="double">
        <color auto="1"/>
      </top>
      <bottom/>
      <diagonal/>
    </border>
    <border>
      <left style="thin">
        <color auto="1"/>
      </left>
      <right/>
      <top style="double">
        <color auto="1"/>
      </top>
      <bottom/>
      <diagonal/>
    </border>
    <border>
      <left/>
      <right style="double">
        <color auto="1"/>
      </right>
      <top style="double">
        <color auto="1"/>
      </top>
      <bottom style="double">
        <color auto="1"/>
      </bottom>
      <diagonal/>
    </border>
    <border>
      <left style="double">
        <color auto="1"/>
      </left>
      <right style="double">
        <color auto="1"/>
      </right>
      <top/>
      <bottom style="double">
        <color auto="1"/>
      </bottom>
      <diagonal/>
    </border>
    <border>
      <left style="double">
        <color auto="1"/>
      </left>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style="double">
        <color auto="1"/>
      </right>
      <top/>
      <bottom style="double">
        <color auto="1"/>
      </bottom>
      <diagonal/>
    </border>
    <border>
      <left/>
      <right/>
      <top style="double">
        <color auto="1"/>
      </top>
      <bottom style="double">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hair">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top style="hair">
        <color auto="1"/>
      </top>
      <bottom style="medium">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top style="hair">
        <color auto="1"/>
      </top>
      <bottom style="medium">
        <color auto="1"/>
      </bottom>
      <diagonal/>
    </border>
    <border>
      <left style="thin">
        <color auto="1"/>
      </left>
      <right style="hair">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thin">
        <color auto="1"/>
      </bottom>
      <diagonal/>
    </border>
    <border>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thin">
        <color auto="1"/>
      </right>
      <top/>
      <bottom/>
      <diagonal/>
    </border>
    <border>
      <left style="thin">
        <color auto="1"/>
      </left>
      <right style="hair">
        <color auto="1"/>
      </right>
      <top/>
      <bottom style="double">
        <color auto="1"/>
      </bottom>
      <diagonal/>
    </border>
    <border>
      <left/>
      <right style="thin">
        <color auto="1"/>
      </right>
      <top style="double">
        <color auto="1"/>
      </top>
      <bottom/>
      <diagonal/>
    </border>
    <border>
      <left style="thin">
        <color auto="1"/>
      </left>
      <right style="hair">
        <color auto="1"/>
      </right>
      <top style="double">
        <color auto="1"/>
      </top>
      <bottom/>
      <diagonal/>
    </border>
    <border>
      <left style="hair">
        <color auto="1"/>
      </left>
      <right style="thin">
        <color auto="1"/>
      </right>
      <top style="double">
        <color auto="1"/>
      </top>
      <bottom/>
      <diagonal/>
    </border>
    <border>
      <left/>
      <right/>
      <top style="double">
        <color auto="1"/>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thin">
        <color indexed="22"/>
      </right>
      <top style="thin">
        <color auto="1"/>
      </top>
      <bottom/>
      <diagonal/>
    </border>
    <border>
      <left style="hair">
        <color indexed="64"/>
      </left>
      <right style="thin">
        <color indexed="64"/>
      </right>
      <top style="thin">
        <color indexed="64"/>
      </top>
      <bottom style="hair">
        <color indexed="64"/>
      </bottom>
      <diagonal/>
    </border>
    <border>
      <left style="thin">
        <color auto="1"/>
      </left>
      <right style="hair">
        <color auto="1"/>
      </right>
      <top/>
      <bottom style="hair">
        <color auto="1"/>
      </bottom>
      <diagonal/>
    </border>
    <border>
      <left/>
      <right style="hair">
        <color auto="1"/>
      </right>
      <top/>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bottom style="hair">
        <color indexed="64"/>
      </bottom>
      <diagonal/>
    </border>
    <border>
      <left style="hair">
        <color auto="1"/>
      </left>
      <right/>
      <top/>
      <bottom style="hair">
        <color auto="1"/>
      </bottom>
      <diagonal/>
    </border>
    <border>
      <left style="hair">
        <color auto="1"/>
      </left>
      <right style="thin">
        <color auto="1"/>
      </right>
      <top style="hair">
        <color auto="1"/>
      </top>
      <bottom style="hair">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hair">
        <color auto="1"/>
      </left>
      <right/>
      <top style="hair">
        <color auto="1"/>
      </top>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style="hair">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top/>
      <bottom style="medium">
        <color auto="1"/>
      </bottom>
      <diagonal/>
    </border>
    <border>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thin">
        <color auto="1"/>
      </right>
      <top style="hair">
        <color auto="1"/>
      </top>
      <bottom style="medium">
        <color auto="1"/>
      </bottom>
      <diagonal/>
    </border>
    <border>
      <left style="medium">
        <color auto="1"/>
      </left>
      <right style="thin">
        <color auto="1"/>
      </right>
      <top style="hair">
        <color auto="1"/>
      </top>
      <bottom style="medium">
        <color auto="1"/>
      </bottom>
      <diagonal/>
    </border>
    <border>
      <left style="medium">
        <color auto="1"/>
      </left>
      <right/>
      <top/>
      <bottom style="hair">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hair">
        <color auto="1"/>
      </top>
      <bottom style="medium">
        <color auto="1"/>
      </bottom>
      <diagonal/>
    </border>
    <border>
      <left style="hair">
        <color auto="1"/>
      </left>
      <right style="hair">
        <color auto="1"/>
      </right>
      <top/>
      <bottom/>
      <diagonal/>
    </border>
    <border>
      <left style="thick">
        <color auto="1"/>
      </left>
      <right style="thick">
        <color auto="1"/>
      </right>
      <top style="thick">
        <color auto="1"/>
      </top>
      <bottom/>
      <diagonal/>
    </border>
    <border>
      <left style="thick">
        <color auto="1"/>
      </left>
      <right style="thick">
        <color auto="1"/>
      </right>
      <top/>
      <bottom/>
      <diagonal/>
    </border>
    <border>
      <left/>
      <right style="thick">
        <color auto="1"/>
      </right>
      <top/>
      <bottom style="thick">
        <color auto="1"/>
      </bottom>
      <diagonal/>
    </border>
    <border>
      <left style="thick">
        <color auto="1"/>
      </left>
      <right/>
      <top/>
      <bottom style="thick">
        <color auto="1"/>
      </bottom>
      <diagonal/>
    </border>
    <border>
      <left style="thick">
        <color auto="1"/>
      </left>
      <right style="thick">
        <color auto="1"/>
      </right>
      <top/>
      <bottom style="thick">
        <color auto="1"/>
      </bottom>
      <diagonal/>
    </border>
    <border>
      <left style="thick">
        <color auto="1"/>
      </left>
      <right style="thick">
        <color auto="1"/>
      </right>
      <top style="thick">
        <color auto="1"/>
      </top>
      <bottom style="thick">
        <color auto="1"/>
      </bottom>
      <diagonal/>
    </border>
    <border>
      <left/>
      <right style="hair">
        <color auto="1"/>
      </right>
      <top/>
      <bottom style="hair">
        <color auto="1"/>
      </bottom>
      <diagonal/>
    </border>
    <border>
      <left style="hair">
        <color auto="1"/>
      </left>
      <right/>
      <top style="medium">
        <color auto="1"/>
      </top>
      <bottom/>
      <diagonal/>
    </border>
    <border>
      <left style="hair">
        <color auto="1"/>
      </left>
      <right style="medium">
        <color auto="1"/>
      </right>
      <top style="medium">
        <color auto="1"/>
      </top>
      <bottom/>
      <diagonal/>
    </border>
    <border>
      <left style="hair">
        <color auto="1"/>
      </left>
      <right/>
      <top/>
      <bottom/>
      <diagonal/>
    </border>
    <border>
      <left style="hair">
        <color auto="1"/>
      </left>
      <right style="medium">
        <color auto="1"/>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hair">
        <color auto="1"/>
      </left>
      <right style="thin">
        <color auto="1"/>
      </right>
      <top style="hair">
        <color auto="1"/>
      </top>
      <bottom style="thin">
        <color auto="1"/>
      </bottom>
      <diagonal/>
    </border>
    <border>
      <left/>
      <right style="thin">
        <color auto="1"/>
      </right>
      <top style="hair">
        <color auto="1"/>
      </top>
      <bottom style="thin">
        <color auto="1"/>
      </bottom>
      <diagonal/>
    </border>
  </borders>
  <cellStyleXfs count="3589">
    <xf numFmtId="0" fontId="0" fillId="0" borderId="0"/>
    <xf numFmtId="0" fontId="2" fillId="0" borderId="0"/>
    <xf numFmtId="0" fontId="3" fillId="0" borderId="0"/>
    <xf numFmtId="0" fontId="3" fillId="0" borderId="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5" fillId="0" borderId="26">
      <alignment horizontal="center"/>
    </xf>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2" borderId="0" applyNumberFormat="0" applyBorder="0" applyAlignment="0" applyProtection="0"/>
    <xf numFmtId="0" fontId="18" fillId="6" borderId="4" applyNumberFormat="0" applyAlignment="0" applyProtection="0"/>
    <xf numFmtId="0" fontId="3" fillId="37" borderId="24">
      <alignment horizontal="centerContinuous" vertical="center"/>
    </xf>
    <xf numFmtId="0" fontId="19" fillId="7" borderId="7" applyNumberFormat="0" applyAlignment="0" applyProtection="0"/>
    <xf numFmtId="0" fontId="20" fillId="0" borderId="6" applyNumberFormat="0" applyFill="0" applyAlignment="0" applyProtection="0"/>
    <xf numFmtId="164" fontId="3" fillId="0" borderId="0" applyFont="0" applyFill="0" applyBorder="0" applyAlignment="0" applyProtection="0"/>
    <xf numFmtId="0" fontId="21" fillId="0" borderId="0" applyNumberFormat="0" applyFill="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22" fillId="5" borderId="4" applyNumberFormat="0" applyAlignment="0" applyProtection="0"/>
    <xf numFmtId="165" fontId="2" fillId="0" borderId="0" applyFont="0" applyFill="0" applyBorder="0" applyAlignment="0" applyProtection="0"/>
    <xf numFmtId="0" fontId="23" fillId="3" borderId="0" applyNumberFormat="0" applyBorder="0" applyAlignment="0" applyProtection="0"/>
    <xf numFmtId="0" fontId="3" fillId="38" borderId="24">
      <alignment horizontal="centerContinuous" vertical="center"/>
    </xf>
    <xf numFmtId="16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8" fontId="3" fillId="0" borderId="0" applyFont="0" applyFill="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14"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14"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17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44" fontId="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24" fillId="4" borderId="0" applyNumberFormat="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8" borderId="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39" borderId="24">
      <alignment horizontal="centerContinuous" vertical="center"/>
    </xf>
    <xf numFmtId="0" fontId="26" fillId="40" borderId="24">
      <alignment horizontal="centerContinuous" vertical="center"/>
    </xf>
    <xf numFmtId="0" fontId="27" fillId="6"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 applyNumberFormat="0" applyFill="0" applyAlignment="0" applyProtection="0"/>
    <xf numFmtId="0" fontId="31" fillId="0" borderId="2" applyNumberFormat="0" applyFill="0" applyAlignment="0" applyProtection="0"/>
    <xf numFmtId="0" fontId="21" fillId="0" borderId="3" applyNumberFormat="0" applyFill="0" applyAlignment="0" applyProtection="0"/>
    <xf numFmtId="0" fontId="32" fillId="0" borderId="9"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93" fontId="3" fillId="0" borderId="0" applyFont="0" applyFill="0" applyBorder="0" applyAlignment="0" applyProtection="0"/>
    <xf numFmtId="0" fontId="3" fillId="0" borderId="0"/>
    <xf numFmtId="0" fontId="2" fillId="0" borderId="0"/>
    <xf numFmtId="193" fontId="3" fillId="0" borderId="0" applyFont="0" applyFill="0" applyBorder="0" applyAlignment="0" applyProtection="0"/>
    <xf numFmtId="193" fontId="3" fillId="0" borderId="0" applyFont="0" applyFill="0" applyBorder="0" applyAlignment="0" applyProtection="0"/>
    <xf numFmtId="0" fontId="124" fillId="0" borderId="0"/>
    <xf numFmtId="202" fontId="3" fillId="0" borderId="0" applyFont="0" applyFill="0" applyBorder="0" applyAlignment="0" applyProtection="0"/>
    <xf numFmtId="0" fontId="137" fillId="0" borderId="0"/>
    <xf numFmtId="170" fontId="3" fillId="0" borderId="0" applyFont="0" applyFill="0" applyBorder="0" applyAlignment="0" applyProtection="0"/>
    <xf numFmtId="165" fontId="3" fillId="0" borderId="0" applyFont="0" applyFill="0" applyBorder="0" applyAlignment="0" applyProtection="0"/>
    <xf numFmtId="201" fontId="3" fillId="0" borderId="0" applyFont="0" applyFill="0" applyBorder="0" applyAlignment="0" applyProtection="0"/>
    <xf numFmtId="211" fontId="3" fillId="0" borderId="0" applyFont="0" applyFill="0" applyBorder="0" applyAlignment="0" applyProtection="0"/>
    <xf numFmtId="0" fontId="3" fillId="0" borderId="0"/>
    <xf numFmtId="203" fontId="149" fillId="0" borderId="0"/>
    <xf numFmtId="201" fontId="3" fillId="0" borderId="0" applyFont="0" applyFill="0" applyBorder="0" applyAlignment="0" applyProtection="0"/>
    <xf numFmtId="211" fontId="3" fillId="0" borderId="0" applyFont="0" applyFill="0" applyBorder="0" applyAlignment="0" applyProtection="0"/>
    <xf numFmtId="0" fontId="3" fillId="0" borderId="0"/>
    <xf numFmtId="169" fontId="3" fillId="0" borderId="0" applyFont="0" applyFill="0" applyBorder="0" applyAlignment="0" applyProtection="0"/>
    <xf numFmtId="201" fontId="3" fillId="0" borderId="0" applyFont="0" applyFill="0" applyBorder="0" applyAlignment="0" applyProtection="0"/>
    <xf numFmtId="0" fontId="2" fillId="0" borderId="0"/>
  </cellStyleXfs>
  <cellXfs count="2608">
    <xf numFmtId="0" fontId="0" fillId="0" borderId="0" xfId="0"/>
    <xf numFmtId="0" fontId="2" fillId="33" borderId="0" xfId="1" applyFill="1"/>
    <xf numFmtId="0" fontId="5" fillId="33" borderId="0" xfId="2" applyFont="1" applyFill="1"/>
    <xf numFmtId="0" fontId="3" fillId="33" borderId="0" xfId="1" applyFont="1" applyFill="1"/>
    <xf numFmtId="0" fontId="6" fillId="33" borderId="0" xfId="1" applyFont="1" applyFill="1"/>
    <xf numFmtId="0" fontId="7" fillId="33" borderId="0" xfId="2" applyFont="1" applyFill="1"/>
    <xf numFmtId="0" fontId="3" fillId="33" borderId="0" xfId="2" applyFill="1"/>
    <xf numFmtId="0" fontId="9" fillId="33" borderId="0" xfId="2" applyFont="1" applyFill="1"/>
    <xf numFmtId="0" fontId="3" fillId="33" borderId="0" xfId="3" applyFill="1"/>
    <xf numFmtId="0" fontId="7" fillId="34" borderId="0" xfId="2" applyFont="1" applyFill="1"/>
    <xf numFmtId="0" fontId="6" fillId="35" borderId="0" xfId="1" applyFont="1" applyFill="1"/>
    <xf numFmtId="0" fontId="10" fillId="33" borderId="0" xfId="3" applyFont="1" applyFill="1"/>
    <xf numFmtId="0" fontId="11" fillId="36" borderId="16" xfId="3" applyFont="1" applyFill="1" applyBorder="1" applyAlignment="1">
      <alignment horizontal="center" vertical="center"/>
    </xf>
    <xf numFmtId="0" fontId="11" fillId="33" borderId="0" xfId="3" applyFont="1" applyFill="1" applyBorder="1" applyAlignment="1">
      <alignment horizontal="center" vertical="center"/>
    </xf>
    <xf numFmtId="0" fontId="11" fillId="33" borderId="0" xfId="3" applyFont="1" applyFill="1" applyBorder="1" applyAlignment="1">
      <alignment horizontal="center"/>
    </xf>
    <xf numFmtId="0" fontId="10" fillId="33" borderId="19" xfId="3" applyFont="1" applyFill="1" applyBorder="1" applyAlignment="1">
      <alignment horizontal="center" vertical="center"/>
    </xf>
    <xf numFmtId="0" fontId="2" fillId="33" borderId="22" xfId="3" applyFont="1" applyFill="1" applyBorder="1" applyAlignment="1">
      <alignment horizontal="justify" vertical="center" wrapText="1"/>
    </xf>
    <xf numFmtId="0" fontId="2" fillId="33" borderId="23" xfId="3" applyFont="1" applyFill="1" applyBorder="1" applyAlignment="1">
      <alignment horizontal="justify" vertical="center" wrapText="1"/>
    </xf>
    <xf numFmtId="0" fontId="10" fillId="33" borderId="24" xfId="3" applyFont="1" applyFill="1" applyBorder="1" applyAlignment="1">
      <alignment horizontal="center" vertical="center"/>
    </xf>
    <xf numFmtId="1" fontId="10" fillId="33" borderId="25" xfId="3" applyNumberFormat="1" applyFont="1" applyFill="1" applyBorder="1" applyAlignment="1">
      <alignment horizontal="center" vertical="center"/>
    </xf>
    <xf numFmtId="1" fontId="10" fillId="33" borderId="24" xfId="3" applyNumberFormat="1" applyFont="1" applyFill="1" applyBorder="1" applyAlignment="1">
      <alignment horizontal="center" vertical="center"/>
    </xf>
    <xf numFmtId="0" fontId="12" fillId="33" borderId="23" xfId="3" applyFont="1" applyFill="1" applyBorder="1" applyAlignment="1">
      <alignment horizontal="justify" vertical="center" wrapText="1"/>
    </xf>
    <xf numFmtId="0" fontId="10" fillId="33" borderId="0" xfId="2" applyFont="1" applyFill="1" applyAlignment="1">
      <alignment horizontal="right"/>
    </xf>
    <xf numFmtId="0" fontId="13" fillId="36" borderId="0" xfId="2" applyFont="1" applyFill="1" applyAlignment="1">
      <alignment horizontal="left" vertical="center"/>
    </xf>
    <xf numFmtId="0" fontId="3" fillId="36" borderId="0" xfId="2" applyFill="1"/>
    <xf numFmtId="0" fontId="2" fillId="33" borderId="23" xfId="3" applyFont="1" applyFill="1" applyBorder="1" applyAlignment="1">
      <alignment horizontal="left" vertical="center" wrapText="1"/>
    </xf>
    <xf numFmtId="0" fontId="12" fillId="33" borderId="20" xfId="3" applyFont="1" applyFill="1" applyBorder="1" applyAlignment="1">
      <alignment horizontal="center" vertical="center" wrapText="1"/>
    </xf>
    <xf numFmtId="0" fontId="3" fillId="33" borderId="0" xfId="3" applyFill="1" applyAlignment="1">
      <alignment horizontal="center"/>
    </xf>
    <xf numFmtId="15" fontId="12" fillId="33" borderId="20" xfId="3" applyNumberFormat="1" applyFont="1" applyFill="1" applyBorder="1" applyAlignment="1">
      <alignment horizontal="center" vertical="center" wrapText="1"/>
    </xf>
    <xf numFmtId="0" fontId="8" fillId="0" borderId="0" xfId="1" applyFont="1" applyFill="1" applyBorder="1"/>
    <xf numFmtId="0" fontId="2" fillId="0" borderId="0" xfId="1" applyFill="1" applyBorder="1"/>
    <xf numFmtId="0" fontId="4" fillId="0" borderId="0" xfId="2" applyFont="1" applyAlignment="1"/>
    <xf numFmtId="0" fontId="6" fillId="33" borderId="0" xfId="1" applyFont="1" applyFill="1" applyBorder="1" applyAlignment="1">
      <alignment horizontal="center"/>
    </xf>
    <xf numFmtId="0" fontId="37" fillId="33" borderId="0" xfId="1" applyFont="1" applyFill="1" applyBorder="1" applyAlignment="1">
      <alignment vertical="center"/>
    </xf>
    <xf numFmtId="0" fontId="37" fillId="33" borderId="0" xfId="1" applyFont="1" applyFill="1" applyBorder="1"/>
    <xf numFmtId="0" fontId="10" fillId="33" borderId="0" xfId="1" applyFont="1" applyFill="1" applyBorder="1"/>
    <xf numFmtId="0" fontId="2" fillId="33" borderId="19" xfId="3" applyFont="1" applyFill="1" applyBorder="1" applyAlignment="1">
      <alignment horizontal="justify" vertical="center" wrapText="1"/>
    </xf>
    <xf numFmtId="0" fontId="2" fillId="33" borderId="24" xfId="3" applyFont="1" applyFill="1" applyBorder="1" applyAlignment="1">
      <alignment horizontal="justify" vertical="center" wrapText="1"/>
    </xf>
    <xf numFmtId="0" fontId="12" fillId="33" borderId="24" xfId="3" applyFont="1" applyFill="1" applyBorder="1" applyAlignment="1">
      <alignment horizontal="justify" vertical="center" wrapText="1"/>
    </xf>
    <xf numFmtId="0" fontId="6" fillId="33" borderId="0" xfId="1" applyFont="1" applyFill="1" applyAlignment="1"/>
    <xf numFmtId="0" fontId="6" fillId="33" borderId="0" xfId="1" applyFont="1" applyFill="1" applyBorder="1" applyAlignment="1"/>
    <xf numFmtId="0" fontId="38" fillId="33" borderId="0" xfId="1" applyFont="1" applyFill="1" applyBorder="1" applyAlignment="1">
      <alignment vertical="center"/>
    </xf>
    <xf numFmtId="1" fontId="2" fillId="33" borderId="21" xfId="3" applyNumberFormat="1" applyFont="1" applyFill="1" applyBorder="1" applyAlignment="1">
      <alignment horizontal="center" vertical="center" wrapText="1"/>
    </xf>
    <xf numFmtId="0" fontId="12" fillId="33" borderId="18" xfId="3" applyFont="1" applyFill="1" applyBorder="1" applyAlignment="1">
      <alignment horizontal="center" vertical="center" wrapText="1"/>
    </xf>
    <xf numFmtId="0" fontId="2" fillId="33" borderId="22" xfId="3" applyFont="1" applyFill="1" applyBorder="1" applyAlignment="1">
      <alignment horizontal="center" vertical="center" wrapText="1"/>
    </xf>
    <xf numFmtId="0" fontId="37" fillId="33" borderId="0" xfId="1" applyFont="1" applyFill="1" applyBorder="1" applyAlignment="1">
      <alignment vertical="center" wrapText="1"/>
    </xf>
    <xf numFmtId="0" fontId="11" fillId="36" borderId="14" xfId="3" applyFont="1" applyFill="1" applyBorder="1" applyAlignment="1">
      <alignment horizontal="center" vertical="center"/>
    </xf>
    <xf numFmtId="0" fontId="4" fillId="0" borderId="0" xfId="2" applyFont="1" applyAlignment="1">
      <alignment horizontal="center"/>
    </xf>
    <xf numFmtId="0" fontId="39" fillId="33" borderId="0" xfId="1" applyFont="1" applyFill="1" applyAlignment="1">
      <alignment horizontal="justify"/>
    </xf>
    <xf numFmtId="0" fontId="34" fillId="33" borderId="0" xfId="1" applyFont="1" applyFill="1" applyAlignment="1">
      <alignment horizontal="justify"/>
    </xf>
    <xf numFmtId="0" fontId="4" fillId="0" borderId="0" xfId="2" applyFont="1" applyFill="1" applyAlignment="1">
      <alignment horizontal="center" vertical="center"/>
    </xf>
    <xf numFmtId="0" fontId="11" fillId="36" borderId="10" xfId="3" applyFont="1" applyFill="1" applyBorder="1" applyAlignment="1">
      <alignment horizontal="center" vertical="center"/>
    </xf>
    <xf numFmtId="0" fontId="11" fillId="36" borderId="14" xfId="3" applyFont="1" applyFill="1" applyBorder="1" applyAlignment="1">
      <alignment horizontal="center" vertical="center"/>
    </xf>
    <xf numFmtId="0" fontId="11" fillId="36" borderId="11" xfId="3" applyFont="1" applyFill="1" applyBorder="1" applyAlignment="1">
      <alignment horizontal="center" vertical="center"/>
    </xf>
    <xf numFmtId="0" fontId="11" fillId="36" borderId="15" xfId="3" applyFont="1" applyFill="1" applyBorder="1" applyAlignment="1">
      <alignment horizontal="center" vertical="center"/>
    </xf>
    <xf numFmtId="0" fontId="11" fillId="36" borderId="12" xfId="3" applyFont="1" applyFill="1" applyBorder="1" applyAlignment="1">
      <alignment horizontal="center" vertical="center"/>
    </xf>
    <xf numFmtId="0" fontId="11" fillId="36" borderId="13" xfId="3" applyFont="1" applyFill="1" applyBorder="1" applyAlignment="1">
      <alignment horizontal="center" vertical="center" wrapText="1"/>
    </xf>
    <xf numFmtId="0" fontId="11" fillId="36" borderId="17" xfId="3" applyFont="1" applyFill="1" applyBorder="1" applyAlignment="1">
      <alignment horizontal="center" vertical="center" wrapText="1"/>
    </xf>
    <xf numFmtId="0" fontId="8" fillId="0" borderId="0" xfId="1" applyFont="1" applyFill="1" applyBorder="1" applyAlignment="1">
      <alignment horizontal="center"/>
    </xf>
    <xf numFmtId="0" fontId="4" fillId="0" borderId="0" xfId="2" applyFont="1" applyAlignment="1">
      <alignment horizontal="center"/>
    </xf>
    <xf numFmtId="0" fontId="8" fillId="33" borderId="0" xfId="1" applyFont="1" applyFill="1" applyBorder="1" applyAlignment="1">
      <alignment horizontal="center" vertical="center" wrapText="1"/>
    </xf>
    <xf numFmtId="0" fontId="3" fillId="0" borderId="0" xfId="1820"/>
    <xf numFmtId="0" fontId="3" fillId="0" borderId="0" xfId="1820" applyFont="1"/>
    <xf numFmtId="0" fontId="41" fillId="0" borderId="0" xfId="1820" applyFont="1" applyAlignment="1">
      <alignment horizontal="center" vertical="center"/>
    </xf>
    <xf numFmtId="176" fontId="3" fillId="0" borderId="0" xfId="1820" applyNumberFormat="1" applyAlignment="1">
      <alignment horizontal="left"/>
    </xf>
    <xf numFmtId="0" fontId="3" fillId="0" borderId="0" xfId="1820" applyBorder="1"/>
    <xf numFmtId="0" fontId="3" fillId="0" borderId="0" xfId="1820" applyFont="1" applyBorder="1"/>
    <xf numFmtId="0" fontId="41" fillId="0" borderId="0" xfId="1820" applyFont="1" applyBorder="1" applyAlignment="1">
      <alignment horizontal="center" vertical="center"/>
    </xf>
    <xf numFmtId="176" fontId="3" fillId="0" borderId="0" xfId="1820" applyNumberFormat="1" applyBorder="1" applyAlignment="1">
      <alignment horizontal="left"/>
    </xf>
    <xf numFmtId="0" fontId="9" fillId="36" borderId="0" xfId="1820" applyFont="1" applyFill="1" applyBorder="1"/>
    <xf numFmtId="0" fontId="10" fillId="36" borderId="0" xfId="1820" applyFont="1" applyFill="1" applyBorder="1" applyAlignment="1">
      <alignment vertical="center" textRotation="90"/>
    </xf>
    <xf numFmtId="0" fontId="42" fillId="36" borderId="0" xfId="1820" applyFont="1" applyFill="1" applyBorder="1" applyAlignment="1">
      <alignment horizontal="center" vertical="center"/>
    </xf>
    <xf numFmtId="177" fontId="42" fillId="36" borderId="0" xfId="1106" applyNumberFormat="1" applyFont="1" applyFill="1" applyBorder="1" applyAlignment="1" applyProtection="1">
      <alignment horizontal="center" vertical="center"/>
      <protection locked="0"/>
    </xf>
    <xf numFmtId="177" fontId="42" fillId="36" borderId="0" xfId="1912" applyNumberFormat="1" applyFont="1" applyFill="1" applyBorder="1" applyAlignment="1" applyProtection="1">
      <alignment horizontal="center" vertical="center"/>
      <protection locked="0"/>
    </xf>
    <xf numFmtId="1" fontId="41" fillId="36" borderId="0" xfId="3515" applyNumberFormat="1" applyFont="1" applyFill="1" applyBorder="1" applyAlignment="1" applyProtection="1">
      <alignment horizontal="center" vertical="center"/>
      <protection locked="0"/>
    </xf>
    <xf numFmtId="0" fontId="43" fillId="36" borderId="0" xfId="2" applyFont="1" applyFill="1" applyAlignment="1">
      <alignment horizontal="left" vertical="center"/>
    </xf>
    <xf numFmtId="0" fontId="9" fillId="0" borderId="0" xfId="1820" applyFont="1" applyBorder="1"/>
    <xf numFmtId="0" fontId="10" fillId="0" borderId="0" xfId="1820" applyFont="1" applyBorder="1" applyAlignment="1">
      <alignment horizontal="center" vertical="center" textRotation="90"/>
    </xf>
    <xf numFmtId="0" fontId="42" fillId="0" borderId="0" xfId="1820" applyFont="1" applyBorder="1" applyAlignment="1">
      <alignment horizontal="center" vertical="center"/>
    </xf>
    <xf numFmtId="177" fontId="42" fillId="0" borderId="0" xfId="2" applyNumberFormat="1" applyFont="1" applyFill="1" applyBorder="1" applyAlignment="1" applyProtection="1">
      <alignment horizontal="center" vertical="center"/>
      <protection locked="0"/>
    </xf>
    <xf numFmtId="0" fontId="44" fillId="0" borderId="0" xfId="1820" applyFont="1" applyBorder="1" applyAlignment="1">
      <alignment horizontal="center" textRotation="90"/>
    </xf>
    <xf numFmtId="0" fontId="42" fillId="0" borderId="0" xfId="1912" applyFont="1" applyFill="1" applyBorder="1" applyAlignment="1" applyProtection="1">
      <alignment horizontal="center" vertical="center"/>
      <protection locked="0"/>
    </xf>
    <xf numFmtId="0" fontId="41" fillId="0" borderId="0" xfId="2514" applyFont="1" applyBorder="1" applyAlignment="1">
      <alignment horizontal="center" vertical="center"/>
    </xf>
    <xf numFmtId="176" fontId="44" fillId="0" borderId="0" xfId="2086" applyNumberFormat="1" applyFont="1" applyFill="1" applyBorder="1" applyAlignment="1" applyProtection="1">
      <alignment horizontal="center" vertical="center" wrapText="1"/>
      <protection locked="0"/>
    </xf>
    <xf numFmtId="0" fontId="9" fillId="0" borderId="27" xfId="1820" applyFont="1" applyBorder="1"/>
    <xf numFmtId="0" fontId="9" fillId="0" borderId="28" xfId="1820" applyFont="1" applyBorder="1"/>
    <xf numFmtId="0" fontId="9" fillId="0" borderId="29" xfId="1820" applyFont="1" applyBorder="1"/>
    <xf numFmtId="0" fontId="9" fillId="0" borderId="30" xfId="1820" applyFont="1" applyBorder="1"/>
    <xf numFmtId="0" fontId="10" fillId="0" borderId="15" xfId="1820" applyFont="1" applyBorder="1" applyAlignment="1">
      <alignment horizontal="center" vertical="center" textRotation="90"/>
    </xf>
    <xf numFmtId="0" fontId="42" fillId="0" borderId="31" xfId="1820" applyFont="1" applyBorder="1" applyAlignment="1">
      <alignment horizontal="center" vertical="center"/>
    </xf>
    <xf numFmtId="177" fontId="42" fillId="0" borderId="29" xfId="2" applyNumberFormat="1" applyFont="1" applyFill="1" applyBorder="1" applyAlignment="1" applyProtection="1">
      <alignment horizontal="center" vertical="center"/>
      <protection locked="0"/>
    </xf>
    <xf numFmtId="177" fontId="42" fillId="0" borderId="30" xfId="2" applyNumberFormat="1" applyFont="1" applyFill="1" applyBorder="1" applyAlignment="1" applyProtection="1">
      <alignment horizontal="center" vertical="center"/>
      <protection locked="0"/>
    </xf>
    <xf numFmtId="0" fontId="44" fillId="0" borderId="15" xfId="1820" applyFont="1" applyBorder="1" applyAlignment="1">
      <alignment horizontal="center" textRotation="90"/>
    </xf>
    <xf numFmtId="0" fontId="42" fillId="0" borderId="16" xfId="1912" applyFont="1" applyFill="1" applyBorder="1" applyAlignment="1" applyProtection="1">
      <alignment horizontal="center" vertical="center"/>
      <protection locked="0"/>
    </xf>
    <xf numFmtId="0" fontId="41" fillId="0" borderId="16" xfId="2514" applyFont="1" applyBorder="1" applyAlignment="1">
      <alignment horizontal="center" vertical="center"/>
    </xf>
    <xf numFmtId="176" fontId="44" fillId="0" borderId="14" xfId="2086" applyNumberFormat="1" applyFont="1" applyFill="1" applyBorder="1" applyAlignment="1" applyProtection="1">
      <alignment horizontal="center" vertical="center" wrapText="1"/>
      <protection locked="0"/>
    </xf>
    <xf numFmtId="0" fontId="9" fillId="0" borderId="25" xfId="1820" applyFont="1" applyBorder="1"/>
    <xf numFmtId="0" fontId="9" fillId="0" borderId="24" xfId="1820" applyFont="1" applyBorder="1"/>
    <xf numFmtId="0" fontId="9" fillId="0" borderId="32" xfId="1820" applyFont="1" applyBorder="1"/>
    <xf numFmtId="0" fontId="10" fillId="0" borderId="33" xfId="1820" applyFont="1" applyBorder="1" applyAlignment="1">
      <alignment horizontal="center" vertical="center" textRotation="90"/>
    </xf>
    <xf numFmtId="176" fontId="42" fillId="0" borderId="34" xfId="1820" applyNumberFormat="1" applyFont="1" applyBorder="1" applyAlignment="1">
      <alignment horizontal="center" vertical="center"/>
    </xf>
    <xf numFmtId="177" fontId="42" fillId="0" borderId="35" xfId="2" applyNumberFormat="1" applyFont="1" applyFill="1" applyBorder="1" applyAlignment="1" applyProtection="1">
      <alignment horizontal="center" vertical="center"/>
      <protection locked="0"/>
    </xf>
    <xf numFmtId="177" fontId="42" fillId="0" borderId="36" xfId="2" applyNumberFormat="1" applyFont="1" applyFill="1" applyBorder="1" applyAlignment="1" applyProtection="1">
      <alignment horizontal="center" vertical="center"/>
      <protection locked="0"/>
    </xf>
    <xf numFmtId="0" fontId="44" fillId="0" borderId="33" xfId="1820" applyFont="1" applyBorder="1" applyAlignment="1">
      <alignment horizontal="center" textRotation="90"/>
    </xf>
    <xf numFmtId="177" fontId="42" fillId="0" borderId="37" xfId="1912" applyNumberFormat="1" applyFont="1" applyFill="1" applyBorder="1" applyAlignment="1" applyProtection="1">
      <alignment horizontal="center" vertical="center"/>
      <protection locked="0"/>
    </xf>
    <xf numFmtId="0" fontId="41" fillId="0" borderId="37" xfId="2514" applyFont="1" applyBorder="1" applyAlignment="1">
      <alignment horizontal="center" vertical="center"/>
    </xf>
    <xf numFmtId="176" fontId="44" fillId="0" borderId="38" xfId="2086" applyNumberFormat="1" applyFont="1" applyFill="1" applyBorder="1" applyAlignment="1" applyProtection="1">
      <alignment horizontal="center" vertical="center" wrapText="1"/>
      <protection locked="0"/>
    </xf>
    <xf numFmtId="0" fontId="42" fillId="0" borderId="34" xfId="1820" applyFont="1" applyBorder="1" applyAlignment="1">
      <alignment horizontal="center" vertical="center"/>
    </xf>
    <xf numFmtId="0" fontId="42" fillId="0" borderId="37" xfId="1912" applyFont="1" applyFill="1" applyBorder="1" applyAlignment="1" applyProtection="1">
      <alignment horizontal="center" vertical="center"/>
      <protection locked="0"/>
    </xf>
    <xf numFmtId="0" fontId="3" fillId="0" borderId="0" xfId="1820" applyFill="1"/>
    <xf numFmtId="0" fontId="9" fillId="0" borderId="25" xfId="1820" applyFont="1" applyFill="1" applyBorder="1"/>
    <xf numFmtId="0" fontId="9" fillId="0" borderId="24" xfId="1820" applyFont="1" applyFill="1" applyBorder="1"/>
    <xf numFmtId="0" fontId="9" fillId="0" borderId="0" xfId="1820" applyFont="1" applyFill="1" applyBorder="1"/>
    <xf numFmtId="0" fontId="9" fillId="0" borderId="32" xfId="1820" applyFont="1" applyFill="1" applyBorder="1"/>
    <xf numFmtId="0" fontId="42" fillId="0" borderId="34" xfId="1820" applyFont="1" applyFill="1" applyBorder="1" applyAlignment="1">
      <alignment horizontal="center" vertical="center"/>
    </xf>
    <xf numFmtId="176" fontId="42" fillId="0" borderId="37" xfId="1912" applyNumberFormat="1" applyFont="1" applyFill="1" applyBorder="1" applyAlignment="1" applyProtection="1">
      <alignment horizontal="center" vertical="center"/>
      <protection locked="0"/>
    </xf>
    <xf numFmtId="177" fontId="42" fillId="0" borderId="34" xfId="1820" applyNumberFormat="1" applyFont="1" applyBorder="1" applyAlignment="1">
      <alignment horizontal="center" vertical="center"/>
    </xf>
    <xf numFmtId="0" fontId="44" fillId="0" borderId="39" xfId="1820" applyFont="1" applyBorder="1" applyAlignment="1">
      <alignment horizontal="center" textRotation="90"/>
    </xf>
    <xf numFmtId="178" fontId="45" fillId="0" borderId="37" xfId="1820" applyNumberFormat="1" applyFont="1" applyBorder="1" applyAlignment="1">
      <alignment horizontal="center" vertical="center"/>
    </xf>
    <xf numFmtId="0" fontId="10" fillId="0" borderId="33" xfId="1820" applyFont="1" applyBorder="1" applyAlignment="1">
      <alignment vertical="center" textRotation="90"/>
    </xf>
    <xf numFmtId="177" fontId="44" fillId="0" borderId="35" xfId="1820" applyNumberFormat="1" applyFont="1" applyFill="1" applyBorder="1" applyAlignment="1" applyProtection="1">
      <alignment horizontal="left"/>
      <protection locked="0"/>
    </xf>
    <xf numFmtId="0" fontId="42" fillId="0" borderId="35" xfId="1820" applyNumberFormat="1" applyFont="1" applyFill="1" applyBorder="1" applyAlignment="1" applyProtection="1">
      <alignment horizontal="right"/>
      <protection locked="0"/>
    </xf>
    <xf numFmtId="0" fontId="44" fillId="0" borderId="36" xfId="1820" applyNumberFormat="1" applyFont="1" applyFill="1" applyBorder="1" applyAlignment="1" applyProtection="1">
      <alignment horizontal="right"/>
      <protection locked="0"/>
    </xf>
    <xf numFmtId="177" fontId="44" fillId="0" borderId="36" xfId="1912" applyNumberFormat="1" applyFont="1" applyFill="1" applyBorder="1" applyAlignment="1" applyProtection="1">
      <alignment horizontal="center" vertical="center"/>
      <protection locked="0"/>
    </xf>
    <xf numFmtId="177" fontId="44" fillId="0" borderId="40" xfId="1912" applyNumberFormat="1" applyFont="1" applyFill="1" applyBorder="1" applyAlignment="1" applyProtection="1">
      <alignment horizontal="left" vertical="center"/>
      <protection locked="0"/>
    </xf>
    <xf numFmtId="0" fontId="46" fillId="0" borderId="36" xfId="1820" applyNumberFormat="1" applyFont="1" applyFill="1" applyBorder="1" applyAlignment="1" applyProtection="1">
      <alignment horizontal="right"/>
      <protection locked="0"/>
    </xf>
    <xf numFmtId="0" fontId="44" fillId="0" borderId="26" xfId="1820" applyFont="1" applyBorder="1" applyAlignment="1">
      <alignment horizontal="center" vertical="center" textRotation="90"/>
    </xf>
    <xf numFmtId="179" fontId="42" fillId="0" borderId="34" xfId="1820" applyNumberFormat="1" applyFont="1" applyBorder="1" applyAlignment="1">
      <alignment horizontal="center" vertical="center"/>
    </xf>
    <xf numFmtId="0" fontId="44" fillId="0" borderId="33" xfId="1820" applyFont="1" applyBorder="1" applyAlignment="1">
      <alignment horizontal="center" vertical="center" textRotation="90"/>
    </xf>
    <xf numFmtId="179" fontId="42" fillId="0" borderId="37" xfId="1912" applyNumberFormat="1" applyFont="1" applyFill="1" applyBorder="1" applyAlignment="1" applyProtection="1">
      <alignment horizontal="center" vertical="center"/>
      <protection locked="0"/>
    </xf>
    <xf numFmtId="0" fontId="44" fillId="0" borderId="39" xfId="1820" applyFont="1" applyBorder="1" applyAlignment="1">
      <alignment horizontal="center" vertical="center" textRotation="90"/>
    </xf>
    <xf numFmtId="0" fontId="47" fillId="0" borderId="0" xfId="1820" applyFont="1" applyBorder="1"/>
    <xf numFmtId="0" fontId="9" fillId="0" borderId="21" xfId="1820" applyFont="1" applyBorder="1"/>
    <xf numFmtId="0" fontId="9" fillId="0" borderId="19" xfId="1820" applyFont="1" applyBorder="1"/>
    <xf numFmtId="0" fontId="9" fillId="0" borderId="41" xfId="1820" applyFont="1" applyBorder="1"/>
    <xf numFmtId="0" fontId="9" fillId="0" borderId="42" xfId="1820" applyFont="1" applyBorder="1"/>
    <xf numFmtId="0" fontId="10" fillId="0" borderId="11" xfId="1820" applyFont="1" applyBorder="1" applyAlignment="1">
      <alignment horizontal="center" vertical="center" textRotation="90"/>
    </xf>
    <xf numFmtId="0" fontId="10" fillId="0" borderId="11" xfId="1820" applyFont="1" applyBorder="1" applyAlignment="1">
      <alignment vertical="center" textRotation="90"/>
    </xf>
    <xf numFmtId="0" fontId="42" fillId="0" borderId="43" xfId="1820" applyFont="1" applyBorder="1" applyAlignment="1">
      <alignment horizontal="center" vertical="center"/>
    </xf>
    <xf numFmtId="177" fontId="42" fillId="0" borderId="44" xfId="2" applyNumberFormat="1" applyFont="1" applyFill="1" applyBorder="1" applyAlignment="1" applyProtection="1">
      <alignment horizontal="center" vertical="center"/>
      <protection locked="0"/>
    </xf>
    <xf numFmtId="177" fontId="42" fillId="0" borderId="45" xfId="2" applyNumberFormat="1" applyFont="1" applyFill="1" applyBorder="1" applyAlignment="1" applyProtection="1">
      <alignment horizontal="center" vertical="center"/>
      <protection locked="0"/>
    </xf>
    <xf numFmtId="178" fontId="45" fillId="0" borderId="12" xfId="1820" applyNumberFormat="1" applyFont="1" applyBorder="1" applyAlignment="1">
      <alignment horizontal="center" vertical="center"/>
    </xf>
    <xf numFmtId="0" fontId="41" fillId="0" borderId="12" xfId="2514" applyFont="1" applyBorder="1" applyAlignment="1">
      <alignment horizontal="center" vertical="center"/>
    </xf>
    <xf numFmtId="176" fontId="44" fillId="0" borderId="10" xfId="2086" applyNumberFormat="1" applyFont="1" applyFill="1" applyBorder="1" applyAlignment="1" applyProtection="1">
      <alignment horizontal="center" vertical="center" wrapText="1"/>
      <protection locked="0"/>
    </xf>
    <xf numFmtId="0" fontId="41" fillId="0" borderId="46" xfId="1820" applyFont="1" applyBorder="1" applyAlignment="1">
      <alignment horizontal="center" vertical="center"/>
    </xf>
    <xf numFmtId="0" fontId="41" fillId="0" borderId="15" xfId="1820" applyFont="1" applyBorder="1" applyAlignment="1">
      <alignment horizontal="center" vertical="center" wrapText="1"/>
    </xf>
    <xf numFmtId="0" fontId="41" fillId="0" borderId="15" xfId="1820" applyFont="1" applyBorder="1" applyAlignment="1">
      <alignment horizontal="center" vertical="center"/>
    </xf>
    <xf numFmtId="0" fontId="41" fillId="0" borderId="47" xfId="1820" applyFont="1" applyBorder="1" applyAlignment="1">
      <alignment horizontal="center" vertical="center"/>
    </xf>
    <xf numFmtId="0" fontId="41" fillId="0" borderId="29" xfId="1820" applyFont="1" applyBorder="1" applyAlignment="1">
      <alignment horizontal="center" vertical="center"/>
    </xf>
    <xf numFmtId="0" fontId="41" fillId="0" borderId="30" xfId="1820" applyFont="1" applyBorder="1" applyAlignment="1">
      <alignment horizontal="center" vertical="center"/>
    </xf>
    <xf numFmtId="0" fontId="41" fillId="0" borderId="32" xfId="1820" applyFont="1" applyBorder="1" applyAlignment="1">
      <alignment horizontal="center" vertical="center"/>
    </xf>
    <xf numFmtId="0" fontId="41" fillId="0" borderId="15" xfId="1820" applyFont="1" applyBorder="1" applyAlignment="1">
      <alignment horizontal="center" vertical="center" shrinkToFit="1"/>
    </xf>
    <xf numFmtId="176" fontId="41" fillId="0" borderId="48" xfId="1820" applyNumberFormat="1" applyFont="1" applyBorder="1" applyAlignment="1">
      <alignment horizontal="center" vertical="center"/>
    </xf>
    <xf numFmtId="0" fontId="41" fillId="0" borderId="46" xfId="1820" applyFont="1" applyBorder="1" applyAlignment="1">
      <alignment horizontal="center" vertical="center"/>
    </xf>
    <xf numFmtId="0" fontId="41" fillId="0" borderId="0" xfId="1820" applyFont="1" applyBorder="1" applyAlignment="1">
      <alignment horizontal="center" vertical="center"/>
    </xf>
    <xf numFmtId="0" fontId="41" fillId="0" borderId="33" xfId="1820" applyFont="1" applyBorder="1" applyAlignment="1">
      <alignment horizontal="center" vertical="center" wrapText="1"/>
    </xf>
    <xf numFmtId="0" fontId="41" fillId="0" borderId="33" xfId="1820" applyFont="1" applyBorder="1" applyAlignment="1">
      <alignment horizontal="center" vertical="center"/>
    </xf>
    <xf numFmtId="0" fontId="41" fillId="0" borderId="49" xfId="1820" applyFont="1" applyBorder="1" applyAlignment="1">
      <alignment horizontal="center" vertical="center"/>
    </xf>
    <xf numFmtId="0" fontId="41" fillId="0" borderId="32" xfId="1820" applyFont="1" applyBorder="1" applyAlignment="1">
      <alignment horizontal="center" vertical="center"/>
    </xf>
    <xf numFmtId="0" fontId="41" fillId="0" borderId="33" xfId="1820" applyFont="1" applyBorder="1" applyAlignment="1">
      <alignment horizontal="center" vertical="center" shrinkToFit="1"/>
    </xf>
    <xf numFmtId="176" fontId="41" fillId="0" borderId="50" xfId="1820" applyNumberFormat="1" applyFont="1" applyBorder="1" applyAlignment="1">
      <alignment horizontal="center" vertical="center"/>
    </xf>
    <xf numFmtId="0" fontId="2" fillId="0" borderId="0" xfId="1820" applyFont="1"/>
    <xf numFmtId="0" fontId="41" fillId="0" borderId="51" xfId="1820" applyFont="1" applyBorder="1" applyAlignment="1">
      <alignment horizontal="center" vertical="center"/>
    </xf>
    <xf numFmtId="0" fontId="41" fillId="0" borderId="41" xfId="1820" applyFont="1" applyBorder="1" applyAlignment="1">
      <alignment horizontal="center" vertical="center"/>
    </xf>
    <xf numFmtId="0" fontId="41" fillId="0" borderId="11" xfId="1820" applyFont="1" applyBorder="1" applyAlignment="1">
      <alignment horizontal="center" vertical="center" wrapText="1"/>
    </xf>
    <xf numFmtId="0" fontId="41" fillId="0" borderId="11" xfId="1820" applyFont="1" applyBorder="1" applyAlignment="1">
      <alignment horizontal="center" vertical="center"/>
    </xf>
    <xf numFmtId="0" fontId="41" fillId="0" borderId="52" xfId="1820" applyFont="1" applyBorder="1" applyAlignment="1">
      <alignment horizontal="center" vertical="center"/>
    </xf>
    <xf numFmtId="0" fontId="41" fillId="0" borderId="42" xfId="1820" applyFont="1" applyBorder="1" applyAlignment="1">
      <alignment horizontal="center" vertical="center"/>
    </xf>
    <xf numFmtId="0" fontId="41" fillId="0" borderId="42" xfId="1820" applyFont="1" applyBorder="1" applyAlignment="1">
      <alignment horizontal="center" vertical="center"/>
    </xf>
    <xf numFmtId="0" fontId="41" fillId="0" borderId="11" xfId="1820" applyFont="1" applyBorder="1" applyAlignment="1">
      <alignment horizontal="center" vertical="center" shrinkToFit="1"/>
    </xf>
    <xf numFmtId="176" fontId="41" fillId="0" borderId="53" xfId="1820" applyNumberFormat="1" applyFont="1" applyBorder="1" applyAlignment="1">
      <alignment horizontal="center" vertical="center"/>
    </xf>
    <xf numFmtId="0" fontId="3" fillId="0" borderId="0" xfId="3" applyFill="1"/>
    <xf numFmtId="0" fontId="2" fillId="0" borderId="29" xfId="1" applyFill="1" applyBorder="1" applyAlignment="1"/>
    <xf numFmtId="0" fontId="2" fillId="0" borderId="29" xfId="1" applyFill="1" applyBorder="1"/>
    <xf numFmtId="0" fontId="8" fillId="0" borderId="29" xfId="1" applyFont="1" applyFill="1" applyBorder="1"/>
    <xf numFmtId="0" fontId="8" fillId="0" borderId="54" xfId="1" applyFont="1" applyFill="1" applyBorder="1"/>
    <xf numFmtId="0" fontId="5" fillId="0" borderId="0" xfId="1820" applyFont="1"/>
    <xf numFmtId="0" fontId="41" fillId="0" borderId="0" xfId="1820" applyFont="1" applyBorder="1" applyAlignment="1">
      <alignment horizontal="center"/>
    </xf>
    <xf numFmtId="0" fontId="42" fillId="0" borderId="35" xfId="1820" applyNumberFormat="1" applyFont="1" applyBorder="1" applyAlignment="1">
      <alignment horizontal="center"/>
    </xf>
    <xf numFmtId="0" fontId="41" fillId="0" borderId="0" xfId="1820" applyFont="1" applyBorder="1" applyAlignment="1">
      <alignment horizontal="center"/>
    </xf>
    <xf numFmtId="177" fontId="5" fillId="0" borderId="55" xfId="1820" applyNumberFormat="1" applyFont="1" applyBorder="1" applyAlignment="1">
      <alignment horizontal="center" vertical="center"/>
    </xf>
    <xf numFmtId="176" fontId="41" fillId="0" borderId="0" xfId="1820" applyNumberFormat="1" applyFont="1" applyBorder="1" applyAlignment="1">
      <alignment horizontal="center"/>
    </xf>
    <xf numFmtId="176" fontId="42" fillId="0" borderId="55" xfId="1820" applyNumberFormat="1" applyFont="1" applyBorder="1" applyAlignment="1">
      <alignment horizontal="center"/>
    </xf>
    <xf numFmtId="0" fontId="42" fillId="0" borderId="35" xfId="1820" applyFont="1" applyBorder="1" applyAlignment="1">
      <alignment horizontal="center"/>
    </xf>
    <xf numFmtId="177" fontId="5" fillId="0" borderId="35" xfId="1820" applyNumberFormat="1" applyFont="1" applyBorder="1" applyAlignment="1">
      <alignment horizontal="center" vertical="center"/>
    </xf>
    <xf numFmtId="177" fontId="5" fillId="0" borderId="0" xfId="1820" applyNumberFormat="1" applyFont="1" applyBorder="1" applyAlignment="1">
      <alignment horizontal="justify" vertical="center" wrapText="1"/>
    </xf>
    <xf numFmtId="176" fontId="41" fillId="0" borderId="0" xfId="1820" applyNumberFormat="1" applyFont="1" applyBorder="1" applyAlignment="1">
      <alignment horizontal="center" vertical="center"/>
    </xf>
    <xf numFmtId="0" fontId="8" fillId="0" borderId="0" xfId="1820" applyFont="1" applyBorder="1" applyAlignment="1">
      <alignment horizontal="center"/>
    </xf>
    <xf numFmtId="0" fontId="8" fillId="0" borderId="0" xfId="1820" applyFont="1" applyFill="1" applyBorder="1" applyAlignment="1">
      <alignment horizontal="center" vertical="center"/>
    </xf>
    <xf numFmtId="0" fontId="8" fillId="35" borderId="0" xfId="1820" applyFont="1" applyFill="1" applyBorder="1" applyAlignment="1">
      <alignment horizontal="center"/>
    </xf>
    <xf numFmtId="0" fontId="8" fillId="34" borderId="0" xfId="1820" applyFont="1" applyFill="1" applyBorder="1" applyAlignment="1">
      <alignment horizontal="center"/>
    </xf>
    <xf numFmtId="0" fontId="48" fillId="0" borderId="0" xfId="1820" applyFont="1" applyBorder="1" applyAlignment="1">
      <alignment vertical="center"/>
    </xf>
    <xf numFmtId="176" fontId="49" fillId="0" borderId="0" xfId="1820" applyNumberFormat="1" applyFont="1" applyAlignment="1">
      <alignment horizontal="justify"/>
    </xf>
    <xf numFmtId="176" fontId="37" fillId="0" borderId="0" xfId="1820" applyNumberFormat="1" applyFont="1" applyAlignment="1">
      <alignment horizontal="center"/>
    </xf>
    <xf numFmtId="176" fontId="2" fillId="0" borderId="0" xfId="1820" applyNumberFormat="1" applyFont="1" applyAlignment="1"/>
    <xf numFmtId="176" fontId="4" fillId="0" borderId="0" xfId="1820" applyNumberFormat="1" applyFont="1" applyAlignment="1">
      <alignment horizontal="center"/>
    </xf>
    <xf numFmtId="176" fontId="34" fillId="0" borderId="0" xfId="1820" applyNumberFormat="1" applyFont="1" applyAlignment="1">
      <alignment horizontal="justify"/>
    </xf>
    <xf numFmtId="176" fontId="5" fillId="0" borderId="0" xfId="1820" applyNumberFormat="1" applyFont="1" applyAlignment="1">
      <alignment horizontal="center"/>
    </xf>
    <xf numFmtId="0" fontId="3" fillId="0" borderId="0" xfId="1820" applyAlignment="1">
      <alignment horizontal="center"/>
    </xf>
    <xf numFmtId="0" fontId="3" fillId="0" borderId="0" xfId="1820" applyAlignment="1">
      <alignment horizontal="center" vertical="center"/>
    </xf>
    <xf numFmtId="0" fontId="3" fillId="36" borderId="0" xfId="1820" applyFill="1" applyAlignment="1">
      <alignment horizontal="center" vertical="center"/>
    </xf>
    <xf numFmtId="0" fontId="3" fillId="0" borderId="0" xfId="1820" applyBorder="1" applyAlignment="1">
      <alignment horizontal="center" vertical="center"/>
    </xf>
    <xf numFmtId="0" fontId="50" fillId="0" borderId="0" xfId="1820" applyFont="1" applyAlignment="1">
      <alignment horizontal="center" vertical="center"/>
    </xf>
    <xf numFmtId="180" fontId="8" fillId="0" borderId="56" xfId="1820" applyNumberFormat="1" applyFont="1" applyBorder="1" applyAlignment="1">
      <alignment horizontal="center" vertical="center"/>
    </xf>
    <xf numFmtId="181" fontId="8" fillId="0" borderId="57" xfId="1820" applyNumberFormat="1" applyFont="1" applyBorder="1" applyAlignment="1">
      <alignment horizontal="center" vertical="center"/>
    </xf>
    <xf numFmtId="177" fontId="51" fillId="0" borderId="58" xfId="1820" applyNumberFormat="1" applyFont="1" applyBorder="1" applyAlignment="1">
      <alignment horizontal="center" vertical="center"/>
    </xf>
    <xf numFmtId="182" fontId="2" fillId="0" borderId="59" xfId="1820" applyNumberFormat="1" applyFont="1" applyBorder="1" applyAlignment="1">
      <alignment horizontal="center" vertical="center"/>
    </xf>
    <xf numFmtId="183" fontId="8" fillId="0" borderId="60" xfId="1820" applyNumberFormat="1" applyFont="1" applyBorder="1" applyAlignment="1">
      <alignment horizontal="center" vertical="center"/>
    </xf>
    <xf numFmtId="184" fontId="8" fillId="0" borderId="57" xfId="1820" applyNumberFormat="1" applyFont="1" applyBorder="1" applyAlignment="1">
      <alignment horizontal="center" vertical="center"/>
    </xf>
    <xf numFmtId="182" fontId="51" fillId="0" borderId="61" xfId="1820" applyNumberFormat="1" applyFont="1" applyBorder="1" applyAlignment="1">
      <alignment horizontal="center" vertical="center"/>
    </xf>
    <xf numFmtId="176" fontId="8" fillId="0" borderId="62" xfId="1820" applyNumberFormat="1" applyFont="1" applyBorder="1" applyAlignment="1">
      <alignment horizontal="center" vertical="center"/>
    </xf>
    <xf numFmtId="0" fontId="8" fillId="0" borderId="63" xfId="1820" applyFont="1" applyBorder="1" applyAlignment="1">
      <alignment horizontal="center" vertical="center"/>
    </xf>
    <xf numFmtId="185" fontId="8" fillId="0" borderId="64" xfId="1820" applyNumberFormat="1" applyFont="1" applyBorder="1" applyAlignment="1">
      <alignment horizontal="center" vertical="center"/>
    </xf>
    <xf numFmtId="186" fontId="8" fillId="0" borderId="40" xfId="1820" applyNumberFormat="1" applyFont="1" applyBorder="1" applyAlignment="1">
      <alignment horizontal="center" vertical="center"/>
    </xf>
    <xf numFmtId="177" fontId="51" fillId="0" borderId="37" xfId="1820" applyNumberFormat="1" applyFont="1" applyBorder="1" applyAlignment="1">
      <alignment horizontal="center" vertical="center"/>
    </xf>
    <xf numFmtId="182" fontId="2" fillId="0" borderId="65" xfId="1820" applyNumberFormat="1" applyFont="1" applyBorder="1" applyAlignment="1">
      <alignment horizontal="center" vertical="center"/>
    </xf>
    <xf numFmtId="187" fontId="8" fillId="0" borderId="66" xfId="1820" applyNumberFormat="1" applyFont="1" applyBorder="1" applyAlignment="1">
      <alignment horizontal="center" vertical="center"/>
    </xf>
    <xf numFmtId="188" fontId="8" fillId="0" borderId="40" xfId="1820" applyNumberFormat="1" applyFont="1" applyBorder="1" applyAlignment="1">
      <alignment horizontal="center" vertical="center"/>
    </xf>
    <xf numFmtId="182" fontId="51" fillId="0" borderId="67" xfId="1820" applyNumberFormat="1" applyFont="1" applyBorder="1" applyAlignment="1">
      <alignment horizontal="center" vertical="center"/>
    </xf>
    <xf numFmtId="176" fontId="5" fillId="0" borderId="66" xfId="1820" applyNumberFormat="1" applyFont="1" applyBorder="1" applyAlignment="1">
      <alignment horizontal="center" vertical="center"/>
    </xf>
    <xf numFmtId="0" fontId="3" fillId="0" borderId="68" xfId="1820" applyBorder="1" applyAlignment="1">
      <alignment horizontal="center" vertical="center"/>
    </xf>
    <xf numFmtId="0" fontId="2" fillId="0" borderId="69" xfId="1820" quotePrefix="1" applyFont="1" applyBorder="1" applyAlignment="1">
      <alignment horizontal="center" vertical="center"/>
    </xf>
    <xf numFmtId="0" fontId="2" fillId="0" borderId="40" xfId="1820" quotePrefix="1" applyFont="1" applyBorder="1" applyAlignment="1">
      <alignment horizontal="center" vertical="center"/>
    </xf>
    <xf numFmtId="177" fontId="2" fillId="0" borderId="37" xfId="1820" applyNumberFormat="1" applyFont="1" applyBorder="1" applyAlignment="1">
      <alignment horizontal="center" vertical="center"/>
    </xf>
    <xf numFmtId="189" fontId="52" fillId="0" borderId="66" xfId="1820" applyNumberFormat="1" applyFont="1" applyBorder="1" applyAlignment="1">
      <alignment horizontal="center" vertical="center"/>
    </xf>
    <xf numFmtId="190" fontId="52" fillId="0" borderId="40" xfId="1820" applyNumberFormat="1" applyFont="1" applyBorder="1" applyAlignment="1">
      <alignment horizontal="center" vertical="center"/>
    </xf>
    <xf numFmtId="182" fontId="2" fillId="0" borderId="67" xfId="1820" applyNumberFormat="1" applyFont="1" applyBorder="1" applyAlignment="1">
      <alignment horizontal="center" vertical="center"/>
    </xf>
    <xf numFmtId="176" fontId="8" fillId="0" borderId="66" xfId="1820" applyNumberFormat="1" applyFont="1" applyBorder="1" applyAlignment="1">
      <alignment horizontal="center" vertical="center"/>
    </xf>
    <xf numFmtId="0" fontId="8" fillId="0" borderId="70" xfId="1820" applyFont="1" applyBorder="1" applyAlignment="1">
      <alignment horizontal="center" vertical="center"/>
    </xf>
    <xf numFmtId="0" fontId="3" fillId="0" borderId="69" xfId="1820" applyBorder="1" applyAlignment="1">
      <alignment horizontal="center" vertical="center"/>
    </xf>
    <xf numFmtId="0" fontId="2" fillId="0" borderId="37" xfId="1820" quotePrefix="1" applyFont="1" applyBorder="1" applyAlignment="1">
      <alignment horizontal="center" vertical="center"/>
    </xf>
    <xf numFmtId="0" fontId="2" fillId="0" borderId="68" xfId="1820" applyFont="1" applyBorder="1" applyAlignment="1">
      <alignment horizontal="center" vertical="center"/>
    </xf>
    <xf numFmtId="180" fontId="8" fillId="0" borderId="64" xfId="1820" applyNumberFormat="1" applyFont="1" applyBorder="1" applyAlignment="1">
      <alignment horizontal="center" vertical="center"/>
    </xf>
    <xf numFmtId="181" fontId="8" fillId="0" borderId="40" xfId="1820" applyNumberFormat="1" applyFont="1" applyBorder="1" applyAlignment="1">
      <alignment horizontal="center" vertical="center"/>
    </xf>
    <xf numFmtId="183" fontId="8" fillId="0" borderId="66" xfId="1820" applyNumberFormat="1" applyFont="1" applyBorder="1" applyAlignment="1">
      <alignment horizontal="center" vertical="center"/>
    </xf>
    <xf numFmtId="184" fontId="8" fillId="0" borderId="40" xfId="1820" applyNumberFormat="1" applyFont="1" applyBorder="1" applyAlignment="1">
      <alignment horizontal="center" vertical="center"/>
    </xf>
    <xf numFmtId="176" fontId="8" fillId="0" borderId="71" xfId="1820" applyNumberFormat="1" applyFont="1" applyBorder="1" applyAlignment="1">
      <alignment horizontal="center" vertical="center"/>
    </xf>
    <xf numFmtId="0" fontId="2" fillId="0" borderId="26" xfId="1820" quotePrefix="1" applyFont="1" applyBorder="1" applyAlignment="1">
      <alignment horizontal="center" vertical="center"/>
    </xf>
    <xf numFmtId="0" fontId="2" fillId="0" borderId="72" xfId="1820" quotePrefix="1" applyFont="1" applyBorder="1" applyAlignment="1">
      <alignment horizontal="center" vertical="center"/>
    </xf>
    <xf numFmtId="0" fontId="2" fillId="0" borderId="45" xfId="1820" quotePrefix="1" applyFont="1" applyBorder="1" applyAlignment="1">
      <alignment horizontal="center" vertical="center"/>
    </xf>
    <xf numFmtId="182" fontId="2" fillId="0" borderId="73" xfId="1820" applyNumberFormat="1" applyFont="1" applyBorder="1" applyAlignment="1">
      <alignment horizontal="center" vertical="center"/>
    </xf>
    <xf numFmtId="0" fontId="8" fillId="0" borderId="74" xfId="1820" applyFont="1" applyBorder="1" applyAlignment="1">
      <alignment horizontal="center" vertical="center"/>
    </xf>
    <xf numFmtId="0" fontId="8" fillId="0" borderId="75" xfId="1820" applyFont="1" applyBorder="1" applyAlignment="1">
      <alignment horizontal="center" vertical="center"/>
    </xf>
    <xf numFmtId="0" fontId="8" fillId="0" borderId="76" xfId="1820" applyFont="1" applyBorder="1" applyAlignment="1">
      <alignment horizontal="center" vertical="center"/>
    </xf>
    <xf numFmtId="0" fontId="8" fillId="0" borderId="76" xfId="1820" applyFont="1" applyFill="1" applyBorder="1" applyAlignment="1">
      <alignment horizontal="center" vertical="center"/>
    </xf>
    <xf numFmtId="0" fontId="8" fillId="0" borderId="77" xfId="1820" applyFont="1" applyBorder="1" applyAlignment="1">
      <alignment horizontal="center" vertical="center"/>
    </xf>
    <xf numFmtId="0" fontId="8" fillId="0" borderId="78" xfId="1820" applyFont="1" applyBorder="1" applyAlignment="1">
      <alignment horizontal="center" vertical="center"/>
    </xf>
    <xf numFmtId="0" fontId="8" fillId="0" borderId="79" xfId="1820" applyFont="1" applyBorder="1" applyAlignment="1">
      <alignment horizontal="center" vertical="center"/>
    </xf>
    <xf numFmtId="0" fontId="8" fillId="0" borderId="80" xfId="1820" applyFont="1" applyBorder="1" applyAlignment="1">
      <alignment horizontal="center" vertical="center"/>
    </xf>
    <xf numFmtId="0" fontId="8" fillId="0" borderId="81" xfId="1820" applyFont="1" applyBorder="1" applyAlignment="1">
      <alignment horizontal="center" vertical="center"/>
    </xf>
    <xf numFmtId="0" fontId="8" fillId="0" borderId="82" xfId="1820" applyFont="1" applyBorder="1" applyAlignment="1">
      <alignment horizontal="center" vertical="center"/>
    </xf>
    <xf numFmtId="0" fontId="8" fillId="0" borderId="83" xfId="1820" applyFont="1" applyBorder="1" applyAlignment="1">
      <alignment horizontal="center" vertical="center"/>
    </xf>
    <xf numFmtId="0" fontId="3" fillId="0" borderId="0" xfId="3" applyFont="1" applyFill="1" applyBorder="1"/>
    <xf numFmtId="0" fontId="2" fillId="0" borderId="0" xfId="1" applyFont="1" applyFill="1" applyBorder="1" applyAlignment="1"/>
    <xf numFmtId="0" fontId="2" fillId="0" borderId="0" xfId="1" applyFont="1" applyFill="1" applyBorder="1"/>
    <xf numFmtId="0" fontId="3" fillId="0" borderId="0" xfId="1820" applyBorder="1" applyAlignment="1">
      <alignment vertical="center"/>
    </xf>
    <xf numFmtId="0" fontId="8" fillId="0" borderId="0" xfId="1820" applyFont="1" applyBorder="1" applyAlignment="1">
      <alignment horizontal="center" vertical="center"/>
    </xf>
    <xf numFmtId="17" fontId="3" fillId="0" borderId="0" xfId="1820" applyNumberFormat="1" applyBorder="1" applyAlignment="1">
      <alignment vertical="center"/>
    </xf>
    <xf numFmtId="0" fontId="3" fillId="0" borderId="84" xfId="1820" applyFont="1" applyBorder="1" applyAlignment="1">
      <alignment horizontal="center" vertical="center"/>
    </xf>
    <xf numFmtId="0" fontId="8" fillId="0" borderId="0" xfId="1820" applyFont="1" applyBorder="1" applyAlignment="1">
      <alignment vertical="center"/>
    </xf>
    <xf numFmtId="0" fontId="3" fillId="0" borderId="35" xfId="1820" applyBorder="1" applyAlignment="1">
      <alignment vertical="center"/>
    </xf>
    <xf numFmtId="0" fontId="3" fillId="0" borderId="35" xfId="1820" applyFont="1" applyBorder="1" applyAlignment="1">
      <alignment horizontal="left" vertical="center"/>
    </xf>
    <xf numFmtId="0" fontId="5" fillId="0" borderId="55" xfId="2" applyFont="1" applyBorder="1" applyAlignment="1">
      <alignment horizontal="center" vertical="center"/>
    </xf>
    <xf numFmtId="0" fontId="3" fillId="0" borderId="35" xfId="1820" applyFont="1" applyBorder="1" applyAlignment="1">
      <alignment vertical="center"/>
    </xf>
    <xf numFmtId="0" fontId="3" fillId="0" borderId="0" xfId="1820" applyFont="1" applyBorder="1" applyAlignment="1">
      <alignment vertical="center"/>
    </xf>
    <xf numFmtId="0" fontId="5" fillId="0" borderId="35" xfId="2" applyFont="1" applyBorder="1" applyAlignment="1">
      <alignment horizontal="center" vertical="center"/>
    </xf>
    <xf numFmtId="0" fontId="5" fillId="0" borderId="0" xfId="2" applyFont="1" applyBorder="1" applyAlignment="1">
      <alignment horizontal="justify" vertical="center" wrapText="1"/>
    </xf>
    <xf numFmtId="0" fontId="3" fillId="0" borderId="0" xfId="1820" applyFill="1" applyAlignment="1">
      <alignment horizontal="center" vertical="center"/>
    </xf>
    <xf numFmtId="0" fontId="8" fillId="0" borderId="0" xfId="1820" applyFont="1" applyFill="1" applyAlignment="1">
      <alignment horizontal="center" vertical="center"/>
    </xf>
    <xf numFmtId="0" fontId="3" fillId="0" borderId="0" xfId="1820" applyFill="1" applyAlignment="1">
      <alignment vertical="center"/>
    </xf>
    <xf numFmtId="0" fontId="3" fillId="35" borderId="0" xfId="1820" applyFill="1" applyAlignment="1">
      <alignment horizontal="center" vertical="center"/>
    </xf>
    <xf numFmtId="0" fontId="3" fillId="34" borderId="0" xfId="1820" applyFill="1" applyAlignment="1">
      <alignment horizontal="center" vertical="center"/>
    </xf>
    <xf numFmtId="0" fontId="3" fillId="34" borderId="0" xfId="1820" applyFill="1" applyAlignment="1">
      <alignment vertical="center"/>
    </xf>
    <xf numFmtId="0" fontId="3" fillId="0" borderId="0" xfId="1820" applyFill="1" applyAlignment="1">
      <alignment horizontal="center" vertical="center"/>
    </xf>
    <xf numFmtId="0" fontId="37" fillId="0" borderId="0" xfId="1820" applyFont="1" applyAlignment="1">
      <alignment vertical="center"/>
    </xf>
    <xf numFmtId="0" fontId="55" fillId="0" borderId="0" xfId="1820" applyFont="1" applyBorder="1" applyAlignment="1">
      <alignment horizontal="center" vertical="center"/>
    </xf>
    <xf numFmtId="176" fontId="56" fillId="0" borderId="0" xfId="1820" applyNumberFormat="1" applyFont="1" applyAlignment="1">
      <alignment horizontal="justify"/>
    </xf>
    <xf numFmtId="176" fontId="4" fillId="0" borderId="0" xfId="1820" applyNumberFormat="1" applyFont="1" applyAlignment="1"/>
    <xf numFmtId="0" fontId="3" fillId="0" borderId="0" xfId="2" applyAlignment="1">
      <alignment vertical="center"/>
    </xf>
    <xf numFmtId="0" fontId="3" fillId="36" borderId="0" xfId="2" applyFill="1" applyAlignment="1">
      <alignment vertical="center"/>
    </xf>
    <xf numFmtId="0" fontId="3" fillId="0" borderId="0" xfId="2" applyBorder="1" applyAlignment="1">
      <alignment vertical="center"/>
    </xf>
    <xf numFmtId="0" fontId="3" fillId="0" borderId="85" xfId="2" applyBorder="1" applyAlignment="1">
      <alignment vertical="center"/>
    </xf>
    <xf numFmtId="177" fontId="3" fillId="0" borderId="86" xfId="2" applyNumberFormat="1" applyBorder="1" applyAlignment="1">
      <alignment horizontal="center" vertical="center"/>
    </xf>
    <xf numFmtId="0" fontId="3" fillId="0" borderId="29" xfId="2" applyBorder="1" applyAlignment="1">
      <alignment horizontal="center" vertical="center"/>
    </xf>
    <xf numFmtId="0" fontId="3" fillId="0" borderId="87" xfId="2" applyBorder="1" applyAlignment="1">
      <alignment horizontal="left" vertical="center"/>
    </xf>
    <xf numFmtId="177" fontId="3" fillId="0" borderId="29" xfId="1820" applyNumberFormat="1" applyBorder="1" applyAlignment="1">
      <alignment horizontal="center" vertical="center"/>
    </xf>
    <xf numFmtId="0" fontId="3" fillId="0" borderId="16" xfId="2" applyBorder="1" applyAlignment="1">
      <alignment horizontal="center" vertical="center"/>
    </xf>
    <xf numFmtId="177" fontId="3" fillId="0" borderId="16" xfId="1820" applyNumberFormat="1" applyBorder="1" applyAlignment="1">
      <alignment horizontal="center" vertical="center"/>
    </xf>
    <xf numFmtId="177" fontId="3" fillId="0" borderId="31" xfId="2" applyNumberFormat="1" applyBorder="1" applyAlignment="1">
      <alignment horizontal="center" vertical="center"/>
    </xf>
    <xf numFmtId="0" fontId="3" fillId="0" borderId="14" xfId="1820" applyFont="1" applyBorder="1" applyAlignment="1">
      <alignment horizontal="center" vertical="center"/>
    </xf>
    <xf numFmtId="191" fontId="3" fillId="0" borderId="46" xfId="2" applyNumberFormat="1" applyBorder="1" applyAlignment="1">
      <alignment horizontal="center" vertical="center"/>
    </xf>
    <xf numFmtId="177" fontId="3" fillId="0" borderId="29" xfId="2" applyNumberFormat="1" applyBorder="1" applyAlignment="1">
      <alignment horizontal="center" vertical="center"/>
    </xf>
    <xf numFmtId="0" fontId="5" fillId="0" borderId="0" xfId="2" applyFont="1" applyBorder="1" applyAlignment="1">
      <alignment horizontal="center" vertical="center"/>
    </xf>
    <xf numFmtId="177" fontId="3" fillId="0" borderId="0" xfId="2" applyNumberFormat="1" applyBorder="1" applyAlignment="1">
      <alignment horizontal="center" vertical="center"/>
    </xf>
    <xf numFmtId="0" fontId="3" fillId="0" borderId="88" xfId="2" applyBorder="1" applyAlignment="1">
      <alignment vertical="center"/>
    </xf>
    <xf numFmtId="177" fontId="3" fillId="0" borderId="64" xfId="1820" applyNumberFormat="1" applyBorder="1" applyAlignment="1">
      <alignment horizontal="center" vertical="center"/>
    </xf>
    <xf numFmtId="0" fontId="3" fillId="0" borderId="37" xfId="2" applyBorder="1" applyAlignment="1">
      <alignment horizontal="center" vertical="center"/>
    </xf>
    <xf numFmtId="177" fontId="3" fillId="0" borderId="37" xfId="1820" applyNumberFormat="1" applyBorder="1" applyAlignment="1">
      <alignment horizontal="center" vertical="center"/>
    </xf>
    <xf numFmtId="177" fontId="3" fillId="0" borderId="26" xfId="1820" applyNumberFormat="1" applyBorder="1" applyAlignment="1">
      <alignment horizontal="center" vertical="center"/>
    </xf>
    <xf numFmtId="177" fontId="3" fillId="0" borderId="39" xfId="1820" applyNumberFormat="1" applyBorder="1" applyAlignment="1">
      <alignment horizontal="center" vertical="center"/>
    </xf>
    <xf numFmtId="0" fontId="3" fillId="0" borderId="89" xfId="1820" applyFont="1" applyBorder="1" applyAlignment="1">
      <alignment horizontal="center" vertical="center"/>
    </xf>
    <xf numFmtId="0" fontId="3" fillId="0" borderId="46" xfId="2" applyBorder="1" applyAlignment="1">
      <alignment vertical="center"/>
    </xf>
    <xf numFmtId="177" fontId="5" fillId="0" borderId="0" xfId="2" applyNumberFormat="1" applyFont="1" applyBorder="1" applyAlignment="1">
      <alignment horizontal="center" vertical="center"/>
    </xf>
    <xf numFmtId="0" fontId="3" fillId="0" borderId="88" xfId="2" applyBorder="1" applyAlignment="1">
      <alignment horizontal="left" vertical="center"/>
    </xf>
    <xf numFmtId="0" fontId="3" fillId="0" borderId="38" xfId="1820" applyFont="1" applyBorder="1" applyAlignment="1">
      <alignment horizontal="center" vertical="center"/>
    </xf>
    <xf numFmtId="177" fontId="57" fillId="0" borderId="46" xfId="2" applyNumberFormat="1" applyFont="1" applyFill="1" applyBorder="1" applyAlignment="1">
      <alignment horizontal="center" vertical="center"/>
    </xf>
    <xf numFmtId="0" fontId="3" fillId="0" borderId="0" xfId="2" applyBorder="1" applyAlignment="1">
      <alignment horizontal="left" vertical="center"/>
    </xf>
    <xf numFmtId="0" fontId="3" fillId="0" borderId="88" xfId="2" applyBorder="1" applyAlignment="1">
      <alignment horizontal="left" vertical="center"/>
    </xf>
    <xf numFmtId="177" fontId="3" fillId="0" borderId="37" xfId="2" applyNumberFormat="1" applyBorder="1" applyAlignment="1">
      <alignment horizontal="center" vertical="center"/>
    </xf>
    <xf numFmtId="177" fontId="3" fillId="0" borderId="46" xfId="2" applyNumberFormat="1" applyBorder="1" applyAlignment="1">
      <alignment horizontal="center" vertical="center"/>
    </xf>
    <xf numFmtId="0" fontId="3" fillId="0" borderId="0" xfId="2" applyBorder="1" applyAlignment="1">
      <alignment horizontal="center" vertical="center"/>
    </xf>
    <xf numFmtId="0" fontId="3" fillId="0" borderId="32" xfId="2" applyBorder="1" applyAlignment="1">
      <alignment horizontal="left" vertical="center"/>
    </xf>
    <xf numFmtId="0" fontId="3" fillId="0" borderId="37" xfId="2" applyBorder="1" applyAlignment="1">
      <alignment horizontal="center" vertical="center"/>
    </xf>
    <xf numFmtId="0" fontId="3" fillId="0" borderId="46" xfId="2" applyBorder="1" applyAlignment="1">
      <alignment horizontal="left" vertical="center"/>
    </xf>
    <xf numFmtId="0" fontId="3" fillId="0" borderId="34" xfId="2" applyBorder="1" applyAlignment="1">
      <alignment horizontal="center" vertical="center"/>
    </xf>
    <xf numFmtId="0" fontId="3" fillId="0" borderId="40" xfId="2" applyBorder="1" applyAlignment="1">
      <alignment horizontal="center" vertical="center"/>
    </xf>
    <xf numFmtId="0" fontId="37" fillId="0" borderId="90" xfId="2" applyFont="1" applyBorder="1" applyAlignment="1">
      <alignment horizontal="center" vertical="center"/>
    </xf>
    <xf numFmtId="0" fontId="37" fillId="0" borderId="86" xfId="2" applyFont="1" applyBorder="1" applyAlignment="1">
      <alignment horizontal="center" vertical="center"/>
    </xf>
    <xf numFmtId="0" fontId="37" fillId="0" borderId="91" xfId="2" applyFont="1" applyBorder="1" applyAlignment="1">
      <alignment horizontal="center" vertical="center"/>
    </xf>
    <xf numFmtId="177" fontId="3" fillId="0" borderId="34" xfId="2" applyNumberFormat="1" applyBorder="1" applyAlignment="1">
      <alignment horizontal="center" vertical="center"/>
    </xf>
    <xf numFmtId="177" fontId="3" fillId="0" borderId="40" xfId="2" applyNumberFormat="1" applyBorder="1" applyAlignment="1">
      <alignment horizontal="center" vertical="center"/>
    </xf>
    <xf numFmtId="0" fontId="3" fillId="0" borderId="46" xfId="2" applyBorder="1" applyAlignment="1">
      <alignment horizontal="center" vertical="center"/>
    </xf>
    <xf numFmtId="0" fontId="3" fillId="0" borderId="0" xfId="2" applyBorder="1" applyAlignment="1">
      <alignment horizontal="center" vertical="center"/>
    </xf>
    <xf numFmtId="0" fontId="3" fillId="0" borderId="88" xfId="2" applyBorder="1" applyAlignment="1">
      <alignment horizontal="center" vertical="center"/>
    </xf>
    <xf numFmtId="0" fontId="3" fillId="0" borderId="38" xfId="2" applyBorder="1" applyAlignment="1">
      <alignment horizontal="center" vertical="center"/>
    </xf>
    <xf numFmtId="177" fontId="3" fillId="0" borderId="34" xfId="1820" applyNumberFormat="1" applyBorder="1" applyAlignment="1">
      <alignment horizontal="center" vertical="center"/>
    </xf>
    <xf numFmtId="177" fontId="3" fillId="0" borderId="40" xfId="1820" applyNumberFormat="1" applyBorder="1" applyAlignment="1">
      <alignment horizontal="center" vertical="center"/>
    </xf>
    <xf numFmtId="0" fontId="3" fillId="0" borderId="37" xfId="2" applyBorder="1" applyAlignment="1">
      <alignment vertical="center"/>
    </xf>
    <xf numFmtId="192" fontId="3" fillId="0" borderId="38" xfId="1820" applyNumberFormat="1" applyFont="1" applyFill="1" applyBorder="1" applyAlignment="1" applyProtection="1">
      <alignment horizontal="center" vertical="center" wrapText="1"/>
      <protection locked="0"/>
    </xf>
    <xf numFmtId="0" fontId="3" fillId="0" borderId="51" xfId="2" applyBorder="1" applyAlignment="1">
      <alignment horizontal="center" vertical="center"/>
    </xf>
    <xf numFmtId="0" fontId="3" fillId="0" borderId="41" xfId="2" applyBorder="1" applyAlignment="1">
      <alignment horizontal="center" vertical="center"/>
    </xf>
    <xf numFmtId="0" fontId="3" fillId="0" borderId="92" xfId="2" applyBorder="1" applyAlignment="1">
      <alignment horizontal="center" vertical="center"/>
    </xf>
    <xf numFmtId="0" fontId="37" fillId="0" borderId="93" xfId="2" applyFont="1" applyBorder="1" applyAlignment="1">
      <alignment horizontal="center" vertical="center"/>
    </xf>
    <xf numFmtId="0" fontId="3" fillId="0" borderId="46" xfId="2" applyBorder="1" applyAlignment="1">
      <alignment horizontal="left" vertical="center"/>
    </xf>
    <xf numFmtId="0" fontId="3" fillId="0" borderId="32" xfId="2" applyBorder="1" applyAlignment="1">
      <alignment horizontal="left" vertical="center"/>
    </xf>
    <xf numFmtId="0" fontId="3" fillId="0" borderId="0" xfId="2" applyBorder="1" applyAlignment="1">
      <alignment horizontal="left" vertical="center"/>
    </xf>
    <xf numFmtId="177" fontId="5" fillId="0" borderId="94" xfId="1820" applyNumberFormat="1" applyFont="1" applyBorder="1" applyAlignment="1">
      <alignment horizontal="center" vertical="center"/>
    </xf>
    <xf numFmtId="177" fontId="3" fillId="0" borderId="44" xfId="1820" applyNumberFormat="1" applyBorder="1" applyAlignment="1">
      <alignment horizontal="center" vertical="center"/>
    </xf>
    <xf numFmtId="177" fontId="3" fillId="0" borderId="45" xfId="1820" applyNumberFormat="1" applyBorder="1" applyAlignment="1">
      <alignment horizontal="center" vertical="center"/>
    </xf>
    <xf numFmtId="0" fontId="5" fillId="0" borderId="95" xfId="1820" applyFont="1" applyBorder="1" applyAlignment="1">
      <alignment horizontal="center" vertical="center"/>
    </xf>
    <xf numFmtId="0" fontId="5" fillId="0" borderId="90" xfId="2" applyFont="1" applyBorder="1" applyAlignment="1">
      <alignment horizontal="center" vertical="center"/>
    </xf>
    <xf numFmtId="0" fontId="5" fillId="0" borderId="86" xfId="2" applyFont="1" applyBorder="1" applyAlignment="1">
      <alignment horizontal="center" vertical="center"/>
    </xf>
    <xf numFmtId="0" fontId="5" fillId="0" borderId="91" xfId="2" applyFont="1" applyBorder="1" applyAlignment="1">
      <alignment horizontal="center" vertical="center"/>
    </xf>
    <xf numFmtId="0" fontId="50" fillId="0" borderId="75" xfId="2" applyFont="1" applyBorder="1" applyAlignment="1">
      <alignment horizontal="center" vertical="center"/>
    </xf>
    <xf numFmtId="0" fontId="50" fillId="0" borderId="96" xfId="2" applyFont="1" applyBorder="1" applyAlignment="1">
      <alignment horizontal="center" vertical="center"/>
    </xf>
    <xf numFmtId="0" fontId="50" fillId="0" borderId="75" xfId="2" applyFont="1" applyBorder="1" applyAlignment="1">
      <alignment horizontal="center" vertical="center"/>
    </xf>
    <xf numFmtId="0" fontId="58" fillId="0" borderId="76" xfId="2" quotePrefix="1" applyFont="1" applyBorder="1" applyAlignment="1">
      <alignment horizontal="center" vertical="center"/>
    </xf>
    <xf numFmtId="0" fontId="59" fillId="0" borderId="76" xfId="2" applyFont="1" applyBorder="1" applyAlignment="1">
      <alignment horizontal="center" vertical="top"/>
    </xf>
    <xf numFmtId="0" fontId="60" fillId="0" borderId="76" xfId="2" applyFont="1" applyBorder="1" applyAlignment="1">
      <alignment horizontal="center" vertical="center"/>
    </xf>
    <xf numFmtId="0" fontId="50" fillId="0" borderId="97" xfId="2" applyFont="1" applyBorder="1" applyAlignment="1">
      <alignment horizontal="center" vertical="center"/>
    </xf>
    <xf numFmtId="0" fontId="3" fillId="0" borderId="0" xfId="2" applyFill="1" applyAlignment="1">
      <alignment vertical="center"/>
    </xf>
    <xf numFmtId="0" fontId="3" fillId="0" borderId="0" xfId="3" applyFill="1" applyBorder="1"/>
    <xf numFmtId="0" fontId="2" fillId="0" borderId="0" xfId="1" applyFill="1" applyBorder="1" applyAlignment="1"/>
    <xf numFmtId="0" fontId="5" fillId="0" borderId="0" xfId="2" applyFont="1" applyFill="1" applyBorder="1" applyAlignment="1">
      <alignment vertical="center"/>
    </xf>
    <xf numFmtId="0" fontId="8" fillId="0" borderId="0" xfId="1" applyFont="1" applyFill="1" applyBorder="1" applyAlignment="1"/>
    <xf numFmtId="0" fontId="3" fillId="0" borderId="84" xfId="2" applyBorder="1" applyAlignment="1">
      <alignment horizontal="center" vertical="center"/>
    </xf>
    <xf numFmtId="17" fontId="3" fillId="0" borderId="84" xfId="2" applyNumberFormat="1" applyBorder="1" applyAlignment="1">
      <alignment horizontal="center" vertical="center"/>
    </xf>
    <xf numFmtId="0" fontId="5" fillId="0" borderId="0" xfId="2" applyFont="1" applyBorder="1" applyAlignment="1">
      <alignment horizontal="center" vertical="center"/>
    </xf>
    <xf numFmtId="0" fontId="3" fillId="0" borderId="84" xfId="2" applyBorder="1" applyAlignment="1">
      <alignment vertical="center"/>
    </xf>
    <xf numFmtId="0" fontId="5" fillId="0" borderId="0" xfId="2" applyFont="1" applyBorder="1" applyAlignment="1">
      <alignment vertical="center"/>
    </xf>
    <xf numFmtId="0" fontId="3" fillId="0" borderId="35" xfId="2" applyFont="1" applyBorder="1" applyAlignment="1">
      <alignment horizontal="center" vertical="center"/>
    </xf>
    <xf numFmtId="0" fontId="5" fillId="0" borderId="55" xfId="1820" applyFont="1" applyBorder="1" applyAlignment="1">
      <alignment horizontal="center" vertical="center"/>
    </xf>
    <xf numFmtId="0" fontId="3" fillId="0" borderId="35" xfId="2" applyBorder="1" applyAlignment="1">
      <alignment horizontal="center" vertical="center"/>
    </xf>
    <xf numFmtId="0" fontId="5" fillId="0" borderId="55" xfId="1820" applyFont="1" applyBorder="1" applyAlignment="1">
      <alignment horizontal="center" vertical="center" wrapText="1"/>
    </xf>
    <xf numFmtId="0" fontId="3" fillId="0" borderId="0" xfId="1820" applyFont="1" applyBorder="1" applyAlignment="1">
      <alignment horizontal="center" vertical="center" wrapText="1"/>
    </xf>
    <xf numFmtId="0" fontId="5" fillId="0" borderId="35" xfId="1820" applyFont="1" applyBorder="1" applyAlignment="1">
      <alignment horizontal="center" vertical="center" wrapText="1"/>
    </xf>
    <xf numFmtId="0" fontId="5" fillId="0" borderId="0" xfId="1820" applyFont="1" applyBorder="1" applyAlignment="1">
      <alignment horizontal="justify" vertical="center" wrapText="1"/>
    </xf>
    <xf numFmtId="0" fontId="61" fillId="0" borderId="0" xfId="2" applyFont="1" applyBorder="1" applyAlignment="1">
      <alignment horizontal="left" vertical="center"/>
    </xf>
    <xf numFmtId="0" fontId="4" fillId="0" borderId="0" xfId="2" applyFont="1" applyBorder="1" applyAlignment="1">
      <alignment horizontal="center" vertical="center"/>
    </xf>
    <xf numFmtId="0" fontId="61" fillId="0" borderId="0" xfId="2" applyFont="1" applyFill="1" applyBorder="1" applyAlignment="1">
      <alignment horizontal="left" vertical="center"/>
    </xf>
    <xf numFmtId="0" fontId="4" fillId="0" borderId="0" xfId="2" applyFont="1" applyFill="1" applyBorder="1" applyAlignment="1">
      <alignment horizontal="center" vertical="center"/>
    </xf>
    <xf numFmtId="0" fontId="37" fillId="0" borderId="0" xfId="2" applyFont="1" applyFill="1" applyBorder="1" applyAlignment="1">
      <alignment horizontal="center" vertical="center"/>
    </xf>
    <xf numFmtId="0" fontId="4" fillId="35" borderId="0" xfId="2" applyFont="1" applyFill="1" applyBorder="1" applyAlignment="1">
      <alignment horizontal="center" vertical="center"/>
    </xf>
    <xf numFmtId="0" fontId="4" fillId="34" borderId="0" xfId="2" applyFont="1" applyFill="1" applyBorder="1" applyAlignment="1">
      <alignment horizontal="center" vertical="center"/>
    </xf>
    <xf numFmtId="0" fontId="55" fillId="0" borderId="0" xfId="2" applyFont="1" applyBorder="1" applyAlignment="1">
      <alignment horizontal="center" vertical="center"/>
    </xf>
    <xf numFmtId="0" fontId="37" fillId="0" borderId="0" xfId="2" applyFont="1" applyAlignment="1">
      <alignment horizontal="center" vertical="center"/>
    </xf>
    <xf numFmtId="176" fontId="62" fillId="0" borderId="0" xfId="1820" applyNumberFormat="1" applyFont="1" applyAlignment="1">
      <alignment horizontal="justify"/>
    </xf>
    <xf numFmtId="176" fontId="60" fillId="0" borderId="0" xfId="1820" applyNumberFormat="1" applyFont="1" applyAlignment="1"/>
    <xf numFmtId="0" fontId="63" fillId="36" borderId="0" xfId="2" applyFont="1" applyFill="1" applyAlignment="1">
      <alignment horizontal="left" vertical="center"/>
    </xf>
    <xf numFmtId="0" fontId="10" fillId="0" borderId="0" xfId="3" applyFont="1" applyFill="1" applyBorder="1" applyAlignment="1">
      <alignment horizontal="left" vertical="top"/>
    </xf>
    <xf numFmtId="0" fontId="3" fillId="33" borderId="0" xfId="2" applyFill="1" applyBorder="1"/>
    <xf numFmtId="0" fontId="5" fillId="33" borderId="0" xfId="2" applyFont="1" applyFill="1" applyBorder="1"/>
    <xf numFmtId="0" fontId="10" fillId="0" borderId="34" xfId="3" applyFont="1" applyFill="1" applyBorder="1" applyAlignment="1">
      <alignment horizontal="left" vertical="top"/>
    </xf>
    <xf numFmtId="0" fontId="10" fillId="0" borderId="55" xfId="3" applyFont="1" applyFill="1" applyBorder="1" applyAlignment="1">
      <alignment horizontal="left" vertical="top"/>
    </xf>
    <xf numFmtId="0" fontId="10" fillId="0" borderId="40" xfId="3" applyFont="1" applyFill="1" applyBorder="1" applyAlignment="1">
      <alignment horizontal="left" vertical="top"/>
    </xf>
    <xf numFmtId="0" fontId="3" fillId="0" borderId="0" xfId="3" applyFont="1" applyFill="1" applyBorder="1" applyAlignment="1">
      <alignment horizontal="center"/>
    </xf>
    <xf numFmtId="0" fontId="3" fillId="0" borderId="34" xfId="3" applyFont="1" applyFill="1" applyBorder="1" applyAlignment="1">
      <alignment horizontal="center"/>
    </xf>
    <xf numFmtId="0" fontId="3" fillId="0" borderId="55" xfId="3" applyFont="1" applyFill="1" applyBorder="1" applyAlignment="1">
      <alignment horizontal="center"/>
    </xf>
    <xf numFmtId="0" fontId="3" fillId="0" borderId="55" xfId="3" applyFont="1" applyFill="1" applyBorder="1"/>
    <xf numFmtId="0" fontId="3" fillId="0" borderId="40" xfId="3" applyFont="1" applyFill="1" applyBorder="1"/>
    <xf numFmtId="0" fontId="64" fillId="0" borderId="98" xfId="3" applyFont="1" applyFill="1" applyBorder="1" applyAlignment="1">
      <alignment horizontal="center" vertical="center" wrapText="1"/>
    </xf>
    <xf numFmtId="0" fontId="64" fillId="0" borderId="35" xfId="3" applyFont="1" applyFill="1" applyBorder="1" applyAlignment="1">
      <alignment horizontal="center" vertical="center" wrapText="1"/>
    </xf>
    <xf numFmtId="0" fontId="64" fillId="0" borderId="36" xfId="3" applyFont="1" applyFill="1" applyBorder="1" applyAlignment="1">
      <alignment horizontal="center" vertical="center" wrapText="1"/>
    </xf>
    <xf numFmtId="0" fontId="10" fillId="0" borderId="0" xfId="3" applyFont="1" applyFill="1" applyBorder="1" applyAlignment="1">
      <alignment horizontal="center" vertical="center"/>
    </xf>
    <xf numFmtId="0" fontId="64" fillId="0" borderId="49" xfId="3" applyFont="1" applyFill="1" applyBorder="1" applyAlignment="1">
      <alignment horizontal="center" vertical="center" wrapText="1"/>
    </xf>
    <xf numFmtId="0" fontId="64" fillId="0" borderId="0" xfId="3" applyFont="1" applyFill="1" applyBorder="1" applyAlignment="1">
      <alignment horizontal="center" vertical="center" wrapText="1"/>
    </xf>
    <xf numFmtId="0" fontId="64" fillId="0" borderId="32" xfId="3" applyFont="1" applyFill="1" applyBorder="1" applyAlignment="1">
      <alignment horizontal="center" vertical="center" wrapText="1"/>
    </xf>
    <xf numFmtId="0" fontId="64" fillId="0" borderId="99" xfId="3" applyFont="1" applyFill="1" applyBorder="1" applyAlignment="1">
      <alignment horizontal="center" vertical="center" wrapText="1"/>
    </xf>
    <xf numFmtId="0" fontId="64" fillId="0" borderId="84" xfId="3" applyFont="1" applyFill="1" applyBorder="1" applyAlignment="1">
      <alignment horizontal="center" vertical="center" wrapText="1"/>
    </xf>
    <xf numFmtId="0" fontId="64" fillId="0" borderId="100" xfId="3" applyFont="1" applyFill="1" applyBorder="1" applyAlignment="1">
      <alignment horizontal="center" vertical="center" wrapText="1"/>
    </xf>
    <xf numFmtId="0" fontId="12" fillId="0" borderId="0" xfId="3" applyFont="1" applyFill="1" applyBorder="1" applyAlignment="1">
      <alignment horizontal="justify" vertical="center" wrapText="1"/>
    </xf>
    <xf numFmtId="0" fontId="10" fillId="0" borderId="0" xfId="3" applyFont="1" applyFill="1" applyBorder="1" applyAlignment="1">
      <alignment horizontal="justify" vertical="center" wrapText="1"/>
    </xf>
    <xf numFmtId="0" fontId="64" fillId="0" borderId="0" xfId="3" applyFont="1" applyFill="1" applyBorder="1" applyAlignment="1">
      <alignment horizontal="center" vertical="center" wrapText="1"/>
    </xf>
    <xf numFmtId="0" fontId="10" fillId="0" borderId="34" xfId="3" applyFont="1" applyFill="1" applyBorder="1" applyAlignment="1">
      <alignment horizontal="center" vertical="center"/>
    </xf>
    <xf numFmtId="0" fontId="10" fillId="0" borderId="55" xfId="3" applyFont="1" applyFill="1" applyBorder="1" applyAlignment="1">
      <alignment horizontal="center" vertical="center"/>
    </xf>
    <xf numFmtId="0" fontId="10" fillId="0" borderId="40" xfId="3" applyFont="1" applyFill="1" applyBorder="1" applyAlignment="1">
      <alignment horizontal="center" vertical="center"/>
    </xf>
    <xf numFmtId="0" fontId="12" fillId="0" borderId="55" xfId="3" applyFont="1" applyFill="1" applyBorder="1" applyAlignment="1">
      <alignment horizontal="justify" vertical="center" wrapText="1"/>
    </xf>
    <xf numFmtId="0" fontId="10" fillId="0" borderId="55" xfId="3" applyFont="1" applyFill="1" applyBorder="1" applyAlignment="1">
      <alignment horizontal="justify" vertical="center" wrapText="1"/>
    </xf>
    <xf numFmtId="0" fontId="64" fillId="0" borderId="55" xfId="3" applyFont="1" applyFill="1" applyBorder="1" applyAlignment="1">
      <alignment horizontal="center" vertical="center" wrapText="1"/>
    </xf>
    <xf numFmtId="0" fontId="64" fillId="0" borderId="40" xfId="3" applyFont="1" applyFill="1" applyBorder="1" applyAlignment="1">
      <alignment horizontal="center" vertical="center" wrapText="1"/>
    </xf>
    <xf numFmtId="0" fontId="11" fillId="0" borderId="0" xfId="3" applyFont="1" applyFill="1" applyBorder="1" applyAlignment="1">
      <alignment horizontal="center"/>
    </xf>
    <xf numFmtId="0" fontId="11" fillId="0" borderId="0" xfId="3" applyFont="1" applyFill="1" applyBorder="1" applyAlignment="1">
      <alignment horizontal="center" vertical="center"/>
    </xf>
    <xf numFmtId="0" fontId="65" fillId="33" borderId="0" xfId="3" applyFont="1" applyFill="1" applyAlignment="1">
      <alignment vertical="center"/>
    </xf>
    <xf numFmtId="0" fontId="65" fillId="33" borderId="0" xfId="2" applyFont="1" applyFill="1" applyAlignment="1">
      <alignment vertical="center"/>
    </xf>
    <xf numFmtId="0" fontId="65" fillId="33" borderId="0" xfId="1" applyFont="1" applyFill="1" applyBorder="1" applyAlignment="1">
      <alignment vertical="center"/>
    </xf>
    <xf numFmtId="0" fontId="8" fillId="33" borderId="0" xfId="1" applyFont="1" applyFill="1" applyBorder="1" applyAlignment="1">
      <alignment vertical="center"/>
    </xf>
    <xf numFmtId="0" fontId="8" fillId="33" borderId="55" xfId="1" applyFont="1" applyFill="1" applyBorder="1" applyAlignment="1">
      <alignment horizontal="center" vertical="center"/>
    </xf>
    <xf numFmtId="0" fontId="8" fillId="33" borderId="35" xfId="1" applyFont="1" applyFill="1" applyBorder="1" applyAlignment="1">
      <alignment horizontal="center" vertical="center"/>
    </xf>
    <xf numFmtId="0" fontId="65" fillId="33" borderId="0" xfId="1" applyFont="1" applyFill="1"/>
    <xf numFmtId="176" fontId="65" fillId="0" borderId="0" xfId="1820" applyNumberFormat="1" applyFont="1" applyAlignment="1"/>
    <xf numFmtId="176" fontId="66" fillId="0" borderId="0" xfId="1820" applyNumberFormat="1" applyFont="1" applyAlignment="1">
      <alignment horizontal="justify" vertical="center" wrapText="1"/>
    </xf>
    <xf numFmtId="176" fontId="8" fillId="0" borderId="0" xfId="1820" applyNumberFormat="1" applyFont="1" applyAlignment="1">
      <alignment horizontal="justify" vertical="center" wrapText="1"/>
    </xf>
    <xf numFmtId="0" fontId="67" fillId="0" borderId="0" xfId="3" applyFont="1" applyFill="1" applyBorder="1" applyAlignment="1">
      <alignment vertical="center" wrapText="1"/>
    </xf>
    <xf numFmtId="0" fontId="66" fillId="0" borderId="0" xfId="3" applyFont="1" applyFill="1" applyBorder="1" applyAlignment="1">
      <alignment horizontal="center" vertical="center" wrapText="1"/>
    </xf>
    <xf numFmtId="0" fontId="67" fillId="0" borderId="0" xfId="3" applyFont="1" applyFill="1" applyBorder="1" applyAlignment="1">
      <alignment vertical="center"/>
    </xf>
    <xf numFmtId="0" fontId="67" fillId="35" borderId="0" xfId="3" applyFont="1" applyFill="1" applyBorder="1" applyAlignment="1">
      <alignment vertical="center" wrapText="1"/>
    </xf>
    <xf numFmtId="0" fontId="67" fillId="34" borderId="0" xfId="3" applyFont="1" applyFill="1" applyBorder="1" applyAlignment="1">
      <alignment vertical="center"/>
    </xf>
    <xf numFmtId="176" fontId="68" fillId="0" borderId="0" xfId="1820" applyNumberFormat="1" applyFont="1" applyAlignment="1">
      <alignment horizontal="center" vertical="center"/>
    </xf>
    <xf numFmtId="176" fontId="68" fillId="0" borderId="0" xfId="1820" applyNumberFormat="1" applyFont="1" applyAlignment="1">
      <alignment vertical="center"/>
    </xf>
    <xf numFmtId="176" fontId="69" fillId="0" borderId="0" xfId="1820" applyNumberFormat="1" applyFont="1" applyAlignment="1">
      <alignment horizontal="center" vertical="center"/>
    </xf>
    <xf numFmtId="176" fontId="69" fillId="0" borderId="0" xfId="1820" applyNumberFormat="1" applyFont="1" applyAlignment="1">
      <alignment vertical="center"/>
    </xf>
    <xf numFmtId="176" fontId="70" fillId="0" borderId="0" xfId="1820" applyNumberFormat="1" applyFont="1" applyAlignment="1">
      <alignment horizontal="center" vertical="center"/>
    </xf>
    <xf numFmtId="176" fontId="4" fillId="0" borderId="0" xfId="1820" applyNumberFormat="1" applyFont="1" applyAlignment="1">
      <alignment horizontal="center" vertical="center" wrapText="1"/>
    </xf>
    <xf numFmtId="176" fontId="66" fillId="0" borderId="0" xfId="1820" applyNumberFormat="1" applyFont="1" applyAlignment="1">
      <alignment vertical="center" wrapText="1"/>
    </xf>
    <xf numFmtId="0" fontId="37" fillId="33" borderId="35" xfId="1" applyFont="1" applyFill="1" applyBorder="1" applyAlignment="1">
      <alignment horizontal="center" vertical="center"/>
    </xf>
    <xf numFmtId="0" fontId="37" fillId="33" borderId="55" xfId="1" applyFont="1" applyFill="1" applyBorder="1" applyAlignment="1">
      <alignment horizontal="center" vertical="center"/>
    </xf>
    <xf numFmtId="0" fontId="64" fillId="0" borderId="100" xfId="3" applyFont="1" applyFill="1" applyBorder="1" applyAlignment="1">
      <alignment vertical="center" wrapText="1"/>
    </xf>
    <xf numFmtId="0" fontId="64" fillId="0" borderId="84" xfId="3" applyFont="1" applyFill="1" applyBorder="1" applyAlignment="1">
      <alignment vertical="center" wrapText="1"/>
    </xf>
    <xf numFmtId="0" fontId="64" fillId="0" borderId="99" xfId="3" applyFont="1" applyFill="1" applyBorder="1" applyAlignment="1">
      <alignment vertical="center" wrapText="1"/>
    </xf>
    <xf numFmtId="0" fontId="64" fillId="0" borderId="32" xfId="3" applyFont="1" applyFill="1" applyBorder="1" applyAlignment="1">
      <alignment vertical="center" wrapText="1"/>
    </xf>
    <xf numFmtId="0" fontId="64" fillId="0" borderId="0" xfId="3" applyFont="1" applyFill="1" applyBorder="1" applyAlignment="1">
      <alignment vertical="center" wrapText="1"/>
    </xf>
    <xf numFmtId="0" fontId="64" fillId="0" borderId="49" xfId="3" applyFont="1" applyFill="1" applyBorder="1" applyAlignment="1">
      <alignment vertical="center" wrapText="1"/>
    </xf>
    <xf numFmtId="0" fontId="64" fillId="0" borderId="36" xfId="3" applyFont="1" applyFill="1" applyBorder="1" applyAlignment="1">
      <alignment vertical="center" wrapText="1"/>
    </xf>
    <xf numFmtId="0" fontId="64" fillId="0" borderId="35" xfId="3" applyFont="1" applyFill="1" applyBorder="1" applyAlignment="1">
      <alignment vertical="center" wrapText="1"/>
    </xf>
    <xf numFmtId="0" fontId="64" fillId="0" borderId="98" xfId="3" applyFont="1" applyFill="1" applyBorder="1" applyAlignment="1">
      <alignment vertical="center" wrapText="1"/>
    </xf>
    <xf numFmtId="0" fontId="71" fillId="0" borderId="55" xfId="3" applyFont="1" applyFill="1" applyBorder="1" applyAlignment="1">
      <alignment horizontal="center" vertical="center" wrapText="1"/>
    </xf>
    <xf numFmtId="0" fontId="64" fillId="0" borderId="0" xfId="3" applyFont="1" applyFill="1" applyBorder="1" applyAlignment="1">
      <alignment vertical="center"/>
    </xf>
    <xf numFmtId="0" fontId="37" fillId="0" borderId="0" xfId="2" applyFont="1" applyAlignment="1">
      <alignment vertical="center"/>
    </xf>
    <xf numFmtId="0" fontId="72" fillId="0" borderId="0" xfId="2" applyFont="1" applyAlignment="1">
      <alignment horizontal="justify" vertical="center"/>
    </xf>
    <xf numFmtId="0" fontId="37" fillId="0" borderId="0" xfId="2" applyFont="1" applyAlignment="1"/>
    <xf numFmtId="0" fontId="37" fillId="0" borderId="0" xfId="2" applyFont="1" applyAlignment="1">
      <alignment horizontal="center"/>
    </xf>
    <xf numFmtId="0" fontId="37" fillId="0" borderId="0" xfId="2" applyFont="1" applyFill="1" applyAlignment="1"/>
    <xf numFmtId="0" fontId="37" fillId="0" borderId="0" xfId="2" applyFont="1" applyFill="1" applyAlignment="1">
      <alignment horizontal="center"/>
    </xf>
    <xf numFmtId="0" fontId="0" fillId="0" borderId="0" xfId="0" applyFill="1"/>
    <xf numFmtId="0" fontId="73" fillId="0" borderId="0" xfId="2" applyFont="1" applyFill="1" applyAlignment="1">
      <alignment horizontal="center" vertical="center" wrapText="1"/>
    </xf>
    <xf numFmtId="0" fontId="10" fillId="0" borderId="0" xfId="2" applyFont="1" applyFill="1"/>
    <xf numFmtId="0" fontId="37" fillId="0" borderId="0" xfId="1" applyFont="1" applyFill="1" applyBorder="1" applyAlignment="1">
      <alignment horizontal="center" vertical="center"/>
    </xf>
    <xf numFmtId="0" fontId="3" fillId="0" borderId="0" xfId="2" applyFill="1"/>
    <xf numFmtId="0" fontId="2" fillId="34" borderId="0" xfId="1" applyFill="1" applyBorder="1"/>
    <xf numFmtId="0" fontId="3" fillId="41" borderId="0" xfId="2" applyFill="1"/>
    <xf numFmtId="0" fontId="32" fillId="0" borderId="0" xfId="0" applyFont="1" applyFill="1" applyAlignment="1">
      <alignment horizontal="justify" vertical="center" wrapText="1"/>
    </xf>
    <xf numFmtId="0" fontId="73" fillId="0" borderId="0" xfId="2" applyFont="1" applyFill="1" applyAlignment="1">
      <alignment vertical="center" wrapText="1"/>
    </xf>
    <xf numFmtId="0" fontId="32" fillId="0" borderId="35" xfId="0" applyFont="1" applyFill="1" applyBorder="1" applyAlignment="1">
      <alignment horizontal="center"/>
    </xf>
    <xf numFmtId="0" fontId="32" fillId="0" borderId="55" xfId="0" applyFont="1" applyFill="1" applyBorder="1" applyAlignment="1">
      <alignment horizontal="center"/>
    </xf>
    <xf numFmtId="0" fontId="32" fillId="0" borderId="0" xfId="0" applyFont="1" applyFill="1" applyBorder="1" applyAlignment="1">
      <alignment horizontal="center"/>
    </xf>
    <xf numFmtId="0" fontId="0" fillId="0" borderId="0" xfId="0" applyBorder="1"/>
    <xf numFmtId="0" fontId="19" fillId="36" borderId="53" xfId="0" applyFont="1" applyFill="1" applyBorder="1" applyAlignment="1">
      <alignment horizontal="center" vertical="center"/>
    </xf>
    <xf numFmtId="0" fontId="19" fillId="36" borderId="11" xfId="0" applyFont="1" applyFill="1" applyBorder="1" applyAlignment="1">
      <alignment horizontal="center" vertical="center" wrapText="1"/>
    </xf>
    <xf numFmtId="0" fontId="19" fillId="36" borderId="45" xfId="0" applyFont="1" applyFill="1" applyBorder="1" applyAlignment="1">
      <alignment horizontal="center"/>
    </xf>
    <xf numFmtId="0" fontId="19" fillId="36" borderId="44" xfId="0" applyFont="1" applyFill="1" applyBorder="1" applyAlignment="1">
      <alignment horizontal="center"/>
    </xf>
    <xf numFmtId="0" fontId="19" fillId="36" borderId="101" xfId="0" applyFont="1" applyFill="1" applyBorder="1" applyAlignment="1">
      <alignment horizontal="center" vertical="center"/>
    </xf>
    <xf numFmtId="0" fontId="19" fillId="36" borderId="41" xfId="0" applyFont="1" applyFill="1" applyBorder="1" applyAlignment="1">
      <alignment horizontal="center" vertical="center"/>
    </xf>
    <xf numFmtId="0" fontId="19" fillId="36" borderId="51" xfId="0" applyFont="1" applyFill="1" applyBorder="1" applyAlignment="1">
      <alignment horizontal="center" vertical="center"/>
    </xf>
    <xf numFmtId="0" fontId="19" fillId="36" borderId="48" xfId="0" applyFont="1" applyFill="1" applyBorder="1" applyAlignment="1">
      <alignment horizontal="center" vertical="center"/>
    </xf>
    <xf numFmtId="0" fontId="19" fillId="36" borderId="15" xfId="0" applyFont="1" applyFill="1" applyBorder="1" applyAlignment="1">
      <alignment horizontal="center" vertical="center" wrapText="1"/>
    </xf>
    <xf numFmtId="0" fontId="19" fillId="36" borderId="15" xfId="0" applyFont="1" applyFill="1" applyBorder="1" applyAlignment="1">
      <alignment horizontal="center" vertical="center"/>
    </xf>
    <xf numFmtId="0" fontId="19" fillId="36" borderId="30" xfId="0" applyFont="1" applyFill="1" applyBorder="1" applyAlignment="1">
      <alignment horizontal="center" vertical="center"/>
    </xf>
    <xf numFmtId="0" fontId="19" fillId="36" borderId="54" xfId="0" applyFont="1" applyFill="1" applyBorder="1" applyAlignment="1">
      <alignment horizontal="center" vertical="center"/>
    </xf>
    <xf numFmtId="0" fontId="19" fillId="36" borderId="29" xfId="0" applyFont="1" applyFill="1" applyBorder="1" applyAlignment="1">
      <alignment horizontal="center" vertical="center"/>
    </xf>
    <xf numFmtId="0" fontId="19" fillId="36" borderId="85" xfId="0" applyFont="1" applyFill="1" applyBorder="1" applyAlignment="1">
      <alignment horizontal="center" vertical="center"/>
    </xf>
    <xf numFmtId="0" fontId="14" fillId="0" borderId="45" xfId="0" applyFont="1" applyBorder="1"/>
    <xf numFmtId="0" fontId="14" fillId="0" borderId="45" xfId="0" applyFont="1" applyBorder="1" applyAlignment="1">
      <alignment horizontal="center"/>
    </xf>
    <xf numFmtId="0" fontId="14" fillId="0" borderId="45" xfId="0" applyFont="1" applyBorder="1" applyAlignment="1">
      <alignment horizontal="center"/>
    </xf>
    <xf numFmtId="0" fontId="14" fillId="0" borderId="44" xfId="0" applyFont="1" applyBorder="1" applyAlignment="1">
      <alignment horizontal="center"/>
    </xf>
    <xf numFmtId="0" fontId="14" fillId="0" borderId="43" xfId="0" applyFont="1" applyBorder="1" applyAlignment="1">
      <alignment horizontal="center"/>
    </xf>
    <xf numFmtId="0" fontId="14" fillId="0" borderId="37" xfId="0" applyFont="1" applyBorder="1" applyAlignment="1">
      <alignment horizontal="center" vertical="center" wrapText="1"/>
    </xf>
    <xf numFmtId="0" fontId="14" fillId="0" borderId="37" xfId="0" applyFont="1" applyBorder="1" applyAlignment="1">
      <alignment horizontal="center"/>
    </xf>
    <xf numFmtId="0" fontId="14" fillId="0" borderId="36" xfId="0" applyFont="1" applyBorder="1"/>
    <xf numFmtId="0" fontId="14" fillId="0" borderId="40" xfId="0" applyFont="1" applyBorder="1" applyAlignment="1">
      <alignment horizontal="center" wrapText="1"/>
    </xf>
    <xf numFmtId="0" fontId="14" fillId="0" borderId="55" xfId="0" applyFont="1" applyBorder="1" applyAlignment="1">
      <alignment horizontal="center" wrapText="1"/>
    </xf>
    <xf numFmtId="0" fontId="14" fillId="0" borderId="34" xfId="0" applyFont="1" applyBorder="1" applyAlignment="1">
      <alignment horizontal="center" wrapText="1"/>
    </xf>
    <xf numFmtId="0" fontId="74" fillId="0" borderId="37" xfId="0" applyFont="1" applyBorder="1" applyAlignment="1">
      <alignment horizontal="center" vertical="center"/>
    </xf>
    <xf numFmtId="0" fontId="14" fillId="0" borderId="37" xfId="0" applyFont="1" applyBorder="1"/>
    <xf numFmtId="0" fontId="14" fillId="0" borderId="40" xfId="0" applyFont="1" applyBorder="1" applyAlignment="1">
      <alignment horizontal="center"/>
    </xf>
    <xf numFmtId="0" fontId="14" fillId="0" borderId="55" xfId="0" applyFont="1" applyBorder="1" applyAlignment="1">
      <alignment horizontal="center"/>
    </xf>
    <xf numFmtId="0" fontId="14" fillId="0" borderId="34" xfId="0" applyFont="1" applyBorder="1" applyAlignment="1">
      <alignment horizontal="center"/>
    </xf>
    <xf numFmtId="176" fontId="37" fillId="0" borderId="0" xfId="1820" applyNumberFormat="1" applyFont="1" applyAlignment="1">
      <alignment vertical="center"/>
    </xf>
    <xf numFmtId="176" fontId="8" fillId="0" borderId="0" xfId="1820" applyNumberFormat="1" applyFont="1" applyAlignment="1">
      <alignment horizontal="center" vertical="center"/>
    </xf>
    <xf numFmtId="176" fontId="75" fillId="0" borderId="0" xfId="1820" applyNumberFormat="1" applyFont="1" applyAlignment="1">
      <alignment horizontal="justify" vertical="center"/>
    </xf>
    <xf numFmtId="0" fontId="5" fillId="0" borderId="0" xfId="1820" applyFont="1" applyBorder="1" applyAlignment="1">
      <alignment horizontal="center" vertical="center"/>
    </xf>
    <xf numFmtId="176" fontId="8" fillId="0" borderId="0" xfId="1820" applyNumberFormat="1" applyFont="1" applyBorder="1" applyAlignment="1">
      <alignment horizontal="left" vertical="center"/>
    </xf>
    <xf numFmtId="177" fontId="8" fillId="0" borderId="0" xfId="1820" applyNumberFormat="1" applyFont="1" applyBorder="1" applyAlignment="1">
      <alignment horizontal="justify" vertical="center" wrapText="1"/>
    </xf>
    <xf numFmtId="177" fontId="41" fillId="0" borderId="35" xfId="1820" applyNumberFormat="1" applyFont="1" applyBorder="1" applyAlignment="1">
      <alignment horizontal="center" vertical="center"/>
    </xf>
    <xf numFmtId="176" fontId="42" fillId="0" borderId="35" xfId="1820" applyNumberFormat="1" applyFont="1" applyBorder="1" applyAlignment="1">
      <alignment horizontal="center"/>
    </xf>
    <xf numFmtId="177" fontId="41" fillId="0" borderId="55" xfId="1820" applyNumberFormat="1" applyFont="1" applyBorder="1" applyAlignment="1">
      <alignment horizontal="center" vertical="center"/>
    </xf>
    <xf numFmtId="176" fontId="42" fillId="0" borderId="102" xfId="1820" applyNumberFormat="1" applyFont="1" applyFill="1" applyBorder="1" applyAlignment="1">
      <alignment horizontal="center"/>
    </xf>
    <xf numFmtId="0" fontId="41" fillId="0" borderId="0" xfId="1820" applyFont="1" applyFill="1" applyBorder="1" applyAlignment="1">
      <alignment horizontal="center" vertical="center"/>
    </xf>
    <xf numFmtId="0" fontId="42" fillId="0" borderId="0" xfId="1820" applyFont="1" applyFill="1" applyBorder="1" applyAlignment="1">
      <alignment horizontal="center"/>
    </xf>
    <xf numFmtId="0" fontId="42" fillId="0" borderId="29" xfId="1820" applyFont="1" applyFill="1" applyBorder="1" applyAlignment="1">
      <alignment horizontal="center"/>
    </xf>
    <xf numFmtId="0" fontId="76" fillId="36" borderId="0" xfId="2" applyFont="1" applyFill="1" applyAlignment="1">
      <alignment horizontal="left" vertical="center"/>
    </xf>
    <xf numFmtId="1" fontId="41" fillId="36" borderId="86" xfId="3515" applyNumberFormat="1" applyFont="1" applyFill="1" applyBorder="1" applyAlignment="1" applyProtection="1">
      <alignment horizontal="center" vertical="center"/>
      <protection locked="0"/>
    </xf>
    <xf numFmtId="177" fontId="42" fillId="36" borderId="86" xfId="1912" applyNumberFormat="1" applyFont="1" applyFill="1" applyBorder="1" applyAlignment="1" applyProtection="1">
      <alignment horizontal="center" vertical="center"/>
      <protection locked="0"/>
    </xf>
    <xf numFmtId="177" fontId="42" fillId="36" borderId="86" xfId="1106" applyNumberFormat="1" applyFont="1" applyFill="1" applyBorder="1" applyAlignment="1" applyProtection="1">
      <alignment horizontal="center" vertical="center"/>
      <protection locked="0"/>
    </xf>
    <xf numFmtId="0" fontId="42" fillId="36" borderId="86" xfId="1820" applyFont="1" applyFill="1" applyBorder="1" applyAlignment="1">
      <alignment horizontal="center" vertical="center"/>
    </xf>
    <xf numFmtId="0" fontId="10" fillId="36" borderId="86" xfId="1820" applyFont="1" applyFill="1" applyBorder="1" applyAlignment="1">
      <alignment vertical="center" textRotation="90"/>
    </xf>
    <xf numFmtId="0" fontId="9" fillId="36" borderId="86" xfId="1820" applyFont="1" applyFill="1" applyBorder="1"/>
    <xf numFmtId="0" fontId="9" fillId="36" borderId="90" xfId="1820" applyFont="1" applyFill="1" applyBorder="1"/>
    <xf numFmtId="176" fontId="34" fillId="0" borderId="0" xfId="1820" applyNumberFormat="1" applyFont="1" applyAlignment="1">
      <alignment horizontal="center" vertical="center"/>
    </xf>
    <xf numFmtId="0" fontId="37" fillId="0" borderId="0" xfId="1820" applyFont="1" applyFill="1" applyAlignment="1">
      <alignment horizontal="center" vertical="center"/>
    </xf>
    <xf numFmtId="0" fontId="3" fillId="0" borderId="0" xfId="1820" applyAlignment="1">
      <alignment vertical="center"/>
    </xf>
    <xf numFmtId="0" fontId="4" fillId="0" borderId="0" xfId="1820" applyFont="1" applyBorder="1" applyAlignment="1">
      <alignment horizontal="center" vertical="center"/>
    </xf>
    <xf numFmtId="0" fontId="5" fillId="0" borderId="0" xfId="1820" applyFont="1" applyBorder="1" applyAlignment="1">
      <alignment vertical="center"/>
    </xf>
    <xf numFmtId="0" fontId="8" fillId="0" borderId="103" xfId="1820" applyFont="1" applyBorder="1" applyAlignment="1">
      <alignment horizontal="center" vertical="center"/>
    </xf>
    <xf numFmtId="0" fontId="8" fillId="0" borderId="104" xfId="1820" applyFont="1" applyBorder="1" applyAlignment="1">
      <alignment horizontal="center" vertical="center"/>
    </xf>
    <xf numFmtId="0" fontId="8" fillId="0" borderId="105" xfId="1820" applyFont="1" applyBorder="1" applyAlignment="1">
      <alignment horizontal="center" vertical="center"/>
    </xf>
    <xf numFmtId="0" fontId="8" fillId="0" borderId="106" xfId="1820" applyFont="1" applyBorder="1" applyAlignment="1">
      <alignment horizontal="center" vertical="center"/>
    </xf>
    <xf numFmtId="0" fontId="73" fillId="0" borderId="0" xfId="2" applyFont="1" applyBorder="1" applyAlignment="1">
      <alignment horizontal="center" vertical="center"/>
    </xf>
    <xf numFmtId="0" fontId="8" fillId="0" borderId="0" xfId="1820" applyFont="1" applyBorder="1" applyAlignment="1">
      <alignment horizontal="left" vertical="center"/>
    </xf>
    <xf numFmtId="0" fontId="5" fillId="0" borderId="0" xfId="2" applyFont="1" applyBorder="1" applyAlignment="1">
      <alignment horizontal="justify" vertical="center"/>
    </xf>
    <xf numFmtId="0" fontId="5" fillId="0" borderId="35" xfId="1820" applyFont="1" applyBorder="1" applyAlignment="1">
      <alignment horizontal="center" vertical="center"/>
    </xf>
    <xf numFmtId="0" fontId="3" fillId="0" borderId="35" xfId="2" applyBorder="1" applyAlignment="1">
      <alignment vertical="center"/>
    </xf>
    <xf numFmtId="0" fontId="3" fillId="0" borderId="55" xfId="2" applyFont="1" applyBorder="1" applyAlignment="1">
      <alignment vertical="center"/>
    </xf>
    <xf numFmtId="0" fontId="3" fillId="0" borderId="55" xfId="2" applyBorder="1" applyAlignment="1">
      <alignment vertical="center"/>
    </xf>
    <xf numFmtId="17" fontId="3" fillId="0" borderId="0" xfId="2" applyNumberFormat="1" applyBorder="1" applyAlignment="1">
      <alignment horizontal="center" vertical="center"/>
    </xf>
    <xf numFmtId="0" fontId="3" fillId="0" borderId="0" xfId="2" applyFill="1" applyBorder="1" applyAlignment="1">
      <alignment vertical="center"/>
    </xf>
    <xf numFmtId="0" fontId="4" fillId="0" borderId="0" xfId="2" applyFont="1" applyAlignment="1">
      <alignment vertical="center"/>
    </xf>
    <xf numFmtId="0" fontId="4" fillId="0" borderId="0" xfId="2" applyFont="1" applyAlignment="1">
      <alignment horizontal="center" vertical="center"/>
    </xf>
    <xf numFmtId="0" fontId="56" fillId="0" borderId="0" xfId="2" applyFont="1" applyAlignment="1">
      <alignment horizontal="justify" vertical="center"/>
    </xf>
    <xf numFmtId="0" fontId="2" fillId="33" borderId="0" xfId="1" applyFill="1" applyAlignment="1">
      <alignment vertical="center"/>
    </xf>
    <xf numFmtId="0" fontId="8" fillId="33" borderId="0" xfId="1" applyFont="1" applyFill="1" applyBorder="1" applyAlignment="1">
      <alignment horizontal="center" vertical="center"/>
    </xf>
    <xf numFmtId="0" fontId="5" fillId="33" borderId="0" xfId="1" applyFont="1" applyFill="1" applyBorder="1" applyAlignment="1">
      <alignment horizontal="center" vertical="center" wrapText="1"/>
    </xf>
    <xf numFmtId="0" fontId="8" fillId="33" borderId="0" xfId="1" applyFont="1" applyFill="1" applyBorder="1" applyAlignment="1">
      <alignment vertical="center" wrapText="1"/>
    </xf>
    <xf numFmtId="176" fontId="8" fillId="0" borderId="0" xfId="1820" applyNumberFormat="1" applyFont="1" applyBorder="1" applyAlignment="1">
      <alignment horizontal="center" vertical="center"/>
    </xf>
    <xf numFmtId="0" fontId="2" fillId="33" borderId="0" xfId="1" applyFill="1" applyBorder="1" applyAlignment="1">
      <alignment vertical="center"/>
    </xf>
    <xf numFmtId="0" fontId="9" fillId="33" borderId="0" xfId="2" applyFont="1" applyFill="1" applyAlignment="1">
      <alignment vertical="center"/>
    </xf>
    <xf numFmtId="0" fontId="3" fillId="33" borderId="0" xfId="2" applyFill="1" applyAlignment="1">
      <alignment vertical="center"/>
    </xf>
    <xf numFmtId="0" fontId="3" fillId="33" borderId="0" xfId="3" applyFill="1" applyAlignment="1">
      <alignment vertical="center"/>
    </xf>
    <xf numFmtId="0" fontId="7" fillId="0" borderId="0" xfId="2" applyFont="1" applyFill="1"/>
    <xf numFmtId="0" fontId="77" fillId="33" borderId="0" xfId="2" applyFont="1" applyFill="1" applyAlignment="1">
      <alignment horizontal="center" vertical="center"/>
    </xf>
    <xf numFmtId="0" fontId="6" fillId="0" borderId="0" xfId="1" applyFont="1" applyFill="1"/>
    <xf numFmtId="0" fontId="2" fillId="0" borderId="0" xfId="1" applyFill="1"/>
    <xf numFmtId="0" fontId="8" fillId="0" borderId="102" xfId="1" applyFont="1" applyFill="1" applyBorder="1"/>
    <xf numFmtId="0" fontId="12" fillId="33" borderId="18" xfId="3" applyFont="1" applyFill="1" applyBorder="1" applyAlignment="1">
      <alignment horizontal="justify" vertical="center" wrapText="1"/>
    </xf>
    <xf numFmtId="0" fontId="12" fillId="33" borderId="20" xfId="3" applyFont="1" applyFill="1" applyBorder="1" applyAlignment="1">
      <alignment horizontal="justify" vertical="center" wrapText="1"/>
    </xf>
    <xf numFmtId="1" fontId="10" fillId="33" borderId="21" xfId="3" applyNumberFormat="1" applyFont="1" applyFill="1" applyBorder="1" applyAlignment="1">
      <alignment horizontal="center" vertical="center"/>
    </xf>
    <xf numFmtId="15" fontId="2" fillId="33" borderId="23" xfId="3" applyNumberFormat="1" applyFont="1" applyFill="1" applyBorder="1" applyAlignment="1">
      <alignment horizontal="center" vertical="center" wrapText="1"/>
    </xf>
    <xf numFmtId="1" fontId="2" fillId="33" borderId="25" xfId="3" applyNumberFormat="1" applyFont="1" applyFill="1" applyBorder="1" applyAlignment="1">
      <alignment horizontal="center" vertical="center" wrapText="1"/>
    </xf>
    <xf numFmtId="0" fontId="12" fillId="33" borderId="22" xfId="3" applyFont="1" applyFill="1" applyBorder="1" applyAlignment="1">
      <alignment horizontal="justify" vertical="center" wrapText="1"/>
    </xf>
    <xf numFmtId="0" fontId="12" fillId="33" borderId="107" xfId="3" applyFont="1" applyFill="1" applyBorder="1" applyAlignment="1">
      <alignment horizontal="justify" vertical="center" wrapText="1"/>
    </xf>
    <xf numFmtId="0" fontId="12" fillId="33" borderId="108" xfId="3" applyFont="1" applyFill="1" applyBorder="1" applyAlignment="1">
      <alignment horizontal="justify" vertical="center" wrapText="1"/>
    </xf>
    <xf numFmtId="1" fontId="10" fillId="33" borderId="28" xfId="3" applyNumberFormat="1" applyFont="1" applyFill="1" applyBorder="1" applyAlignment="1">
      <alignment horizontal="center" vertical="center"/>
    </xf>
    <xf numFmtId="0" fontId="10" fillId="33" borderId="28" xfId="3" applyFont="1" applyFill="1" applyBorder="1" applyAlignment="1">
      <alignment horizontal="center" vertical="center"/>
    </xf>
    <xf numFmtId="1" fontId="10" fillId="33" borderId="27" xfId="3" applyNumberFormat="1" applyFont="1" applyFill="1" applyBorder="1" applyAlignment="1">
      <alignment horizontal="center" vertical="center"/>
    </xf>
    <xf numFmtId="0" fontId="8" fillId="0" borderId="0" xfId="2" applyFont="1" applyAlignment="1"/>
    <xf numFmtId="0" fontId="8" fillId="0" borderId="0" xfId="2" applyFont="1" applyAlignment="1">
      <alignment horizontal="center"/>
    </xf>
    <xf numFmtId="0" fontId="78" fillId="0" borderId="0" xfId="2" applyFont="1" applyAlignment="1">
      <alignment horizontal="justify"/>
    </xf>
    <xf numFmtId="0" fontId="3" fillId="0" borderId="0" xfId="2"/>
    <xf numFmtId="0" fontId="77" fillId="0" borderId="0" xfId="2" applyFont="1" applyAlignment="1">
      <alignment horizontal="center"/>
    </xf>
    <xf numFmtId="0" fontId="79" fillId="0" borderId="0" xfId="2" applyFont="1" applyFill="1" applyAlignment="1">
      <alignment horizontal="center"/>
    </xf>
    <xf numFmtId="0" fontId="55" fillId="0" borderId="0" xfId="2" applyFont="1" applyFill="1" applyAlignment="1">
      <alignment horizontal="center"/>
    </xf>
    <xf numFmtId="0" fontId="80" fillId="0" borderId="0" xfId="2" applyFont="1" applyFill="1" applyAlignment="1">
      <alignment horizontal="center"/>
    </xf>
    <xf numFmtId="0" fontId="79" fillId="34" borderId="0" xfId="2" applyFont="1" applyFill="1" applyAlignment="1">
      <alignment horizontal="center"/>
    </xf>
    <xf numFmtId="0" fontId="79" fillId="35" borderId="0" xfId="2" applyFont="1" applyFill="1" applyAlignment="1">
      <alignment horizontal="center"/>
    </xf>
    <xf numFmtId="0" fontId="8" fillId="0" borderId="0" xfId="2" applyFont="1" applyAlignment="1">
      <alignment horizontal="center"/>
    </xf>
    <xf numFmtId="0" fontId="5" fillId="0" borderId="0" xfId="2" applyFont="1" applyAlignment="1">
      <alignment horizontal="center" vertical="center" wrapText="1"/>
    </xf>
    <xf numFmtId="0" fontId="5" fillId="0" borderId="0" xfId="2" applyFont="1" applyAlignment="1">
      <alignment vertical="center" wrapText="1"/>
    </xf>
    <xf numFmtId="176" fontId="5" fillId="0" borderId="0" xfId="1820" applyNumberFormat="1" applyFont="1" applyBorder="1" applyAlignment="1">
      <alignment horizontal="center" vertical="center"/>
    </xf>
    <xf numFmtId="0" fontId="5" fillId="0" borderId="0" xfId="2" applyFont="1" applyAlignment="1">
      <alignment horizontal="left"/>
    </xf>
    <xf numFmtId="0" fontId="47" fillId="0" borderId="0" xfId="2" applyFont="1" applyAlignment="1">
      <alignment horizontal="right"/>
    </xf>
    <xf numFmtId="0" fontId="47" fillId="0" borderId="0" xfId="2" applyFont="1" applyBorder="1" applyAlignment="1">
      <alignment horizontal="right"/>
    </xf>
    <xf numFmtId="0" fontId="8" fillId="0" borderId="102" xfId="1" applyFont="1" applyFill="1" applyBorder="1" applyAlignment="1">
      <alignment horizontal="center"/>
    </xf>
    <xf numFmtId="0" fontId="2" fillId="0" borderId="29" xfId="1" applyFill="1" applyBorder="1" applyAlignment="1">
      <alignment horizontal="center"/>
    </xf>
    <xf numFmtId="0" fontId="11" fillId="36" borderId="12" xfId="3" applyFont="1" applyFill="1" applyBorder="1" applyAlignment="1">
      <alignment horizontal="center" vertical="center" wrapText="1"/>
    </xf>
    <xf numFmtId="0" fontId="11" fillId="36" borderId="109" xfId="3" applyFont="1" applyFill="1" applyBorder="1" applyAlignment="1">
      <alignment horizontal="center" vertical="center" wrapText="1"/>
    </xf>
    <xf numFmtId="0" fontId="11" fillId="36" borderId="16" xfId="3" applyFont="1" applyFill="1" applyBorder="1" applyAlignment="1">
      <alignment horizontal="center" vertical="center"/>
    </xf>
    <xf numFmtId="0" fontId="81" fillId="36" borderId="16" xfId="3" applyFont="1" applyFill="1" applyBorder="1" applyAlignment="1">
      <alignment horizontal="center" vertical="center"/>
    </xf>
    <xf numFmtId="0" fontId="11" fillId="36" borderId="16" xfId="3" applyFont="1" applyFill="1" applyBorder="1" applyAlignment="1">
      <alignment horizontal="center" vertical="center" wrapText="1"/>
    </xf>
    <xf numFmtId="0" fontId="11" fillId="36" borderId="110" xfId="3" applyFont="1" applyFill="1" applyBorder="1" applyAlignment="1">
      <alignment horizontal="center" vertical="center" wrapText="1"/>
    </xf>
    <xf numFmtId="0" fontId="11" fillId="0" borderId="18" xfId="3" applyFont="1" applyFill="1" applyBorder="1" applyAlignment="1">
      <alignment horizontal="center" vertical="center"/>
    </xf>
    <xf numFmtId="0" fontId="5" fillId="0" borderId="19" xfId="3" applyFont="1" applyFill="1" applyBorder="1" applyAlignment="1">
      <alignment horizontal="center" vertical="center"/>
    </xf>
    <xf numFmtId="0" fontId="5" fillId="0" borderId="24" xfId="3" applyFont="1" applyFill="1" applyBorder="1" applyAlignment="1">
      <alignment horizontal="center" vertical="center"/>
    </xf>
    <xf numFmtId="0" fontId="5" fillId="0" borderId="111" xfId="3" applyFont="1" applyFill="1" applyBorder="1" applyAlignment="1">
      <alignment horizontal="center" vertical="center" wrapText="1"/>
    </xf>
    <xf numFmtId="0" fontId="5" fillId="0" borderId="112" xfId="3" applyFont="1" applyFill="1" applyBorder="1" applyAlignment="1">
      <alignment horizontal="center" vertical="center" wrapText="1"/>
    </xf>
    <xf numFmtId="0" fontId="5" fillId="0" borderId="113" xfId="3" applyFont="1" applyFill="1" applyBorder="1" applyAlignment="1">
      <alignment horizontal="center" vertical="center" wrapText="1"/>
    </xf>
    <xf numFmtId="0" fontId="11" fillId="0" borderId="22" xfId="3" applyFont="1" applyFill="1" applyBorder="1" applyAlignment="1">
      <alignment horizontal="center" vertical="center"/>
    </xf>
    <xf numFmtId="0" fontId="5" fillId="0" borderId="24" xfId="3" applyFont="1" applyFill="1" applyBorder="1" applyAlignment="1">
      <alignment horizontal="center" vertical="center" wrapText="1"/>
    </xf>
    <xf numFmtId="0" fontId="5" fillId="0" borderId="25" xfId="3" applyFont="1" applyFill="1" applyBorder="1" applyAlignment="1">
      <alignment horizontal="center" vertical="center" wrapText="1"/>
    </xf>
    <xf numFmtId="0" fontId="50" fillId="0" borderId="24" xfId="3" applyFont="1" applyFill="1" applyBorder="1" applyAlignment="1">
      <alignment horizontal="center" vertical="center" wrapText="1"/>
    </xf>
    <xf numFmtId="0" fontId="50" fillId="0" borderId="25" xfId="3" applyFont="1" applyFill="1" applyBorder="1" applyAlignment="1">
      <alignment horizontal="center" vertical="center" wrapText="1"/>
    </xf>
    <xf numFmtId="0" fontId="11" fillId="0" borderId="107" xfId="3" applyFont="1" applyFill="1" applyBorder="1" applyAlignment="1">
      <alignment horizontal="center" vertical="center"/>
    </xf>
    <xf numFmtId="0" fontId="5" fillId="0" borderId="28" xfId="3" applyFont="1" applyFill="1" applyBorder="1" applyAlignment="1">
      <alignment horizontal="center" vertical="center"/>
    </xf>
    <xf numFmtId="0" fontId="5" fillId="0" borderId="28" xfId="3" applyFont="1" applyFill="1" applyBorder="1" applyAlignment="1">
      <alignment horizontal="center" vertical="center" wrapText="1"/>
    </xf>
    <xf numFmtId="0" fontId="5" fillId="0" borderId="27"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41" fillId="0" borderId="40" xfId="2" applyFont="1" applyBorder="1" applyAlignment="1">
      <alignment horizontal="centerContinuous"/>
    </xf>
    <xf numFmtId="0" fontId="82" fillId="0" borderId="37" xfId="2" applyFont="1" applyBorder="1" applyAlignment="1">
      <alignment horizontal="centerContinuous"/>
    </xf>
    <xf numFmtId="0" fontId="50" fillId="0" borderId="40" xfId="2" applyFont="1" applyBorder="1" applyAlignment="1">
      <alignment horizontal="centerContinuous"/>
    </xf>
    <xf numFmtId="0" fontId="50" fillId="0" borderId="55" xfId="2" applyFont="1" applyBorder="1" applyAlignment="1">
      <alignment horizontal="centerContinuous"/>
    </xf>
    <xf numFmtId="0" fontId="50" fillId="0" borderId="34" xfId="2" applyFont="1" applyBorder="1" applyAlignment="1">
      <alignment horizontal="centerContinuous"/>
    </xf>
    <xf numFmtId="0" fontId="9" fillId="0" borderId="34" xfId="2" applyFont="1" applyBorder="1" applyAlignment="1">
      <alignment horizontal="centerContinuous"/>
    </xf>
    <xf numFmtId="0" fontId="42" fillId="0" borderId="0" xfId="2" applyFont="1"/>
    <xf numFmtId="0" fontId="9" fillId="0" borderId="39" xfId="2" applyFont="1" applyBorder="1" applyAlignment="1">
      <alignment horizontal="justify" vertical="center"/>
    </xf>
    <xf numFmtId="0" fontId="9" fillId="0" borderId="39" xfId="2" applyFont="1" applyBorder="1" applyAlignment="1">
      <alignment horizontal="center" vertical="center"/>
    </xf>
    <xf numFmtId="0" fontId="9" fillId="0" borderId="100" xfId="2" applyFont="1" applyBorder="1" applyAlignment="1">
      <alignment horizontal="center" vertical="center"/>
    </xf>
    <xf numFmtId="0" fontId="9" fillId="0" borderId="84" xfId="2" applyFont="1" applyBorder="1" applyAlignment="1">
      <alignment horizontal="center" vertical="center"/>
    </xf>
    <xf numFmtId="0" fontId="9" fillId="0" borderId="99" xfId="2" applyFont="1" applyBorder="1" applyAlignment="1">
      <alignment horizontal="center" vertical="center"/>
    </xf>
    <xf numFmtId="0" fontId="9" fillId="0" borderId="114" xfId="2" applyFont="1" applyBorder="1" applyAlignment="1">
      <alignment horizontal="center" vertical="center"/>
    </xf>
    <xf numFmtId="0" fontId="9" fillId="0" borderId="115" xfId="2" applyFont="1" applyBorder="1" applyAlignment="1">
      <alignment horizontal="center" vertical="center"/>
    </xf>
    <xf numFmtId="0" fontId="9" fillId="0" borderId="116" xfId="2" applyFont="1" applyBorder="1" applyAlignment="1">
      <alignment horizontal="justify" vertical="center"/>
    </xf>
    <xf numFmtId="0" fontId="3" fillId="0" borderId="116" xfId="2" applyBorder="1" applyAlignment="1">
      <alignment vertical="center"/>
    </xf>
    <xf numFmtId="0" fontId="3" fillId="0" borderId="117" xfId="2" applyBorder="1" applyAlignment="1">
      <alignment horizontal="center" vertical="center"/>
    </xf>
    <xf numFmtId="0" fontId="3" fillId="0" borderId="118" xfId="2" applyBorder="1" applyAlignment="1">
      <alignment horizontal="center" vertical="center"/>
    </xf>
    <xf numFmtId="0" fontId="3" fillId="0" borderId="119" xfId="2" applyBorder="1" applyAlignment="1">
      <alignment horizontal="center" vertical="center"/>
    </xf>
    <xf numFmtId="0" fontId="3" fillId="0" borderId="120" xfId="2" applyBorder="1" applyAlignment="1">
      <alignment horizontal="center" vertical="center"/>
    </xf>
    <xf numFmtId="0" fontId="3" fillId="0" borderId="121" xfId="2" applyBorder="1" applyAlignment="1">
      <alignment horizontal="center" vertical="center"/>
    </xf>
    <xf numFmtId="0" fontId="83" fillId="0" borderId="122" xfId="2" applyFont="1" applyBorder="1" applyAlignment="1">
      <alignment horizontal="center" vertical="center"/>
    </xf>
    <xf numFmtId="0" fontId="84" fillId="0" borderId="123" xfId="2" applyFont="1" applyBorder="1" applyAlignment="1">
      <alignment horizontal="center"/>
    </xf>
    <xf numFmtId="0" fontId="85" fillId="0" borderId="124" xfId="2" applyFont="1" applyFill="1" applyBorder="1"/>
    <xf numFmtId="0" fontId="85" fillId="0" borderId="125" xfId="2" applyFont="1" applyFill="1" applyBorder="1"/>
    <xf numFmtId="0" fontId="85" fillId="42" borderId="125" xfId="2" applyFont="1" applyFill="1" applyBorder="1"/>
    <xf numFmtId="0" fontId="85" fillId="0" borderId="126" xfId="2" applyFont="1" applyFill="1" applyBorder="1"/>
    <xf numFmtId="9" fontId="42" fillId="0" borderId="123" xfId="2" applyNumberFormat="1" applyFont="1" applyFill="1" applyBorder="1" applyAlignment="1">
      <alignment horizontal="center"/>
    </xf>
    <xf numFmtId="9" fontId="42" fillId="0" borderId="127" xfId="2" applyNumberFormat="1" applyFont="1" applyFill="1" applyBorder="1" applyAlignment="1">
      <alignment horizontal="center"/>
    </xf>
    <xf numFmtId="0" fontId="3" fillId="0" borderId="128" xfId="2" applyBorder="1" applyAlignment="1">
      <alignment horizontal="center" vertical="center"/>
    </xf>
    <xf numFmtId="0" fontId="42" fillId="0" borderId="129" xfId="2" applyFont="1" applyFill="1" applyBorder="1"/>
    <xf numFmtId="0" fontId="42" fillId="0" borderId="130" xfId="2" applyFont="1" applyFill="1" applyBorder="1"/>
    <xf numFmtId="0" fontId="42" fillId="43" borderId="125" xfId="2" applyFont="1" applyFill="1" applyBorder="1"/>
    <xf numFmtId="0" fontId="42" fillId="0" borderId="131" xfId="2" applyFont="1" applyFill="1" applyBorder="1"/>
    <xf numFmtId="9" fontId="9" fillId="0" borderId="128" xfId="2" applyNumberFormat="1" applyFont="1" applyFill="1" applyBorder="1" applyAlignment="1">
      <alignment horizontal="center" vertical="center"/>
    </xf>
    <xf numFmtId="9" fontId="9" fillId="0" borderId="132" xfId="2" applyNumberFormat="1" applyFont="1" applyFill="1" applyBorder="1" applyAlignment="1">
      <alignment horizontal="center" vertical="center"/>
    </xf>
    <xf numFmtId="0" fontId="42" fillId="0" borderId="124" xfId="2" applyFont="1" applyFill="1" applyBorder="1"/>
    <xf numFmtId="0" fontId="42" fillId="0" borderId="125" xfId="2" applyFont="1" applyFill="1" applyBorder="1"/>
    <xf numFmtId="0" fontId="42" fillId="42" borderId="125" xfId="2" applyFont="1" applyFill="1" applyBorder="1"/>
    <xf numFmtId="0" fontId="42" fillId="0" borderId="126" xfId="2" applyFont="1" applyFill="1" applyBorder="1"/>
    <xf numFmtId="9" fontId="84" fillId="0" borderId="0" xfId="2" applyNumberFormat="1" applyFont="1"/>
    <xf numFmtId="0" fontId="42" fillId="43" borderId="130" xfId="2" applyFont="1" applyFill="1" applyBorder="1"/>
    <xf numFmtId="0" fontId="42" fillId="0" borderId="0" xfId="2" applyFont="1" applyBorder="1"/>
    <xf numFmtId="0" fontId="42" fillId="0" borderId="0" xfId="2" applyFont="1" applyFill="1" applyBorder="1"/>
    <xf numFmtId="9" fontId="42" fillId="0" borderId="0" xfId="2" applyNumberFormat="1" applyFont="1" applyBorder="1"/>
    <xf numFmtId="9" fontId="9" fillId="0" borderId="0" xfId="2" applyNumberFormat="1" applyFont="1" applyBorder="1" applyAlignment="1">
      <alignment horizontal="center" vertical="center"/>
    </xf>
    <xf numFmtId="0" fontId="42" fillId="0" borderId="0" xfId="2" applyFont="1" applyBorder="1" applyAlignment="1">
      <alignment horizontal="right"/>
    </xf>
    <xf numFmtId="0" fontId="42" fillId="36" borderId="129" xfId="2" applyFont="1" applyFill="1" applyBorder="1"/>
    <xf numFmtId="0" fontId="42" fillId="36" borderId="133" xfId="2" applyFont="1" applyFill="1" applyBorder="1"/>
    <xf numFmtId="0" fontId="42" fillId="36" borderId="127" xfId="2" applyFont="1" applyFill="1" applyBorder="1"/>
    <xf numFmtId="0" fontId="42" fillId="34" borderId="129" xfId="2" applyFont="1" applyFill="1" applyBorder="1"/>
    <xf numFmtId="0" fontId="42" fillId="34" borderId="133" xfId="2" applyFont="1" applyFill="1" applyBorder="1"/>
    <xf numFmtId="0" fontId="42" fillId="34" borderId="127" xfId="2" applyFont="1" applyFill="1" applyBorder="1"/>
    <xf numFmtId="0" fontId="86" fillId="36" borderId="0" xfId="2" applyFont="1" applyFill="1"/>
    <xf numFmtId="0" fontId="87" fillId="0" borderId="0" xfId="2" applyFont="1" applyAlignment="1">
      <alignment horizontal="right"/>
    </xf>
    <xf numFmtId="0" fontId="5" fillId="0" borderId="0" xfId="2" applyFont="1" applyAlignment="1"/>
    <xf numFmtId="0" fontId="73" fillId="0" borderId="0" xfId="2" applyFont="1" applyAlignment="1">
      <alignment horizontal="center"/>
    </xf>
    <xf numFmtId="0" fontId="73" fillId="0" borderId="0" xfId="2" applyFont="1" applyAlignment="1">
      <alignment horizontal="center"/>
    </xf>
    <xf numFmtId="0" fontId="73" fillId="0" borderId="0" xfId="2" applyFont="1" applyFill="1" applyAlignment="1">
      <alignment horizontal="center" vertical="center"/>
    </xf>
    <xf numFmtId="0" fontId="37" fillId="34" borderId="0" xfId="2" applyFont="1" applyFill="1" applyAlignment="1">
      <alignment horizontal="center"/>
    </xf>
    <xf numFmtId="0" fontId="88" fillId="35" borderId="0" xfId="2" applyFont="1" applyFill="1" applyAlignment="1">
      <alignment horizontal="center"/>
    </xf>
    <xf numFmtId="0" fontId="37" fillId="0" borderId="0" xfId="2" applyFont="1" applyFill="1" applyAlignment="1">
      <alignment horizontal="centerContinuous"/>
    </xf>
    <xf numFmtId="0" fontId="88" fillId="0" borderId="0" xfId="2" applyFont="1" applyFill="1" applyAlignment="1">
      <alignment horizontal="centerContinuous"/>
    </xf>
    <xf numFmtId="0" fontId="5" fillId="44" borderId="0" xfId="2" applyFont="1" applyFill="1" applyBorder="1" applyAlignment="1">
      <alignment horizontal="center" vertical="center"/>
    </xf>
    <xf numFmtId="0" fontId="41" fillId="0" borderId="0" xfId="2" applyFont="1" applyAlignment="1">
      <alignment horizontal="center" vertical="center" wrapText="1"/>
    </xf>
    <xf numFmtId="0" fontId="5" fillId="0" borderId="0" xfId="2" applyFont="1" applyBorder="1" applyAlignment="1">
      <alignment vertical="center" wrapText="1"/>
    </xf>
    <xf numFmtId="0" fontId="3" fillId="0" borderId="0" xfId="2" applyAlignment="1">
      <alignment horizontal="center"/>
    </xf>
    <xf numFmtId="176" fontId="8" fillId="0" borderId="0" xfId="0" applyNumberFormat="1" applyFont="1" applyAlignment="1">
      <alignment horizontal="center" vertical="center"/>
    </xf>
    <xf numFmtId="0" fontId="8" fillId="0" borderId="46" xfId="1" applyFont="1" applyFill="1" applyBorder="1" applyAlignment="1">
      <alignment horizontal="center"/>
    </xf>
    <xf numFmtId="0" fontId="2" fillId="0" borderId="46" xfId="1" applyFill="1" applyBorder="1" applyAlignment="1"/>
    <xf numFmtId="0" fontId="13" fillId="36" borderId="97" xfId="2" applyFont="1" applyFill="1" applyBorder="1" applyAlignment="1">
      <alignment horizontal="center" vertical="center" wrapText="1"/>
    </xf>
    <xf numFmtId="0" fontId="13" fillId="36" borderId="96" xfId="2" applyFont="1" applyFill="1" applyBorder="1" applyAlignment="1">
      <alignment horizontal="center" vertical="center"/>
    </xf>
    <xf numFmtId="0" fontId="13" fillId="36" borderId="96" xfId="2" applyFont="1" applyFill="1" applyBorder="1" applyAlignment="1">
      <alignment horizontal="center" vertical="center" wrapText="1"/>
    </xf>
    <xf numFmtId="0" fontId="13" fillId="36" borderId="90" xfId="2" applyFont="1" applyFill="1" applyBorder="1" applyAlignment="1">
      <alignment horizontal="center" vertical="center"/>
    </xf>
    <xf numFmtId="0" fontId="13" fillId="36" borderId="90" xfId="2" applyFont="1" applyFill="1" applyBorder="1" applyAlignment="1">
      <alignment horizontal="center" vertical="center" wrapText="1"/>
    </xf>
    <xf numFmtId="0" fontId="5" fillId="0" borderId="0" xfId="2" applyFont="1"/>
    <xf numFmtId="0" fontId="5" fillId="0" borderId="0" xfId="2" applyFont="1" applyAlignment="1">
      <alignment horizontal="center"/>
    </xf>
    <xf numFmtId="0" fontId="5" fillId="0" borderId="39" xfId="2" applyFont="1" applyBorder="1"/>
    <xf numFmtId="0" fontId="3" fillId="0" borderId="99" xfId="2" applyBorder="1"/>
    <xf numFmtId="0" fontId="3" fillId="0" borderId="33" xfId="2" applyFont="1" applyBorder="1"/>
    <xf numFmtId="0" fontId="3" fillId="0" borderId="49" xfId="2" applyFont="1" applyBorder="1" applyAlignment="1">
      <alignment horizontal="center"/>
    </xf>
    <xf numFmtId="0" fontId="3" fillId="0" borderId="49" xfId="2" applyBorder="1"/>
    <xf numFmtId="0" fontId="3" fillId="0" borderId="49" xfId="2" applyBorder="1" applyAlignment="1">
      <alignment horizontal="center"/>
    </xf>
    <xf numFmtId="14" fontId="3" fillId="0" borderId="49" xfId="2" applyNumberFormat="1" applyBorder="1" applyAlignment="1">
      <alignment horizontal="center"/>
    </xf>
    <xf numFmtId="0" fontId="3" fillId="0" borderId="33" xfId="2" applyFont="1" applyBorder="1" applyAlignment="1">
      <alignment horizontal="center" vertical="center"/>
    </xf>
    <xf numFmtId="0" fontId="3" fillId="0" borderId="33" xfId="2" applyFont="1" applyBorder="1" applyAlignment="1">
      <alignment horizontal="centerContinuous"/>
    </xf>
    <xf numFmtId="0" fontId="3" fillId="0" borderId="49" xfId="2" applyFont="1" applyBorder="1" applyAlignment="1">
      <alignment horizontal="centerContinuous"/>
    </xf>
    <xf numFmtId="0" fontId="3" fillId="0" borderId="49" xfId="2" applyBorder="1" applyAlignment="1">
      <alignment horizontal="centerContinuous"/>
    </xf>
    <xf numFmtId="0" fontId="5" fillId="0" borderId="33" xfId="2" applyFont="1" applyBorder="1"/>
    <xf numFmtId="0" fontId="5" fillId="0" borderId="49" xfId="2" applyFont="1" applyBorder="1" applyAlignment="1">
      <alignment horizontal="center"/>
    </xf>
    <xf numFmtId="0" fontId="5" fillId="0" borderId="49" xfId="2" applyFont="1" applyBorder="1"/>
    <xf numFmtId="0" fontId="5" fillId="0" borderId="26" xfId="2" applyFont="1" applyBorder="1"/>
    <xf numFmtId="0" fontId="5" fillId="0" borderId="98" xfId="2" applyFont="1" applyBorder="1"/>
    <xf numFmtId="0" fontId="3" fillId="0" borderId="98" xfId="2" applyBorder="1"/>
    <xf numFmtId="0" fontId="5" fillId="0" borderId="0" xfId="2" applyFont="1" applyAlignment="1">
      <alignment horizontal="left"/>
    </xf>
    <xf numFmtId="0" fontId="5" fillId="0" borderId="0" xfId="2" applyFont="1" applyFill="1" applyAlignment="1">
      <alignment horizontal="left"/>
    </xf>
    <xf numFmtId="0" fontId="3" fillId="0" borderId="0" xfId="2" applyFill="1" applyAlignment="1">
      <alignment horizontal="center"/>
    </xf>
    <xf numFmtId="0" fontId="11" fillId="0" borderId="0" xfId="2" applyFont="1" applyFill="1" applyAlignment="1">
      <alignment vertical="center"/>
    </xf>
    <xf numFmtId="0" fontId="86" fillId="0" borderId="0" xfId="2" applyFont="1" applyFill="1" applyAlignment="1">
      <alignment horizontal="center"/>
    </xf>
    <xf numFmtId="0" fontId="87" fillId="0" borderId="0" xfId="2" applyFont="1" applyFill="1" applyAlignment="1">
      <alignment horizontal="right"/>
    </xf>
    <xf numFmtId="0" fontId="66" fillId="0" borderId="0" xfId="2" applyFont="1" applyAlignment="1"/>
    <xf numFmtId="0" fontId="89" fillId="0" borderId="0" xfId="2" applyFont="1" applyAlignment="1"/>
    <xf numFmtId="0" fontId="75" fillId="0" borderId="0" xfId="2" applyFont="1" applyAlignment="1">
      <alignment horizontal="justify"/>
    </xf>
    <xf numFmtId="0" fontId="66" fillId="0" borderId="0" xfId="2" applyFont="1" applyAlignment="1">
      <alignment horizontal="center"/>
    </xf>
    <xf numFmtId="0" fontId="66" fillId="0" borderId="0" xfId="2" applyFont="1" applyAlignment="1">
      <alignment horizontal="center"/>
    </xf>
    <xf numFmtId="0" fontId="37" fillId="33" borderId="0" xfId="2" applyFont="1" applyFill="1" applyBorder="1" applyAlignment="1">
      <alignment horizontal="center" vertical="center"/>
    </xf>
    <xf numFmtId="0" fontId="8" fillId="33" borderId="0" xfId="1" applyFont="1" applyFill="1" applyAlignment="1">
      <alignment horizontal="center" vertical="center" wrapText="1"/>
    </xf>
    <xf numFmtId="0" fontId="8" fillId="33" borderId="0" xfId="1" applyFont="1" applyFill="1" applyAlignment="1">
      <alignment vertical="center" wrapText="1"/>
    </xf>
    <xf numFmtId="0" fontId="37" fillId="0" borderId="0" xfId="1820" applyFont="1" applyFill="1" applyAlignment="1">
      <alignment horizontal="center" vertical="center"/>
    </xf>
    <xf numFmtId="0" fontId="8" fillId="33" borderId="0" xfId="1" applyFont="1" applyFill="1" applyAlignment="1">
      <alignment horizontal="left" vertical="center" wrapText="1"/>
    </xf>
    <xf numFmtId="0" fontId="65" fillId="33" borderId="0" xfId="1" applyFont="1" applyFill="1" applyAlignment="1">
      <alignment wrapText="1"/>
    </xf>
    <xf numFmtId="0" fontId="66" fillId="0" borderId="0" xfId="2" applyFont="1" applyFill="1" applyAlignment="1">
      <alignment horizontal="center"/>
    </xf>
    <xf numFmtId="0" fontId="77" fillId="0" borderId="0" xfId="2" applyFont="1" applyFill="1" applyAlignment="1">
      <alignment vertical="center"/>
    </xf>
    <xf numFmtId="0" fontId="77" fillId="0" borderId="0" xfId="2" applyFont="1" applyFill="1" applyAlignment="1">
      <alignment horizontal="center" vertical="center"/>
    </xf>
    <xf numFmtId="0" fontId="66" fillId="34" borderId="0" xfId="2" applyFont="1" applyFill="1" applyAlignment="1">
      <alignment horizontal="center"/>
    </xf>
    <xf numFmtId="0" fontId="90" fillId="34" borderId="0" xfId="2" applyFont="1" applyFill="1" applyAlignment="1">
      <alignment horizontal="center"/>
    </xf>
    <xf numFmtId="0" fontId="66" fillId="35" borderId="0" xfId="2" applyFont="1" applyFill="1" applyAlignment="1">
      <alignment horizontal="center"/>
    </xf>
    <xf numFmtId="0" fontId="77" fillId="0" borderId="35" xfId="2" applyFont="1" applyFill="1" applyBorder="1" applyAlignment="1">
      <alignment vertical="center"/>
    </xf>
    <xf numFmtId="0" fontId="77" fillId="0" borderId="35" xfId="2" applyFont="1" applyFill="1" applyBorder="1" applyAlignment="1">
      <alignment horizontal="center" vertical="center"/>
    </xf>
    <xf numFmtId="0" fontId="91" fillId="36" borderId="37" xfId="3" applyFont="1" applyFill="1" applyBorder="1" applyAlignment="1">
      <alignment horizontal="center" vertical="center"/>
    </xf>
    <xf numFmtId="0" fontId="76" fillId="36" borderId="37" xfId="3" applyFont="1" applyFill="1" applyBorder="1" applyAlignment="1">
      <alignment horizontal="center" vertical="center" wrapText="1"/>
    </xf>
    <xf numFmtId="0" fontId="91" fillId="36" borderId="37" xfId="3" applyFont="1" applyFill="1" applyBorder="1" applyAlignment="1">
      <alignment horizontal="center" vertical="center" wrapText="1"/>
    </xf>
    <xf numFmtId="0" fontId="91" fillId="36" borderId="37" xfId="3" applyFont="1" applyFill="1" applyBorder="1" applyAlignment="1">
      <alignment horizontal="center" vertical="center"/>
    </xf>
    <xf numFmtId="0" fontId="64" fillId="0" borderId="18" xfId="3" applyFont="1" applyFill="1" applyBorder="1" applyAlignment="1">
      <alignment horizontal="center" vertical="center" wrapText="1"/>
    </xf>
    <xf numFmtId="0" fontId="66" fillId="0" borderId="19" xfId="0" applyFont="1" applyFill="1" applyBorder="1" applyAlignment="1">
      <alignment horizontal="justify" vertical="center" wrapText="1"/>
    </xf>
    <xf numFmtId="0" fontId="12" fillId="0" borderId="19" xfId="3" applyFont="1" applyFill="1" applyBorder="1" applyAlignment="1">
      <alignment horizontal="justify" vertical="center" wrapText="1"/>
    </xf>
    <xf numFmtId="0" fontId="10" fillId="0" borderId="19" xfId="3" applyFont="1" applyFill="1" applyBorder="1" applyAlignment="1">
      <alignment horizontal="center" vertical="center"/>
    </xf>
    <xf numFmtId="0" fontId="10" fillId="0" borderId="21" xfId="3" applyFont="1" applyFill="1" applyBorder="1" applyAlignment="1">
      <alignment horizontal="center" vertical="center"/>
    </xf>
    <xf numFmtId="0" fontId="64" fillId="0" borderId="22" xfId="3" applyFont="1" applyFill="1" applyBorder="1" applyAlignment="1">
      <alignment horizontal="center" vertical="center" wrapText="1"/>
    </xf>
    <xf numFmtId="0" fontId="65" fillId="0" borderId="24" xfId="0" applyFont="1" applyFill="1" applyBorder="1" applyAlignment="1">
      <alignment horizontal="justify" vertical="center" wrapText="1"/>
    </xf>
    <xf numFmtId="0" fontId="12" fillId="0" borderId="24" xfId="3" applyFont="1" applyFill="1" applyBorder="1" applyAlignment="1">
      <alignment horizontal="justify" vertical="center" wrapText="1"/>
    </xf>
    <xf numFmtId="0" fontId="10" fillId="0" borderId="24" xfId="3" applyFont="1" applyFill="1" applyBorder="1" applyAlignment="1">
      <alignment horizontal="center" vertical="center"/>
    </xf>
    <xf numFmtId="0" fontId="10" fillId="0" borderId="25" xfId="3" applyFont="1" applyFill="1" applyBorder="1" applyAlignment="1">
      <alignment horizontal="center" vertical="center"/>
    </xf>
    <xf numFmtId="0" fontId="3" fillId="0" borderId="22" xfId="3" applyFont="1" applyFill="1" applyBorder="1"/>
    <xf numFmtId="0" fontId="3" fillId="0" borderId="24" xfId="3" applyFont="1" applyFill="1" applyBorder="1" applyAlignment="1">
      <alignment horizontal="center"/>
    </xf>
    <xf numFmtId="0" fontId="3" fillId="0" borderId="24" xfId="3" applyFont="1" applyFill="1" applyBorder="1" applyAlignment="1">
      <alignment horizontal="center" vertical="center"/>
    </xf>
    <xf numFmtId="0" fontId="3" fillId="0" borderId="25" xfId="3" applyFont="1" applyFill="1" applyBorder="1" applyAlignment="1">
      <alignment horizontal="center" vertical="center"/>
    </xf>
    <xf numFmtId="0" fontId="5" fillId="0" borderId="22" xfId="2" applyFont="1" applyFill="1" applyBorder="1"/>
    <xf numFmtId="0" fontId="66" fillId="0" borderId="24" xfId="0" applyFont="1" applyFill="1" applyBorder="1" applyAlignment="1">
      <alignment vertical="center" wrapText="1"/>
    </xf>
    <xf numFmtId="0" fontId="3" fillId="0" borderId="24" xfId="2" applyFont="1" applyFill="1" applyBorder="1"/>
    <xf numFmtId="0" fontId="3" fillId="0" borderId="24" xfId="2" applyFont="1" applyFill="1" applyBorder="1" applyAlignment="1">
      <alignment horizontal="center" vertical="center"/>
    </xf>
    <xf numFmtId="0" fontId="3" fillId="0" borderId="25" xfId="2" applyFont="1" applyFill="1" applyBorder="1" applyAlignment="1">
      <alignment horizontal="center" vertical="center"/>
    </xf>
    <xf numFmtId="0" fontId="3" fillId="0" borderId="22" xfId="2" applyFont="1" applyFill="1" applyBorder="1"/>
    <xf numFmtId="0" fontId="92" fillId="0" borderId="24" xfId="2" applyFont="1" applyFill="1" applyBorder="1" applyAlignment="1">
      <alignment horizontal="center" vertical="center"/>
    </xf>
    <xf numFmtId="0" fontId="3" fillId="0" borderId="107" xfId="2" applyFont="1" applyFill="1" applyBorder="1"/>
    <xf numFmtId="0" fontId="65" fillId="0" borderId="28" xfId="0" applyFont="1" applyFill="1" applyBorder="1" applyAlignment="1">
      <alignment horizontal="justify" vertical="center" wrapText="1"/>
    </xf>
    <xf numFmtId="0" fontId="3" fillId="0" borderId="28" xfId="2" applyFont="1" applyFill="1" applyBorder="1"/>
    <xf numFmtId="0" fontId="65" fillId="0" borderId="28" xfId="2" applyFont="1" applyFill="1" applyBorder="1" applyAlignment="1">
      <alignment horizontal="center" vertical="center" wrapText="1"/>
    </xf>
    <xf numFmtId="0" fontId="3" fillId="0" borderId="28" xfId="2" applyFont="1" applyFill="1" applyBorder="1" applyAlignment="1">
      <alignment horizontal="center" vertical="center"/>
    </xf>
    <xf numFmtId="0" fontId="3" fillId="0" borderId="27" xfId="2" applyFont="1" applyFill="1" applyBorder="1" applyAlignment="1">
      <alignment horizontal="center" vertical="center"/>
    </xf>
    <xf numFmtId="0" fontId="3" fillId="0" borderId="18" xfId="2" applyFont="1" applyFill="1" applyBorder="1"/>
    <xf numFmtId="0" fontId="66" fillId="0" borderId="19" xfId="0" applyFont="1" applyFill="1" applyBorder="1" applyAlignment="1">
      <alignment vertical="center" wrapText="1"/>
    </xf>
    <xf numFmtId="0" fontId="3" fillId="0" borderId="19" xfId="2" applyFont="1" applyFill="1" applyBorder="1"/>
    <xf numFmtId="0" fontId="3" fillId="0" borderId="19" xfId="2" applyFont="1" applyFill="1" applyBorder="1" applyAlignment="1">
      <alignment horizontal="center" vertical="center"/>
    </xf>
    <xf numFmtId="0" fontId="3" fillId="0" borderId="21" xfId="2" applyFont="1" applyFill="1" applyBorder="1" applyAlignment="1">
      <alignment horizontal="center" vertical="center"/>
    </xf>
    <xf numFmtId="0" fontId="3" fillId="0" borderId="134" xfId="2" applyFont="1" applyFill="1" applyBorder="1"/>
    <xf numFmtId="0" fontId="3" fillId="0" borderId="135" xfId="2" applyFont="1" applyFill="1" applyBorder="1"/>
    <xf numFmtId="0" fontId="3" fillId="0" borderId="135" xfId="2" applyFont="1" applyFill="1" applyBorder="1" applyAlignment="1">
      <alignment horizontal="center" vertical="center"/>
    </xf>
    <xf numFmtId="0" fontId="3" fillId="0" borderId="136" xfId="2" applyFont="1" applyFill="1" applyBorder="1" applyAlignment="1">
      <alignment horizontal="center" vertical="center"/>
    </xf>
    <xf numFmtId="0" fontId="2" fillId="33" borderId="0" xfId="1" applyFill="1" applyAlignment="1">
      <alignment horizontal="center" vertical="center"/>
    </xf>
    <xf numFmtId="0" fontId="84" fillId="33" borderId="0" xfId="1" applyFont="1" applyFill="1"/>
    <xf numFmtId="0" fontId="84" fillId="33" borderId="0" xfId="2" applyFont="1" applyFill="1"/>
    <xf numFmtId="0" fontId="37" fillId="33" borderId="0" xfId="1" applyFont="1" applyFill="1" applyAlignment="1">
      <alignment vertical="center"/>
    </xf>
    <xf numFmtId="0" fontId="4" fillId="33" borderId="0" xfId="1" applyFont="1" applyFill="1" applyAlignment="1">
      <alignment vertical="center"/>
    </xf>
    <xf numFmtId="0" fontId="62" fillId="33" borderId="0" xfId="2" applyFont="1" applyFill="1" applyAlignment="1">
      <alignment horizontal="justify" vertical="center"/>
    </xf>
    <xf numFmtId="0" fontId="66" fillId="33" borderId="0" xfId="1" applyFont="1" applyFill="1"/>
    <xf numFmtId="0" fontId="65" fillId="33" borderId="0" xfId="2" applyFont="1" applyFill="1"/>
    <xf numFmtId="0" fontId="4" fillId="33" borderId="0" xfId="1" applyFont="1" applyFill="1" applyAlignment="1">
      <alignment horizontal="center" vertical="center"/>
    </xf>
    <xf numFmtId="0" fontId="8" fillId="33" borderId="0" xfId="1" applyFont="1" applyFill="1" applyBorder="1" applyAlignment="1">
      <alignment horizontal="center" vertical="center"/>
    </xf>
    <xf numFmtId="0" fontId="5" fillId="33" borderId="0" xfId="1" applyFont="1" applyFill="1" applyAlignment="1">
      <alignment horizontal="center" vertical="center" wrapText="1"/>
    </xf>
    <xf numFmtId="0" fontId="83" fillId="33" borderId="0" xfId="2" applyFont="1" applyFill="1" applyAlignment="1">
      <alignment horizontal="center"/>
    </xf>
    <xf numFmtId="176" fontId="8" fillId="0" borderId="0" xfId="1820" applyNumberFormat="1" applyFont="1" applyBorder="1" applyAlignment="1">
      <alignment horizontal="center" vertical="center"/>
    </xf>
    <xf numFmtId="0" fontId="4" fillId="33" borderId="0" xfId="1" applyFont="1" applyFill="1" applyAlignment="1">
      <alignment horizontal="left" vertical="center"/>
    </xf>
    <xf numFmtId="0" fontId="4" fillId="33" borderId="0" xfId="1" applyFont="1" applyFill="1" applyAlignment="1">
      <alignment horizontal="center" vertical="center"/>
    </xf>
    <xf numFmtId="0" fontId="2" fillId="33" borderId="0" xfId="1" applyFill="1" applyBorder="1"/>
    <xf numFmtId="0" fontId="37" fillId="0" borderId="0" xfId="1" applyFont="1" applyFill="1" applyBorder="1" applyAlignment="1">
      <alignment horizontal="left" vertical="center"/>
    </xf>
    <xf numFmtId="0" fontId="10" fillId="0" borderId="0" xfId="1" applyFont="1" applyFill="1" applyBorder="1" applyAlignment="1">
      <alignment vertical="center"/>
    </xf>
    <xf numFmtId="0" fontId="83" fillId="0" borderId="0" xfId="2" applyFont="1" applyFill="1" applyAlignment="1">
      <alignment horizontal="center"/>
    </xf>
    <xf numFmtId="0" fontId="84" fillId="0" borderId="0" xfId="2" applyFont="1" applyFill="1"/>
    <xf numFmtId="0" fontId="55" fillId="0" borderId="0" xfId="2" applyFont="1" applyFill="1" applyAlignment="1">
      <alignment horizontal="center" vertical="center" wrapText="1"/>
    </xf>
    <xf numFmtId="0" fontId="48" fillId="0" borderId="0" xfId="1" applyFont="1" applyFill="1" applyBorder="1" applyAlignment="1">
      <alignment horizontal="center" vertical="center" wrapText="1"/>
    </xf>
    <xf numFmtId="0" fontId="37" fillId="34" borderId="0" xfId="1" applyFont="1" applyFill="1" applyBorder="1" applyAlignment="1">
      <alignment horizontal="left" vertical="center"/>
    </xf>
    <xf numFmtId="0" fontId="10" fillId="34" borderId="0" xfId="1" applyFont="1" applyFill="1" applyBorder="1" applyAlignment="1">
      <alignment vertical="center"/>
    </xf>
    <xf numFmtId="0" fontId="3" fillId="35" borderId="0" xfId="2" applyFill="1"/>
    <xf numFmtId="0" fontId="37" fillId="0" borderId="0" xfId="1" applyFont="1" applyFill="1" applyBorder="1" applyAlignment="1">
      <alignment horizontal="left" vertical="center"/>
    </xf>
    <xf numFmtId="0" fontId="4" fillId="33" borderId="0" xfId="2" applyFont="1" applyFill="1" applyBorder="1" applyAlignment="1">
      <alignment vertical="center" wrapText="1"/>
    </xf>
    <xf numFmtId="0" fontId="76" fillId="36" borderId="93" xfId="2" applyFont="1" applyFill="1" applyBorder="1" applyAlignment="1">
      <alignment horizontal="center" vertical="center" wrapText="1"/>
    </xf>
    <xf numFmtId="0" fontId="76" fillId="36" borderId="86" xfId="2" applyFont="1" applyFill="1" applyBorder="1" applyAlignment="1">
      <alignment horizontal="center" vertical="center" wrapText="1"/>
    </xf>
    <xf numFmtId="0" fontId="76" fillId="36" borderId="90" xfId="2" applyFont="1" applyFill="1" applyBorder="1" applyAlignment="1">
      <alignment horizontal="center" vertical="center" wrapText="1"/>
    </xf>
    <xf numFmtId="0" fontId="37" fillId="33" borderId="137" xfId="2" applyFont="1" applyFill="1" applyBorder="1" applyAlignment="1">
      <alignment horizontal="center" vertical="center" wrapText="1"/>
    </xf>
    <xf numFmtId="0" fontId="37" fillId="33" borderId="112" xfId="2" applyFont="1" applyFill="1" applyBorder="1" applyAlignment="1">
      <alignment horizontal="center" vertical="center" wrapText="1"/>
    </xf>
    <xf numFmtId="0" fontId="37" fillId="33" borderId="138" xfId="2" applyFont="1" applyFill="1" applyBorder="1" applyAlignment="1">
      <alignment horizontal="center" vertical="center" wrapText="1"/>
    </xf>
    <xf numFmtId="0" fontId="37" fillId="33" borderId="139" xfId="2" applyFont="1" applyFill="1" applyBorder="1" applyAlignment="1">
      <alignment horizontal="center" vertical="center" wrapText="1"/>
    </xf>
    <xf numFmtId="10" fontId="60" fillId="0" borderId="140" xfId="3565" applyNumberFormat="1" applyFont="1" applyFill="1" applyBorder="1" applyAlignment="1">
      <alignment horizontal="center" vertical="center" wrapText="1"/>
    </xf>
    <xf numFmtId="10" fontId="60" fillId="0" borderId="141" xfId="3565" applyNumberFormat="1" applyFont="1" applyFill="1" applyBorder="1" applyAlignment="1">
      <alignment horizontal="center" vertical="center" wrapText="1"/>
    </xf>
    <xf numFmtId="10" fontId="60" fillId="0" borderId="142" xfId="3565" applyNumberFormat="1" applyFont="1" applyFill="1" applyBorder="1" applyAlignment="1">
      <alignment horizontal="center" vertical="center" wrapText="1"/>
    </xf>
    <xf numFmtId="0" fontId="3" fillId="33" borderId="0" xfId="2" applyFont="1" applyFill="1"/>
    <xf numFmtId="0" fontId="37" fillId="33" borderId="143" xfId="2" applyFont="1" applyFill="1" applyBorder="1" applyAlignment="1">
      <alignment horizontal="center" vertical="center" wrapText="1"/>
    </xf>
    <xf numFmtId="0" fontId="37" fillId="33" borderId="144" xfId="2" applyFont="1" applyFill="1" applyBorder="1" applyAlignment="1">
      <alignment horizontal="center" vertical="center" wrapText="1"/>
    </xf>
    <xf numFmtId="0" fontId="37" fillId="33" borderId="145" xfId="2" applyFont="1" applyFill="1" applyBorder="1" applyAlignment="1">
      <alignment horizontal="center" vertical="center" wrapText="1"/>
    </xf>
    <xf numFmtId="0" fontId="37" fillId="33" borderId="146" xfId="2" applyFont="1" applyFill="1" applyBorder="1" applyAlignment="1">
      <alignment horizontal="center" vertical="center" wrapText="1"/>
    </xf>
    <xf numFmtId="10" fontId="10" fillId="0" borderId="146" xfId="3565" applyNumberFormat="1" applyFont="1" applyFill="1" applyBorder="1" applyAlignment="1">
      <alignment horizontal="center" vertical="center" wrapText="1"/>
    </xf>
    <xf numFmtId="10" fontId="10" fillId="0" borderId="144" xfId="3565" applyNumberFormat="1" applyFont="1" applyFill="1" applyBorder="1" applyAlignment="1">
      <alignment horizontal="center" vertical="center" wrapText="1"/>
    </xf>
    <xf numFmtId="10" fontId="10" fillId="0" borderId="145" xfId="3565" applyNumberFormat="1" applyFont="1" applyFill="1" applyBorder="1" applyAlignment="1">
      <alignment horizontal="center" vertical="center" wrapText="1"/>
    </xf>
    <xf numFmtId="10" fontId="60" fillId="0" borderId="146" xfId="3565" applyNumberFormat="1" applyFont="1" applyFill="1" applyBorder="1" applyAlignment="1">
      <alignment horizontal="center" vertical="center" wrapText="1"/>
    </xf>
    <xf numFmtId="10" fontId="60" fillId="0" borderId="144" xfId="3565" applyNumberFormat="1" applyFont="1" applyFill="1" applyBorder="1" applyAlignment="1">
      <alignment horizontal="center" vertical="center" wrapText="1"/>
    </xf>
    <xf numFmtId="10" fontId="60" fillId="0" borderId="145" xfId="3565" applyNumberFormat="1" applyFont="1" applyFill="1" applyBorder="1" applyAlignment="1">
      <alignment horizontal="center" vertical="center" wrapText="1"/>
    </xf>
    <xf numFmtId="0" fontId="37" fillId="33" borderId="147" xfId="2" applyFont="1" applyFill="1" applyBorder="1" applyAlignment="1">
      <alignment horizontal="center" vertical="center" wrapText="1"/>
    </xf>
    <xf numFmtId="0" fontId="37" fillId="33" borderId="148" xfId="2" applyFont="1" applyFill="1" applyBorder="1" applyAlignment="1">
      <alignment horizontal="center" vertical="center" wrapText="1"/>
    </xf>
    <xf numFmtId="0" fontId="37" fillId="33" borderId="149" xfId="2" applyFont="1" applyFill="1" applyBorder="1" applyAlignment="1">
      <alignment horizontal="center" vertical="center" wrapText="1"/>
    </xf>
    <xf numFmtId="0" fontId="37" fillId="33" borderId="150" xfId="2" applyFont="1" applyFill="1" applyBorder="1" applyAlignment="1">
      <alignment horizontal="center" vertical="center" wrapText="1"/>
    </xf>
    <xf numFmtId="10" fontId="60" fillId="0" borderId="151" xfId="3565" applyNumberFormat="1" applyFont="1" applyFill="1" applyBorder="1" applyAlignment="1">
      <alignment horizontal="center" vertical="center" wrapText="1"/>
    </xf>
    <xf numFmtId="10" fontId="60" fillId="0" borderId="152" xfId="3565" applyNumberFormat="1" applyFont="1" applyFill="1" applyBorder="1" applyAlignment="1">
      <alignment horizontal="center" vertical="center" wrapText="1"/>
    </xf>
    <xf numFmtId="10" fontId="60" fillId="0" borderId="153" xfId="3565" applyNumberFormat="1" applyFont="1" applyFill="1" applyBorder="1" applyAlignment="1">
      <alignment horizontal="center" vertical="center" wrapText="1"/>
    </xf>
    <xf numFmtId="10" fontId="60" fillId="0" borderId="150" xfId="3565" applyNumberFormat="1" applyFont="1" applyFill="1" applyBorder="1" applyAlignment="1">
      <alignment horizontal="center" vertical="center" wrapText="1"/>
    </xf>
    <xf numFmtId="10" fontId="60" fillId="0" borderId="148" xfId="3565" applyNumberFormat="1" applyFont="1" applyFill="1" applyBorder="1" applyAlignment="1">
      <alignment horizontal="center" vertical="center" wrapText="1"/>
    </xf>
    <xf numFmtId="10" fontId="60" fillId="0" borderId="149" xfId="3565" applyNumberFormat="1" applyFont="1" applyFill="1" applyBorder="1" applyAlignment="1">
      <alignment horizontal="center" vertical="center" wrapText="1"/>
    </xf>
    <xf numFmtId="0" fontId="3" fillId="0" borderId="0" xfId="2" applyFont="1" applyFill="1" applyBorder="1" applyAlignment="1">
      <alignment wrapText="1"/>
    </xf>
    <xf numFmtId="9" fontId="3" fillId="0" borderId="0" xfId="3539" applyFont="1" applyFill="1" applyBorder="1" applyAlignment="1">
      <alignment horizontal="center"/>
    </xf>
    <xf numFmtId="9" fontId="3" fillId="0" borderId="41" xfId="3539" applyFont="1" applyFill="1" applyBorder="1" applyAlignment="1">
      <alignment horizontal="center"/>
    </xf>
    <xf numFmtId="174" fontId="5" fillId="0" borderId="41" xfId="2" applyNumberFormat="1" applyFont="1" applyFill="1" applyBorder="1" applyAlignment="1">
      <alignment horizontal="center"/>
    </xf>
    <xf numFmtId="174" fontId="5" fillId="0" borderId="0" xfId="2" applyNumberFormat="1" applyFont="1" applyFill="1" applyBorder="1" applyAlignment="1">
      <alignment horizontal="center"/>
    </xf>
    <xf numFmtId="0" fontId="3" fillId="33" borderId="0" xfId="2" applyFont="1" applyFill="1" applyBorder="1" applyAlignment="1">
      <alignment wrapText="1"/>
    </xf>
    <xf numFmtId="170" fontId="42" fillId="0" borderId="29" xfId="2" applyNumberFormat="1" applyFont="1" applyFill="1" applyBorder="1" applyAlignment="1">
      <alignment horizontal="left" vertical="center" textRotation="90"/>
    </xf>
    <xf numFmtId="170" fontId="42" fillId="0" borderId="0" xfId="2" applyNumberFormat="1" applyFont="1" applyFill="1" applyBorder="1" applyAlignment="1">
      <alignment horizontal="left" vertical="center" textRotation="90"/>
    </xf>
    <xf numFmtId="170" fontId="42" fillId="0" borderId="0" xfId="2" applyNumberFormat="1" applyFont="1" applyFill="1" applyBorder="1" applyAlignment="1">
      <alignment horizontal="center" vertical="center" textRotation="90"/>
    </xf>
    <xf numFmtId="0" fontId="41" fillId="0" borderId="0" xfId="2" applyFont="1" applyFill="1" applyBorder="1" applyAlignment="1">
      <alignment horizontal="right" vertical="center" wrapText="1"/>
    </xf>
    <xf numFmtId="0" fontId="3" fillId="45" borderId="93" xfId="2" applyFont="1" applyFill="1" applyBorder="1" applyAlignment="1">
      <alignment wrapText="1"/>
    </xf>
    <xf numFmtId="0" fontId="3" fillId="45" borderId="86" xfId="2" applyFont="1" applyFill="1" applyBorder="1" applyAlignment="1">
      <alignment wrapText="1"/>
    </xf>
    <xf numFmtId="9" fontId="3" fillId="45" borderId="86" xfId="3539" applyFont="1" applyFill="1" applyBorder="1" applyAlignment="1">
      <alignment horizontal="center"/>
    </xf>
    <xf numFmtId="174" fontId="5" fillId="45" borderId="86" xfId="2" applyNumberFormat="1" applyFont="1" applyFill="1" applyBorder="1" applyAlignment="1">
      <alignment horizontal="center"/>
    </xf>
    <xf numFmtId="174" fontId="5" fillId="45" borderId="90" xfId="2" applyNumberFormat="1" applyFont="1" applyFill="1" applyBorder="1" applyAlignment="1">
      <alignment horizontal="center"/>
    </xf>
    <xf numFmtId="0" fontId="5" fillId="0" borderId="0" xfId="2" applyFont="1" applyFill="1" applyAlignment="1">
      <alignment horizontal="right"/>
    </xf>
    <xf numFmtId="49" fontId="5" fillId="0" borderId="0" xfId="2" applyNumberFormat="1" applyFont="1" applyFill="1" applyBorder="1" applyAlignment="1">
      <alignment horizontal="left"/>
    </xf>
    <xf numFmtId="0" fontId="3" fillId="0" borderId="46" xfId="2" applyFont="1" applyFill="1" applyBorder="1" applyAlignment="1">
      <alignment wrapText="1"/>
    </xf>
    <xf numFmtId="0" fontId="3" fillId="34" borderId="86" xfId="2" applyFont="1" applyFill="1" applyBorder="1" applyAlignment="1">
      <alignment wrapText="1"/>
    </xf>
    <xf numFmtId="0" fontId="3" fillId="0" borderId="0" xfId="2" applyFill="1" applyAlignment="1">
      <alignment horizontal="right"/>
    </xf>
    <xf numFmtId="0" fontId="3" fillId="0" borderId="0" xfId="2" applyFont="1" applyFill="1"/>
    <xf numFmtId="0" fontId="5" fillId="0" borderId="0" xfId="2" applyFont="1" applyFill="1" applyAlignment="1">
      <alignment horizontal="center" vertical="center"/>
    </xf>
    <xf numFmtId="0" fontId="8" fillId="0" borderId="0" xfId="2" applyFont="1" applyFill="1" applyBorder="1" applyAlignment="1">
      <alignment horizontal="left" vertical="center"/>
    </xf>
    <xf numFmtId="173" fontId="3" fillId="0" borderId="0" xfId="2" applyNumberFormat="1" applyFont="1" applyFill="1" applyAlignment="1">
      <alignment vertical="center"/>
    </xf>
    <xf numFmtId="0" fontId="3" fillId="36" borderId="0" xfId="2" applyFont="1" applyFill="1"/>
    <xf numFmtId="0" fontId="93" fillId="36" borderId="0" xfId="2" applyFont="1" applyFill="1"/>
    <xf numFmtId="49" fontId="5" fillId="36" borderId="0" xfId="2" applyNumberFormat="1" applyFont="1" applyFill="1" applyBorder="1" applyAlignment="1">
      <alignment horizontal="left"/>
    </xf>
    <xf numFmtId="4" fontId="3" fillId="36" borderId="0" xfId="2" applyNumberFormat="1" applyFont="1" applyFill="1" applyAlignment="1">
      <alignment horizontal="center"/>
    </xf>
    <xf numFmtId="0" fontId="3" fillId="0" borderId="0" xfId="2" applyFill="1" applyAlignment="1"/>
    <xf numFmtId="49" fontId="5" fillId="33" borderId="0" xfId="2" applyNumberFormat="1" applyFont="1" applyFill="1" applyBorder="1" applyAlignment="1">
      <alignment horizontal="left"/>
    </xf>
    <xf numFmtId="174" fontId="3" fillId="33" borderId="0" xfId="2" applyNumberFormat="1" applyFill="1"/>
    <xf numFmtId="0" fontId="10" fillId="33" borderId="0" xfId="2" applyFont="1" applyFill="1"/>
    <xf numFmtId="49" fontId="37" fillId="33" borderId="0" xfId="2" applyNumberFormat="1" applyFont="1" applyFill="1" applyBorder="1" applyAlignment="1">
      <alignment horizontal="left"/>
    </xf>
    <xf numFmtId="0" fontId="37" fillId="33" borderId="0" xfId="2" applyFont="1" applyFill="1" applyAlignment="1">
      <alignment horizontal="center"/>
    </xf>
    <xf numFmtId="174" fontId="10" fillId="33" borderId="0" xfId="2" applyNumberFormat="1" applyFont="1" applyFill="1"/>
    <xf numFmtId="174" fontId="37" fillId="33" borderId="0" xfId="2" applyNumberFormat="1" applyFont="1" applyFill="1"/>
    <xf numFmtId="174" fontId="5" fillId="33" borderId="0" xfId="2" applyNumberFormat="1" applyFont="1" applyFill="1"/>
    <xf numFmtId="0" fontId="94" fillId="33" borderId="0" xfId="2" applyFont="1" applyFill="1"/>
    <xf numFmtId="164" fontId="1" fillId="33" borderId="0" xfId="3566" applyNumberFormat="1" applyFont="1" applyFill="1"/>
    <xf numFmtId="169" fontId="3" fillId="33" borderId="0" xfId="3567" applyNumberFormat="1" applyFill="1"/>
    <xf numFmtId="0" fontId="41" fillId="0" borderId="0" xfId="2" applyFont="1" applyAlignment="1">
      <alignment horizontal="center" vertical="center"/>
    </xf>
    <xf numFmtId="0" fontId="75" fillId="0" borderId="0" xfId="2" applyFont="1" applyAlignment="1">
      <alignment horizontal="justify" vertical="center"/>
    </xf>
    <xf numFmtId="0" fontId="5" fillId="0" borderId="0" xfId="2" applyFont="1" applyAlignment="1">
      <alignment horizontal="center" vertical="center"/>
    </xf>
    <xf numFmtId="0" fontId="37" fillId="0" borderId="0" xfId="2" applyFont="1" applyFill="1" applyAlignment="1">
      <alignment horizontal="center"/>
    </xf>
    <xf numFmtId="0" fontId="8" fillId="0" borderId="0" xfId="1" applyFont="1" applyFill="1" applyBorder="1" applyAlignment="1">
      <alignment horizontal="center" vertical="center"/>
    </xf>
    <xf numFmtId="0" fontId="50" fillId="0" borderId="0" xfId="1" applyFont="1" applyFill="1" applyBorder="1" applyAlignment="1">
      <alignment horizontal="center" vertical="center" wrapText="1"/>
    </xf>
    <xf numFmtId="0" fontId="5" fillId="0" borderId="0" xfId="1" applyFont="1" applyFill="1" applyBorder="1" applyAlignment="1">
      <alignment vertical="center" wrapText="1"/>
    </xf>
    <xf numFmtId="0" fontId="8" fillId="33" borderId="0" xfId="1" applyFont="1" applyFill="1" applyAlignment="1">
      <alignment horizontal="left" vertical="center"/>
    </xf>
    <xf numFmtId="0" fontId="10" fillId="0" borderId="0" xfId="1" applyFont="1" applyFill="1" applyBorder="1"/>
    <xf numFmtId="0" fontId="73" fillId="0" borderId="0" xfId="1" applyFont="1" applyFill="1" applyBorder="1" applyAlignment="1">
      <alignment horizontal="center" vertical="center"/>
    </xf>
    <xf numFmtId="0" fontId="0" fillId="0" borderId="0" xfId="0" applyAlignment="1">
      <alignment horizontal="center" vertical="center"/>
    </xf>
    <xf numFmtId="0" fontId="19" fillId="36" borderId="11" xfId="0" applyFont="1" applyFill="1" applyBorder="1" applyAlignment="1">
      <alignment horizontal="center" vertical="center"/>
    </xf>
    <xf numFmtId="0" fontId="19" fillId="36" borderId="12" xfId="0" applyFont="1" applyFill="1" applyBorder="1" applyAlignment="1">
      <alignment horizontal="center"/>
    </xf>
    <xf numFmtId="0" fontId="19" fillId="36" borderId="13" xfId="0" applyFont="1" applyFill="1" applyBorder="1" applyAlignment="1">
      <alignment horizontal="center" vertical="center"/>
    </xf>
    <xf numFmtId="0" fontId="19" fillId="36" borderId="15" xfId="0" applyFont="1" applyFill="1" applyBorder="1" applyAlignment="1">
      <alignment horizontal="center" vertical="center"/>
    </xf>
    <xf numFmtId="0" fontId="19" fillId="36" borderId="15" xfId="0" applyFont="1" applyFill="1" applyBorder="1"/>
    <xf numFmtId="0" fontId="19" fillId="36" borderId="17" xfId="0" applyFont="1" applyFill="1" applyBorder="1" applyAlignment="1">
      <alignment horizontal="center" vertical="center"/>
    </xf>
    <xf numFmtId="4" fontId="3" fillId="0" borderId="0" xfId="2" applyNumberFormat="1" applyFont="1" applyFill="1" applyAlignment="1">
      <alignment horizontal="center"/>
    </xf>
    <xf numFmtId="0" fontId="10" fillId="33" borderId="0" xfId="1" applyFont="1" applyFill="1"/>
    <xf numFmtId="0" fontId="56" fillId="0" borderId="0" xfId="2" applyFont="1" applyAlignment="1">
      <alignment horizontal="center" vertical="center"/>
    </xf>
    <xf numFmtId="0" fontId="83" fillId="33" borderId="0" xfId="1" applyFont="1" applyFill="1"/>
    <xf numFmtId="0" fontId="37" fillId="33" borderId="0" xfId="1" applyFont="1" applyFill="1" applyAlignment="1">
      <alignment horizontal="center" vertical="center"/>
    </xf>
    <xf numFmtId="0" fontId="37" fillId="33" borderId="0" xfId="1" applyFont="1" applyFill="1" applyAlignment="1">
      <alignment horizontal="center" vertical="center" wrapText="1"/>
    </xf>
    <xf numFmtId="0" fontId="37" fillId="33" borderId="0" xfId="1" applyFont="1" applyFill="1" applyAlignment="1">
      <alignment vertical="center" wrapText="1"/>
    </xf>
    <xf numFmtId="0" fontId="37" fillId="33" borderId="0" xfId="1" applyFont="1" applyFill="1" applyAlignment="1">
      <alignment horizontal="left" vertical="center"/>
    </xf>
    <xf numFmtId="0" fontId="95" fillId="33" borderId="0" xfId="1" applyFont="1" applyFill="1" applyAlignment="1">
      <alignment horizontal="left"/>
    </xf>
    <xf numFmtId="0" fontId="4" fillId="33" borderId="0" xfId="2" applyFont="1" applyFill="1"/>
    <xf numFmtId="0" fontId="96" fillId="0" borderId="0" xfId="2" applyFont="1" applyFill="1" applyAlignment="1">
      <alignment vertical="center" wrapText="1"/>
    </xf>
    <xf numFmtId="0" fontId="96" fillId="0" borderId="0" xfId="2" applyFont="1" applyFill="1" applyAlignment="1">
      <alignment horizontal="center" vertical="center"/>
    </xf>
    <xf numFmtId="0" fontId="83" fillId="35" borderId="0" xfId="2" applyFont="1" applyFill="1" applyAlignment="1">
      <alignment horizontal="center"/>
    </xf>
    <xf numFmtId="0" fontId="5" fillId="33" borderId="18" xfId="2" applyFont="1" applyFill="1" applyBorder="1" applyAlignment="1">
      <alignment horizontal="center" vertical="center" wrapText="1"/>
    </xf>
    <xf numFmtId="0" fontId="5" fillId="33" borderId="19" xfId="2" applyFont="1" applyFill="1" applyBorder="1" applyAlignment="1">
      <alignment horizontal="center" vertical="center" wrapText="1"/>
    </xf>
    <xf numFmtId="0" fontId="5" fillId="33" borderId="111" xfId="2" applyFont="1" applyFill="1" applyBorder="1" applyAlignment="1">
      <alignment horizontal="center" vertical="center" wrapText="1"/>
    </xf>
    <xf numFmtId="0" fontId="5" fillId="33" borderId="137" xfId="2" applyFont="1" applyFill="1" applyBorder="1" applyAlignment="1">
      <alignment horizontal="center" vertical="center" wrapText="1"/>
    </xf>
    <xf numFmtId="0" fontId="5" fillId="33" borderId="11" xfId="2" applyFont="1" applyFill="1" applyBorder="1" applyAlignment="1">
      <alignment horizontal="center" vertical="justify" wrapText="1"/>
    </xf>
    <xf numFmtId="0" fontId="5" fillId="33" borderId="45" xfId="2" applyFont="1" applyFill="1" applyBorder="1" applyAlignment="1">
      <alignment horizontal="center" vertical="center"/>
    </xf>
    <xf numFmtId="0" fontId="5" fillId="33" borderId="43" xfId="2" applyFont="1" applyFill="1" applyBorder="1" applyAlignment="1">
      <alignment horizontal="center" vertical="center"/>
    </xf>
    <xf numFmtId="0" fontId="5" fillId="33" borderId="12" xfId="2" applyFont="1" applyFill="1" applyBorder="1" applyAlignment="1">
      <alignment horizontal="center" vertical="center"/>
    </xf>
    <xf numFmtId="0" fontId="3" fillId="33" borderId="0" xfId="2" applyFill="1" applyAlignment="1">
      <alignment horizontal="center"/>
    </xf>
    <xf numFmtId="0" fontId="3" fillId="33" borderId="107" xfId="2" applyFont="1" applyFill="1" applyBorder="1" applyAlignment="1">
      <alignment horizontal="center" vertical="center" wrapText="1"/>
    </xf>
    <xf numFmtId="0" fontId="5" fillId="33" borderId="28" xfId="2" applyFont="1" applyFill="1" applyBorder="1" applyAlignment="1">
      <alignment horizontal="center" vertical="center" wrapText="1"/>
    </xf>
    <xf numFmtId="0" fontId="5" fillId="33" borderId="154" xfId="2" applyFont="1" applyFill="1" applyBorder="1" applyAlignment="1">
      <alignment horizontal="center" vertical="center" wrapText="1"/>
    </xf>
    <xf numFmtId="0" fontId="3" fillId="33" borderId="147" xfId="2" applyFont="1" applyFill="1" applyBorder="1" applyAlignment="1">
      <alignment horizontal="center" vertical="center" wrapText="1"/>
    </xf>
    <xf numFmtId="0" fontId="5" fillId="33" borderId="15" xfId="2" applyFont="1" applyFill="1" applyBorder="1" applyAlignment="1">
      <alignment horizontal="center" vertical="justify" wrapText="1"/>
    </xf>
    <xf numFmtId="49" fontId="3" fillId="33" borderId="16" xfId="2" applyNumberFormat="1" applyFont="1" applyFill="1" applyBorder="1" applyAlignment="1">
      <alignment horizontal="center" vertical="center"/>
    </xf>
    <xf numFmtId="0" fontId="3" fillId="33" borderId="0" xfId="2" applyFill="1" applyBorder="1" applyAlignment="1">
      <alignment horizontal="center" vertical="center" wrapText="1"/>
    </xf>
    <xf numFmtId="0" fontId="5" fillId="33" borderId="0" xfId="2" applyFont="1" applyFill="1" applyBorder="1" applyAlignment="1">
      <alignment horizontal="center" vertical="center" wrapText="1"/>
    </xf>
    <xf numFmtId="0" fontId="5" fillId="33" borderId="0" xfId="2" applyFont="1" applyFill="1" applyBorder="1" applyAlignment="1">
      <alignment horizontal="center"/>
    </xf>
    <xf numFmtId="0" fontId="3" fillId="33" borderId="0" xfId="2" applyFill="1" applyBorder="1" applyAlignment="1">
      <alignment horizontal="center"/>
    </xf>
    <xf numFmtId="49" fontId="5" fillId="33" borderId="0" xfId="2" applyNumberFormat="1" applyFont="1" applyFill="1" applyBorder="1" applyAlignment="1">
      <alignment horizontal="center" vertical="center" wrapText="1"/>
    </xf>
    <xf numFmtId="174" fontId="3" fillId="33" borderId="0" xfId="2" applyNumberFormat="1" applyFill="1" applyBorder="1"/>
    <xf numFmtId="43" fontId="3" fillId="33" borderId="0" xfId="2" applyNumberFormat="1" applyFill="1" applyBorder="1"/>
    <xf numFmtId="168" fontId="5" fillId="33" borderId="0" xfId="2" applyNumberFormat="1" applyFont="1" applyFill="1" applyBorder="1" applyAlignment="1">
      <alignment horizontal="center"/>
    </xf>
    <xf numFmtId="174" fontId="5" fillId="33" borderId="0" xfId="2" applyNumberFormat="1" applyFont="1" applyFill="1" applyBorder="1"/>
    <xf numFmtId="43" fontId="2" fillId="0" borderId="0" xfId="3568" applyFont="1" applyFill="1" applyBorder="1"/>
    <xf numFmtId="0" fontId="97" fillId="0" borderId="0" xfId="2" applyFont="1" applyFill="1"/>
    <xf numFmtId="0" fontId="2" fillId="0" borderId="0" xfId="2" applyFont="1" applyFill="1"/>
    <xf numFmtId="0" fontId="5" fillId="33" borderId="39" xfId="2" applyFont="1" applyFill="1" applyBorder="1" applyAlignment="1">
      <alignment horizontal="left" vertical="center" wrapText="1"/>
    </xf>
    <xf numFmtId="168" fontId="5" fillId="33" borderId="39" xfId="2" applyNumberFormat="1" applyFont="1" applyFill="1" applyBorder="1" applyAlignment="1">
      <alignment horizontal="center" vertical="center" wrapText="1"/>
    </xf>
    <xf numFmtId="174" fontId="5" fillId="33" borderId="155" xfId="2" applyNumberFormat="1" applyFont="1" applyFill="1" applyBorder="1" applyAlignment="1">
      <alignment horizontal="center" vertical="center" wrapText="1"/>
    </xf>
    <xf numFmtId="174" fontId="5" fillId="33" borderId="156" xfId="2" applyNumberFormat="1" applyFont="1" applyFill="1" applyBorder="1" applyAlignment="1">
      <alignment horizontal="center" vertical="center" wrapText="1"/>
    </xf>
    <xf numFmtId="174" fontId="2" fillId="0" borderId="157" xfId="3568" applyNumberFormat="1" applyFont="1" applyFill="1" applyBorder="1" applyAlignment="1">
      <alignment horizontal="center" vertical="center" wrapText="1"/>
    </xf>
    <xf numFmtId="174" fontId="2" fillId="46" borderId="157" xfId="3568" applyNumberFormat="1" applyFont="1" applyFill="1" applyBorder="1" applyAlignment="1">
      <alignment horizontal="center" vertical="center" wrapText="1"/>
    </xf>
    <xf numFmtId="169" fontId="3" fillId="33" borderId="0" xfId="48" applyNumberFormat="1" applyFill="1"/>
    <xf numFmtId="164" fontId="3" fillId="33" borderId="0" xfId="2" applyNumberFormat="1" applyFill="1"/>
    <xf numFmtId="43" fontId="3" fillId="33" borderId="0" xfId="2" applyNumberFormat="1" applyFill="1"/>
    <xf numFmtId="0" fontId="5" fillId="33" borderId="26" xfId="2" applyFont="1" applyFill="1" applyBorder="1"/>
    <xf numFmtId="168" fontId="5" fillId="33" borderId="26" xfId="2" applyNumberFormat="1" applyFont="1" applyFill="1" applyBorder="1" applyAlignment="1">
      <alignment horizontal="center"/>
    </xf>
    <xf numFmtId="10" fontId="3" fillId="33" borderId="158" xfId="3540" applyNumberFormat="1" applyFont="1" applyFill="1" applyBorder="1" applyAlignment="1">
      <alignment horizontal="center"/>
    </xf>
    <xf numFmtId="10" fontId="5" fillId="33" borderId="159" xfId="3540" applyNumberFormat="1" applyFont="1" applyFill="1" applyBorder="1" applyAlignment="1">
      <alignment horizontal="center"/>
    </xf>
    <xf numFmtId="164" fontId="2" fillId="0" borderId="160" xfId="3569" applyNumberFormat="1" applyFont="1" applyFill="1" applyBorder="1" applyAlignment="1">
      <alignment horizontal="center"/>
    </xf>
    <xf numFmtId="164" fontId="2" fillId="34" borderId="160" xfId="3569" applyNumberFormat="1" applyFont="1" applyFill="1" applyBorder="1" applyAlignment="1">
      <alignment horizontal="center"/>
    </xf>
    <xf numFmtId="10" fontId="3" fillId="33" borderId="0" xfId="2" applyNumberFormat="1" applyFill="1"/>
    <xf numFmtId="0" fontId="5" fillId="33" borderId="84" xfId="2" applyFont="1" applyFill="1" applyBorder="1"/>
    <xf numFmtId="168" fontId="5" fillId="33" borderId="84" xfId="2" applyNumberFormat="1" applyFont="1" applyFill="1" applyBorder="1" applyAlignment="1">
      <alignment horizontal="center"/>
    </xf>
    <xf numFmtId="174" fontId="5" fillId="33" borderId="84" xfId="2" applyNumberFormat="1" applyFont="1" applyFill="1" applyBorder="1"/>
    <xf numFmtId="43" fontId="2" fillId="0" borderId="84" xfId="3568" applyFont="1" applyFill="1" applyBorder="1"/>
    <xf numFmtId="43" fontId="2" fillId="0" borderId="0" xfId="2" applyNumberFormat="1" applyFont="1" applyFill="1"/>
    <xf numFmtId="168" fontId="5" fillId="33" borderId="0" xfId="2" applyNumberFormat="1" applyFont="1" applyFill="1" applyBorder="1" applyAlignment="1">
      <alignment horizontal="left"/>
    </xf>
    <xf numFmtId="168" fontId="5" fillId="33" borderId="0" xfId="2" applyNumberFormat="1" applyFont="1" applyFill="1" applyBorder="1"/>
    <xf numFmtId="4" fontId="5" fillId="33" borderId="0" xfId="2" applyNumberFormat="1" applyFont="1" applyFill="1" applyBorder="1"/>
    <xf numFmtId="43" fontId="3" fillId="0" borderId="0" xfId="3568" applyFill="1" applyBorder="1"/>
    <xf numFmtId="49" fontId="5" fillId="33" borderId="0" xfId="2" applyNumberFormat="1" applyFont="1" applyFill="1" applyBorder="1"/>
    <xf numFmtId="43" fontId="3" fillId="33" borderId="0" xfId="3568" applyFill="1" applyBorder="1"/>
    <xf numFmtId="0" fontId="5" fillId="33" borderId="100" xfId="2" applyFont="1" applyFill="1" applyBorder="1" applyAlignment="1">
      <alignment vertical="top" wrapText="1"/>
    </xf>
    <xf numFmtId="0" fontId="5" fillId="33" borderId="84" xfId="2" applyFont="1" applyFill="1" applyBorder="1" applyAlignment="1">
      <alignment vertical="top" wrapText="1"/>
    </xf>
    <xf numFmtId="0" fontId="5" fillId="33" borderId="99" xfId="2" applyFont="1" applyFill="1" applyBorder="1" applyAlignment="1">
      <alignment horizontal="center" vertical="center" wrapText="1"/>
    </xf>
    <xf numFmtId="174" fontId="5" fillId="33" borderId="156" xfId="2" applyNumberFormat="1" applyFont="1" applyFill="1" applyBorder="1" applyAlignment="1">
      <alignment horizontal="center"/>
    </xf>
    <xf numFmtId="174" fontId="5" fillId="33" borderId="157" xfId="2" applyNumberFormat="1" applyFont="1" applyFill="1" applyBorder="1" applyAlignment="1">
      <alignment horizontal="center"/>
    </xf>
    <xf numFmtId="0" fontId="5" fillId="33" borderId="32" xfId="2" applyFont="1" applyFill="1" applyBorder="1" applyAlignment="1">
      <alignment vertical="top" wrapText="1"/>
    </xf>
    <xf numFmtId="0" fontId="5" fillId="33" borderId="0" xfId="2" applyFont="1" applyFill="1" applyBorder="1" applyAlignment="1">
      <alignment vertical="top" wrapText="1"/>
    </xf>
    <xf numFmtId="0" fontId="5" fillId="33" borderId="49" xfId="2" applyFont="1" applyFill="1" applyBorder="1" applyAlignment="1">
      <alignment vertical="top" wrapText="1"/>
    </xf>
    <xf numFmtId="9" fontId="3" fillId="33" borderId="159" xfId="3540" applyFont="1" applyFill="1" applyBorder="1" applyAlignment="1">
      <alignment horizontal="center"/>
    </xf>
    <xf numFmtId="174" fontId="5" fillId="33" borderId="160" xfId="2" applyNumberFormat="1" applyFont="1" applyFill="1" applyBorder="1" applyAlignment="1">
      <alignment horizontal="center"/>
    </xf>
    <xf numFmtId="9" fontId="3" fillId="33" borderId="0" xfId="3540" applyFont="1" applyFill="1" applyBorder="1" applyAlignment="1">
      <alignment horizontal="center"/>
    </xf>
    <xf numFmtId="10" fontId="5" fillId="33" borderId="0" xfId="3540" applyNumberFormat="1" applyFont="1" applyFill="1" applyBorder="1" applyAlignment="1">
      <alignment horizontal="center"/>
    </xf>
    <xf numFmtId="174" fontId="5" fillId="33" borderId="0" xfId="2" applyNumberFormat="1" applyFont="1" applyFill="1" applyBorder="1" applyAlignment="1">
      <alignment horizontal="center"/>
    </xf>
    <xf numFmtId="174" fontId="5" fillId="33" borderId="161" xfId="2" applyNumberFormat="1" applyFont="1" applyFill="1" applyBorder="1" applyAlignment="1">
      <alignment horizontal="center" vertical="center" wrapText="1"/>
    </xf>
    <xf numFmtId="174" fontId="5" fillId="33" borderId="156" xfId="2" applyNumberFormat="1" applyFont="1" applyFill="1" applyBorder="1" applyAlignment="1">
      <alignment horizontal="center" vertical="center" wrapText="1"/>
    </xf>
    <xf numFmtId="174" fontId="2" fillId="34" borderId="157" xfId="3568" applyNumberFormat="1" applyFont="1" applyFill="1" applyBorder="1" applyAlignment="1">
      <alignment horizontal="center" vertical="center" wrapText="1"/>
    </xf>
    <xf numFmtId="10" fontId="5" fillId="33" borderId="162" xfId="3540" applyNumberFormat="1" applyFont="1" applyFill="1" applyBorder="1" applyAlignment="1">
      <alignment horizontal="center"/>
    </xf>
    <xf numFmtId="10" fontId="5" fillId="33" borderId="159" xfId="3540" applyNumberFormat="1" applyFont="1" applyFill="1" applyBorder="1" applyAlignment="1">
      <alignment horizontal="center"/>
    </xf>
    <xf numFmtId="174" fontId="5" fillId="33" borderId="100" xfId="2" applyNumberFormat="1" applyFont="1" applyFill="1" applyBorder="1" applyAlignment="1">
      <alignment horizontal="center" vertical="center" wrapText="1"/>
    </xf>
    <xf numFmtId="174" fontId="5" fillId="33" borderId="163" xfId="2" applyNumberFormat="1" applyFont="1" applyFill="1" applyBorder="1" applyAlignment="1">
      <alignment horizontal="center" vertical="center" wrapText="1"/>
    </xf>
    <xf numFmtId="0" fontId="5" fillId="33" borderId="36" xfId="2" applyFont="1" applyFill="1" applyBorder="1" applyAlignment="1">
      <alignment vertical="top" wrapText="1"/>
    </xf>
    <xf numFmtId="0" fontId="5" fillId="33" borderId="35" xfId="2" applyFont="1" applyFill="1" applyBorder="1" applyAlignment="1">
      <alignment vertical="top" wrapText="1"/>
    </xf>
    <xf numFmtId="0" fontId="5" fillId="33" borderId="98" xfId="2" applyFont="1" applyFill="1" applyBorder="1" applyAlignment="1">
      <alignment vertical="top" wrapText="1"/>
    </xf>
    <xf numFmtId="174" fontId="5" fillId="33" borderId="162" xfId="2" applyNumberFormat="1" applyFont="1" applyFill="1" applyBorder="1" applyAlignment="1">
      <alignment horizontal="center" vertical="center" wrapText="1"/>
    </xf>
    <xf numFmtId="174" fontId="5" fillId="33" borderId="159" xfId="2" applyNumberFormat="1" applyFont="1" applyFill="1" applyBorder="1" applyAlignment="1">
      <alignment horizontal="center" vertical="center" wrapText="1"/>
    </xf>
    <xf numFmtId="164" fontId="5" fillId="33" borderId="159" xfId="3569" applyNumberFormat="1" applyFont="1" applyFill="1" applyBorder="1" applyAlignment="1">
      <alignment horizontal="center"/>
    </xf>
    <xf numFmtId="0" fontId="3" fillId="34" borderId="0" xfId="2" applyFill="1" applyAlignment="1">
      <alignment horizontal="center"/>
    </xf>
    <xf numFmtId="0" fontId="3" fillId="34" borderId="0" xfId="2" applyFill="1" applyAlignment="1">
      <alignment horizontal="center"/>
    </xf>
    <xf numFmtId="0" fontId="37" fillId="33" borderId="0" xfId="2" applyFont="1" applyFill="1" applyAlignment="1">
      <alignment horizontal="center"/>
    </xf>
    <xf numFmtId="174" fontId="3" fillId="0" borderId="0" xfId="2" applyNumberFormat="1" applyFill="1" applyAlignment="1">
      <alignment horizontal="center"/>
    </xf>
    <xf numFmtId="169" fontId="3" fillId="0" borderId="0" xfId="48" applyNumberFormat="1" applyFill="1" applyAlignment="1">
      <alignment horizontal="center" vertical="center" wrapText="1"/>
    </xf>
    <xf numFmtId="10" fontId="3" fillId="0" borderId="0" xfId="2" applyNumberFormat="1" applyFill="1" applyAlignment="1">
      <alignment horizontal="center"/>
    </xf>
    <xf numFmtId="49" fontId="37" fillId="33" borderId="0" xfId="2" applyNumberFormat="1" applyFont="1" applyFill="1" applyBorder="1"/>
    <xf numFmtId="169" fontId="3" fillId="0" borderId="0" xfId="48" applyNumberFormat="1" applyFill="1" applyAlignment="1">
      <alignment horizontal="center"/>
    </xf>
    <xf numFmtId="0" fontId="3" fillId="36" borderId="0" xfId="2" applyFill="1" applyAlignment="1">
      <alignment horizontal="center"/>
    </xf>
    <xf numFmtId="0" fontId="3" fillId="36" borderId="0" xfId="2" applyFill="1" applyAlignment="1">
      <alignment horizontal="center"/>
    </xf>
    <xf numFmtId="49" fontId="37" fillId="33" borderId="0" xfId="2" applyNumberFormat="1" applyFont="1" applyFill="1" applyBorder="1" applyAlignment="1">
      <alignment horizontal="center"/>
    </xf>
    <xf numFmtId="49" fontId="37" fillId="33" borderId="0" xfId="2" applyNumberFormat="1" applyFont="1" applyFill="1" applyBorder="1" applyAlignment="1">
      <alignment horizontal="center"/>
    </xf>
    <xf numFmtId="49" fontId="3" fillId="33" borderId="0" xfId="2" applyNumberFormat="1" applyFill="1"/>
    <xf numFmtId="4" fontId="10" fillId="33" borderId="0" xfId="2" applyNumberFormat="1" applyFont="1" applyFill="1" applyAlignment="1">
      <alignment horizontal="center"/>
    </xf>
    <xf numFmtId="49" fontId="5" fillId="36" borderId="0" xfId="2" applyNumberFormat="1" applyFont="1" applyFill="1" applyBorder="1"/>
    <xf numFmtId="174" fontId="3" fillId="36" borderId="0" xfId="2" applyNumberFormat="1" applyFill="1"/>
    <xf numFmtId="0" fontId="60" fillId="33" borderId="0" xfId="2" applyFont="1" applyFill="1"/>
    <xf numFmtId="49" fontId="4" fillId="33" borderId="0" xfId="2" applyNumberFormat="1" applyFont="1" applyFill="1" applyBorder="1" applyAlignment="1">
      <alignment horizontal="left"/>
    </xf>
    <xf numFmtId="49" fontId="4" fillId="33" borderId="0" xfId="2" applyNumberFormat="1" applyFont="1" applyFill="1" applyBorder="1"/>
    <xf numFmtId="49" fontId="60" fillId="33" borderId="0" xfId="2" applyNumberFormat="1" applyFont="1" applyFill="1"/>
    <xf numFmtId="174" fontId="60" fillId="33" borderId="0" xfId="2" applyNumberFormat="1" applyFont="1" applyFill="1"/>
    <xf numFmtId="4" fontId="5" fillId="33" borderId="0" xfId="2" applyNumberFormat="1" applyFont="1" applyFill="1" applyBorder="1" applyAlignment="1">
      <alignment horizontal="left"/>
    </xf>
    <xf numFmtId="4" fontId="3" fillId="33" borderId="0" xfId="2" applyNumberFormat="1" applyFill="1"/>
    <xf numFmtId="0" fontId="66" fillId="33" borderId="0" xfId="2" applyFont="1" applyFill="1"/>
    <xf numFmtId="43" fontId="3" fillId="33" borderId="0" xfId="3564" applyFont="1" applyFill="1"/>
    <xf numFmtId="10" fontId="3" fillId="33" borderId="0" xfId="3564" applyNumberFormat="1" applyFont="1" applyFill="1"/>
    <xf numFmtId="43" fontId="66" fillId="33" borderId="0" xfId="3564" applyFont="1" applyFill="1"/>
    <xf numFmtId="169" fontId="3" fillId="33" borderId="0" xfId="2" applyNumberFormat="1" applyFill="1"/>
    <xf numFmtId="43" fontId="9" fillId="33" borderId="0" xfId="3564" applyFont="1" applyFill="1"/>
    <xf numFmtId="0" fontId="8" fillId="33" borderId="0" xfId="2" applyFont="1" applyFill="1"/>
    <xf numFmtId="4" fontId="3" fillId="0" borderId="0" xfId="3570" applyNumberFormat="1" applyBorder="1"/>
    <xf numFmtId="10" fontId="3" fillId="0" borderId="0" xfId="3570" applyNumberFormat="1" applyBorder="1"/>
    <xf numFmtId="0" fontId="60" fillId="33" borderId="0" xfId="1" applyFont="1" applyFill="1"/>
    <xf numFmtId="0" fontId="4" fillId="33" borderId="0" xfId="3571" applyFont="1" applyFill="1" applyAlignment="1">
      <alignment horizontal="right"/>
    </xf>
    <xf numFmtId="0" fontId="4" fillId="33" borderId="0" xfId="3571" applyFont="1" applyFill="1"/>
    <xf numFmtId="0" fontId="3" fillId="0" borderId="0" xfId="3570" applyBorder="1"/>
    <xf numFmtId="0" fontId="65" fillId="34" borderId="0" xfId="1" applyFont="1" applyFill="1" applyAlignment="1"/>
    <xf numFmtId="0" fontId="65" fillId="33" borderId="0" xfId="1" applyFont="1" applyFill="1" applyAlignment="1"/>
    <xf numFmtId="0" fontId="65" fillId="0" borderId="0" xfId="1" applyFont="1" applyFill="1" applyAlignment="1"/>
    <xf numFmtId="0" fontId="65" fillId="35" borderId="0" xfId="1" applyFont="1" applyFill="1" applyAlignment="1"/>
    <xf numFmtId="0" fontId="3" fillId="0" borderId="0" xfId="3570" applyAlignment="1">
      <alignment horizontal="center"/>
    </xf>
    <xf numFmtId="0" fontId="3" fillId="0" borderId="0" xfId="3570" applyBorder="1" applyAlignment="1"/>
    <xf numFmtId="0" fontId="3" fillId="0" borderId="0" xfId="3570"/>
    <xf numFmtId="0" fontId="37" fillId="47" borderId="0" xfId="0" applyFont="1" applyFill="1" applyAlignment="1">
      <alignment horizontal="center" vertical="center"/>
    </xf>
    <xf numFmtId="0" fontId="37" fillId="0" borderId="0" xfId="3570" applyFont="1" applyAlignment="1">
      <alignment horizontal="center" vertical="center" wrapText="1"/>
    </xf>
    <xf numFmtId="0" fontId="37" fillId="0" borderId="0" xfId="3570" applyFont="1" applyAlignment="1">
      <alignment vertical="center"/>
    </xf>
    <xf numFmtId="0" fontId="37" fillId="0" borderId="0" xfId="3570" applyFont="1"/>
    <xf numFmtId="0" fontId="3" fillId="0" borderId="0" xfId="3570" applyAlignment="1">
      <alignment horizontal="right"/>
    </xf>
    <xf numFmtId="0" fontId="3" fillId="0" borderId="0" xfId="3570" applyFont="1" applyBorder="1"/>
    <xf numFmtId="0" fontId="98" fillId="33" borderId="0" xfId="3570" applyFont="1" applyFill="1" applyAlignment="1">
      <alignment horizontal="center"/>
    </xf>
    <xf numFmtId="4" fontId="5" fillId="0" borderId="0" xfId="3570" applyNumberFormat="1" applyFont="1" applyBorder="1"/>
    <xf numFmtId="0" fontId="99" fillId="36" borderId="0" xfId="3570" applyFont="1" applyFill="1" applyAlignment="1">
      <alignment horizontal="left" vertical="center" wrapText="1"/>
    </xf>
    <xf numFmtId="0" fontId="100" fillId="0" borderId="0" xfId="3570" applyFont="1" applyFill="1" applyAlignment="1">
      <alignment horizontal="center"/>
    </xf>
    <xf numFmtId="0" fontId="101" fillId="36" borderId="0" xfId="3570" applyFont="1" applyFill="1" applyAlignment="1">
      <alignment horizontal="center" vertical="center"/>
    </xf>
    <xf numFmtId="0" fontId="3" fillId="0" borderId="0" xfId="3570" applyFont="1"/>
    <xf numFmtId="0" fontId="101" fillId="36" borderId="0" xfId="3570" applyFont="1" applyFill="1" applyAlignment="1">
      <alignment horizontal="center" vertical="center"/>
    </xf>
    <xf numFmtId="194" fontId="101" fillId="36" borderId="0" xfId="3570" applyNumberFormat="1" applyFont="1" applyFill="1" applyAlignment="1">
      <alignment horizontal="center" vertical="center"/>
    </xf>
    <xf numFmtId="0" fontId="100" fillId="0" borderId="0" xfId="3570" applyFont="1" applyAlignment="1">
      <alignment horizontal="right"/>
    </xf>
    <xf numFmtId="0" fontId="3" fillId="0" borderId="0" xfId="3570" applyFont="1" applyAlignment="1">
      <alignment horizontal="right"/>
    </xf>
    <xf numFmtId="10" fontId="5" fillId="0" borderId="0" xfId="3570" applyNumberFormat="1" applyFont="1" applyBorder="1"/>
    <xf numFmtId="0" fontId="100" fillId="36" borderId="0" xfId="3570" applyFont="1" applyFill="1" applyAlignment="1">
      <alignment horizontal="center" vertical="center"/>
    </xf>
    <xf numFmtId="194" fontId="100" fillId="36" borderId="0" xfId="3570" applyNumberFormat="1" applyFont="1" applyFill="1" applyAlignment="1">
      <alignment horizontal="center" vertical="center"/>
    </xf>
    <xf numFmtId="0" fontId="102" fillId="0" borderId="0" xfId="3570" applyFont="1" applyAlignment="1">
      <alignment horizontal="center"/>
    </xf>
    <xf numFmtId="8" fontId="83" fillId="33" borderId="0" xfId="2" applyNumberFormat="1" applyFont="1" applyFill="1" applyBorder="1" applyAlignment="1">
      <alignment horizontal="center" vertical="center"/>
    </xf>
    <xf numFmtId="0" fontId="3" fillId="0" borderId="0" xfId="3570" applyBorder="1" applyAlignment="1">
      <alignment horizontal="center"/>
    </xf>
    <xf numFmtId="0" fontId="100" fillId="33" borderId="0" xfId="3570" applyFont="1" applyFill="1" applyBorder="1" applyAlignment="1">
      <alignment horizontal="center" vertical="center"/>
    </xf>
    <xf numFmtId="0" fontId="99" fillId="36" borderId="49" xfId="3570" applyFont="1" applyFill="1" applyBorder="1" applyAlignment="1">
      <alignment horizontal="center"/>
    </xf>
    <xf numFmtId="0" fontId="99" fillId="36" borderId="33" xfId="3570" applyFont="1" applyFill="1" applyBorder="1" applyAlignment="1">
      <alignment horizontal="center"/>
    </xf>
    <xf numFmtId="0" fontId="99" fillId="36" borderId="32" xfId="3570" applyFont="1" applyFill="1" applyBorder="1" applyAlignment="1">
      <alignment horizontal="center" vertical="center"/>
    </xf>
    <xf numFmtId="0" fontId="99" fillId="36" borderId="49" xfId="3570" applyFont="1" applyFill="1" applyBorder="1" applyAlignment="1">
      <alignment horizontal="center" vertical="center"/>
    </xf>
    <xf numFmtId="0" fontId="101" fillId="36" borderId="32" xfId="3570" applyFont="1" applyFill="1" applyBorder="1" applyAlignment="1">
      <alignment horizontal="center" vertical="center"/>
    </xf>
    <xf numFmtId="0" fontId="101" fillId="36" borderId="0" xfId="3570" applyFont="1" applyFill="1" applyBorder="1" applyAlignment="1">
      <alignment horizontal="center" vertical="center"/>
    </xf>
    <xf numFmtId="0" fontId="101" fillId="36" borderId="49" xfId="3570" applyFont="1" applyFill="1" applyBorder="1" applyAlignment="1">
      <alignment horizontal="center" vertical="center"/>
    </xf>
    <xf numFmtId="0" fontId="13" fillId="36" borderId="36" xfId="3570" applyFont="1" applyFill="1" applyBorder="1" applyAlignment="1">
      <alignment horizontal="center" vertical="center" shrinkToFit="1"/>
    </xf>
    <xf numFmtId="0" fontId="13" fillId="36" borderId="98" xfId="3570" applyFont="1" applyFill="1" applyBorder="1" applyAlignment="1">
      <alignment horizontal="center" vertical="center" shrinkToFit="1"/>
    </xf>
    <xf numFmtId="0" fontId="13" fillId="36" borderId="0" xfId="3570" applyFont="1" applyFill="1" applyAlignment="1">
      <alignment horizontal="center"/>
    </xf>
    <xf numFmtId="0" fontId="99" fillId="36" borderId="164" xfId="3570" applyFont="1" applyFill="1" applyBorder="1" applyAlignment="1">
      <alignment horizontal="center"/>
    </xf>
    <xf numFmtId="0" fontId="99" fillId="36" borderId="99" xfId="3570" applyFont="1" applyFill="1" applyBorder="1" applyAlignment="1">
      <alignment horizontal="center"/>
    </xf>
    <xf numFmtId="0" fontId="99" fillId="36" borderId="165" xfId="3570" applyFont="1" applyFill="1" applyBorder="1" applyAlignment="1">
      <alignment horizontal="center"/>
    </xf>
    <xf numFmtId="0" fontId="99" fillId="36" borderId="84" xfId="3570" applyFont="1" applyFill="1" applyBorder="1" applyAlignment="1">
      <alignment horizontal="center" vertical="center"/>
    </xf>
    <xf numFmtId="0" fontId="99" fillId="36" borderId="99" xfId="3570" applyFont="1" applyFill="1" applyBorder="1" applyAlignment="1">
      <alignment horizontal="center" vertical="center"/>
    </xf>
    <xf numFmtId="0" fontId="99" fillId="36" borderId="166" xfId="3570" applyFont="1" applyFill="1" applyBorder="1" applyAlignment="1">
      <alignment horizontal="center"/>
    </xf>
    <xf numFmtId="0" fontId="99" fillId="36" borderId="167" xfId="3570" applyFont="1" applyFill="1" applyBorder="1" applyAlignment="1">
      <alignment horizontal="center"/>
    </xf>
    <xf numFmtId="164" fontId="3" fillId="0" borderId="0" xfId="3572" applyNumberFormat="1" applyBorder="1"/>
    <xf numFmtId="4" fontId="3" fillId="0" borderId="0" xfId="3570" applyNumberFormat="1" applyBorder="1" applyAlignment="1"/>
    <xf numFmtId="0" fontId="103" fillId="0" borderId="119" xfId="3570" applyFont="1" applyBorder="1" applyAlignment="1">
      <alignment horizontal="center"/>
    </xf>
    <xf numFmtId="0" fontId="103" fillId="0" borderId="116" xfId="3570" applyFont="1" applyBorder="1" applyAlignment="1">
      <alignment horizontal="center"/>
    </xf>
    <xf numFmtId="0" fontId="103" fillId="0" borderId="168" xfId="3570" applyFont="1" applyBorder="1" applyAlignment="1">
      <alignment horizontal="center"/>
    </xf>
    <xf numFmtId="0" fontId="103" fillId="0" borderId="166" xfId="3570" applyFont="1" applyBorder="1" applyAlignment="1">
      <alignment horizontal="center"/>
    </xf>
    <xf numFmtId="0" fontId="3" fillId="0" borderId="167" xfId="3570" applyBorder="1"/>
    <xf numFmtId="0" fontId="3" fillId="0" borderId="168" xfId="3570" applyBorder="1"/>
    <xf numFmtId="0" fontId="3" fillId="0" borderId="119" xfId="3570" applyBorder="1"/>
    <xf numFmtId="0" fontId="3" fillId="0" borderId="166" xfId="3570" applyBorder="1"/>
    <xf numFmtId="0" fontId="3" fillId="0" borderId="49" xfId="3570" applyBorder="1"/>
    <xf numFmtId="0" fontId="3" fillId="0" borderId="169" xfId="3570" applyBorder="1"/>
    <xf numFmtId="0" fontId="3" fillId="0" borderId="125" xfId="3570" applyBorder="1"/>
    <xf numFmtId="0" fontId="3" fillId="0" borderId="170" xfId="3570" applyBorder="1"/>
    <xf numFmtId="0" fontId="3" fillId="0" borderId="171" xfId="3570" applyBorder="1"/>
    <xf numFmtId="0" fontId="3" fillId="0" borderId="172" xfId="3570" applyBorder="1"/>
    <xf numFmtId="0" fontId="3" fillId="0" borderId="0" xfId="3570" applyBorder="1" applyAlignment="1">
      <alignment horizontal="right"/>
    </xf>
    <xf numFmtId="0" fontId="104" fillId="36" borderId="99" xfId="3570" applyFont="1" applyFill="1" applyBorder="1"/>
    <xf numFmtId="2" fontId="3" fillId="0" borderId="39" xfId="3570" applyNumberFormat="1" applyFont="1" applyBorder="1" applyAlignment="1">
      <alignment horizontal="center"/>
    </xf>
    <xf numFmtId="167" fontId="3" fillId="0" borderId="164" xfId="3570" applyNumberFormat="1" applyFont="1" applyBorder="1" applyAlignment="1">
      <alignment horizontal="center"/>
    </xf>
    <xf numFmtId="167" fontId="3" fillId="0" borderId="165" xfId="3570" applyNumberFormat="1" applyFont="1" applyBorder="1" applyAlignment="1">
      <alignment horizontal="center"/>
    </xf>
    <xf numFmtId="2" fontId="3" fillId="0" borderId="165" xfId="3570" applyNumberFormat="1" applyFont="1" applyBorder="1" applyAlignment="1">
      <alignment horizontal="center"/>
    </xf>
    <xf numFmtId="10" fontId="3" fillId="0" borderId="164" xfId="3570" applyNumberFormat="1" applyFont="1" applyFill="1" applyBorder="1" applyAlignment="1">
      <alignment horizontal="center"/>
    </xf>
    <xf numFmtId="10" fontId="3" fillId="0" borderId="99" xfId="3570" applyNumberFormat="1" applyFont="1" applyBorder="1" applyAlignment="1">
      <alignment horizontal="center"/>
    </xf>
    <xf numFmtId="10" fontId="3" fillId="0" borderId="164" xfId="3570" applyNumberFormat="1" applyFont="1" applyBorder="1" applyAlignment="1">
      <alignment horizontal="center"/>
    </xf>
    <xf numFmtId="10" fontId="3" fillId="0" borderId="99" xfId="3570" applyNumberFormat="1" applyBorder="1" applyAlignment="1">
      <alignment horizontal="center"/>
    </xf>
    <xf numFmtId="0" fontId="3" fillId="0" borderId="32" xfId="3570" applyBorder="1"/>
    <xf numFmtId="193" fontId="3" fillId="0" borderId="0" xfId="3570" applyNumberFormat="1" applyBorder="1"/>
    <xf numFmtId="193" fontId="9" fillId="0" borderId="0" xfId="3570" applyNumberFormat="1" applyFont="1" applyBorder="1" applyAlignment="1">
      <alignment horizontal="center"/>
    </xf>
    <xf numFmtId="0" fontId="3" fillId="0" borderId="0" xfId="3570" applyBorder="1" applyAlignment="1">
      <alignment horizontal="center"/>
    </xf>
    <xf numFmtId="0" fontId="104" fillId="36" borderId="49" xfId="3570" applyFont="1" applyFill="1" applyBorder="1"/>
    <xf numFmtId="43" fontId="60" fillId="0" borderId="33" xfId="3564" applyFont="1" applyBorder="1" applyAlignment="1">
      <alignment horizontal="center" vertical="center"/>
    </xf>
    <xf numFmtId="167" fontId="60" fillId="0" borderId="166" xfId="3570" applyNumberFormat="1" applyFont="1" applyBorder="1" applyAlignment="1">
      <alignment horizontal="center"/>
    </xf>
    <xf numFmtId="167" fontId="60" fillId="0" borderId="167" xfId="3570" applyNumberFormat="1" applyFont="1" applyBorder="1" applyAlignment="1">
      <alignment horizontal="center"/>
    </xf>
    <xf numFmtId="43" fontId="60" fillId="0" borderId="167" xfId="3564" applyFont="1" applyBorder="1" applyAlignment="1">
      <alignment horizontal="center"/>
    </xf>
    <xf numFmtId="10" fontId="60" fillId="0" borderId="166" xfId="3570" applyNumberFormat="1" applyFont="1" applyFill="1" applyBorder="1" applyAlignment="1">
      <alignment horizontal="center"/>
    </xf>
    <xf numFmtId="10" fontId="60" fillId="0" borderId="49" xfId="3570" applyNumberFormat="1" applyFont="1" applyBorder="1" applyAlignment="1">
      <alignment horizontal="center"/>
    </xf>
    <xf numFmtId="10" fontId="60" fillId="0" borderId="166" xfId="3570" applyNumberFormat="1" applyFont="1" applyBorder="1" applyAlignment="1">
      <alignment horizontal="center"/>
    </xf>
    <xf numFmtId="167" fontId="3" fillId="0" borderId="0" xfId="3570" applyNumberFormat="1" applyBorder="1" applyAlignment="1">
      <alignment horizontal="center"/>
    </xf>
    <xf numFmtId="4" fontId="3" fillId="0" borderId="0" xfId="3570" applyNumberFormat="1" applyBorder="1" applyAlignment="1">
      <alignment horizontal="right"/>
    </xf>
    <xf numFmtId="167" fontId="3" fillId="0" borderId="0" xfId="3570" applyNumberFormat="1" applyBorder="1"/>
    <xf numFmtId="0" fontId="105" fillId="36" borderId="49" xfId="3570" applyFont="1" applyFill="1" applyBorder="1"/>
    <xf numFmtId="2" fontId="3" fillId="0" borderId="33" xfId="3570" applyNumberFormat="1" applyFont="1" applyBorder="1" applyAlignment="1">
      <alignment horizontal="center"/>
    </xf>
    <xf numFmtId="167" fontId="3" fillId="0" borderId="166" xfId="3570" applyNumberFormat="1" applyFont="1" applyBorder="1" applyAlignment="1">
      <alignment horizontal="center"/>
    </xf>
    <xf numFmtId="167" fontId="3" fillId="0" borderId="167" xfId="3570" applyNumberFormat="1" applyFont="1" applyBorder="1" applyAlignment="1">
      <alignment horizontal="center"/>
    </xf>
    <xf numFmtId="2" fontId="3" fillId="0" borderId="167" xfId="3570" applyNumberFormat="1" applyFont="1" applyBorder="1" applyAlignment="1">
      <alignment horizontal="center"/>
    </xf>
    <xf numFmtId="10" fontId="3" fillId="0" borderId="166" xfId="3570" applyNumberFormat="1" applyFont="1" applyFill="1" applyBorder="1" applyAlignment="1">
      <alignment horizontal="center"/>
    </xf>
    <xf numFmtId="10" fontId="3" fillId="0" borderId="49" xfId="3570" applyNumberFormat="1" applyFont="1" applyBorder="1" applyAlignment="1">
      <alignment horizontal="center"/>
    </xf>
    <xf numFmtId="10" fontId="3" fillId="0" borderId="166" xfId="3570" applyNumberFormat="1" applyFont="1" applyBorder="1" applyAlignment="1">
      <alignment horizontal="center"/>
    </xf>
    <xf numFmtId="167" fontId="26" fillId="0" borderId="164" xfId="3570" applyNumberFormat="1" applyFont="1" applyBorder="1" applyAlignment="1">
      <alignment horizontal="center"/>
    </xf>
    <xf numFmtId="4" fontId="3" fillId="0" borderId="0" xfId="3570" applyNumberFormat="1" applyFill="1" applyBorder="1"/>
    <xf numFmtId="167" fontId="26" fillId="0" borderId="166" xfId="3570" applyNumberFormat="1" applyFont="1" applyBorder="1" applyAlignment="1">
      <alignment horizontal="center"/>
    </xf>
    <xf numFmtId="10" fontId="3" fillId="0" borderId="49" xfId="3570" applyNumberFormat="1" applyBorder="1" applyAlignment="1">
      <alignment horizontal="center"/>
    </xf>
    <xf numFmtId="4" fontId="3" fillId="0" borderId="0" xfId="3570" applyNumberFormat="1" applyBorder="1" applyAlignment="1">
      <alignment horizontal="center"/>
    </xf>
    <xf numFmtId="167" fontId="60" fillId="0" borderId="32" xfId="3570" applyNumberFormat="1" applyFont="1" applyBorder="1" applyAlignment="1">
      <alignment horizontal="center"/>
    </xf>
    <xf numFmtId="195" fontId="3" fillId="0" borderId="0" xfId="3570" applyNumberFormat="1" applyFont="1" applyBorder="1"/>
    <xf numFmtId="0" fontId="93" fillId="36" borderId="49" xfId="3570" applyFont="1" applyFill="1" applyBorder="1"/>
    <xf numFmtId="2" fontId="3" fillId="0" borderId="33" xfId="3570" applyNumberFormat="1" applyBorder="1" applyAlignment="1">
      <alignment horizontal="center"/>
    </xf>
    <xf numFmtId="167" fontId="3" fillId="0" borderId="173" xfId="3570" applyNumberFormat="1" applyBorder="1" applyAlignment="1">
      <alignment horizontal="center"/>
    </xf>
    <xf numFmtId="167" fontId="3" fillId="0" borderId="174" xfId="3570" applyNumberFormat="1" applyBorder="1" applyAlignment="1">
      <alignment horizontal="center"/>
    </xf>
    <xf numFmtId="2" fontId="3" fillId="0" borderId="174" xfId="3570" applyNumberFormat="1" applyBorder="1" applyAlignment="1">
      <alignment horizontal="center"/>
    </xf>
    <xf numFmtId="10" fontId="3" fillId="0" borderId="173" xfId="3570" applyNumberFormat="1" applyFill="1" applyBorder="1" applyAlignment="1">
      <alignment horizontal="center"/>
    </xf>
    <xf numFmtId="10" fontId="3" fillId="0" borderId="173" xfId="3570" applyNumberFormat="1" applyBorder="1" applyAlignment="1">
      <alignment horizontal="center"/>
    </xf>
    <xf numFmtId="10" fontId="3" fillId="0" borderId="49" xfId="3570" applyNumberFormat="1" applyBorder="1"/>
    <xf numFmtId="43" fontId="60" fillId="0" borderId="33" xfId="3564" applyFont="1" applyBorder="1" applyAlignment="1">
      <alignment horizontal="center"/>
    </xf>
    <xf numFmtId="4" fontId="3" fillId="0" borderId="0" xfId="3570" applyNumberFormat="1" applyBorder="1" applyAlignment="1">
      <alignment horizontal="left"/>
    </xf>
    <xf numFmtId="0" fontId="106" fillId="36" borderId="49" xfId="3570" applyFont="1" applyFill="1" applyBorder="1"/>
    <xf numFmtId="2" fontId="60" fillId="0" borderId="33" xfId="3570" applyNumberFormat="1" applyFont="1" applyBorder="1" applyAlignment="1">
      <alignment horizontal="center"/>
    </xf>
    <xf numFmtId="4" fontId="3" fillId="0" borderId="49" xfId="3570" applyNumberFormat="1" applyFont="1" applyBorder="1" applyAlignment="1">
      <alignment horizontal="center"/>
    </xf>
    <xf numFmtId="2" fontId="3" fillId="0" borderId="166" xfId="3570" applyNumberFormat="1" applyFont="1" applyBorder="1" applyAlignment="1">
      <alignment horizontal="center"/>
    </xf>
    <xf numFmtId="2" fontId="3" fillId="0" borderId="49" xfId="3570" applyNumberFormat="1" applyBorder="1"/>
    <xf numFmtId="0" fontId="26" fillId="0" borderId="49" xfId="3570" applyFont="1" applyBorder="1"/>
    <xf numFmtId="4" fontId="3" fillId="0" borderId="49" xfId="3570" applyNumberFormat="1" applyBorder="1" applyAlignment="1">
      <alignment horizontal="center"/>
    </xf>
    <xf numFmtId="2" fontId="3" fillId="0" borderId="173" xfId="3570" applyNumberFormat="1" applyBorder="1" applyAlignment="1">
      <alignment horizontal="center"/>
    </xf>
    <xf numFmtId="0" fontId="3" fillId="0" borderId="55" xfId="3570" applyBorder="1"/>
    <xf numFmtId="2" fontId="3" fillId="0" borderId="55" xfId="3570" applyNumberFormat="1" applyBorder="1"/>
    <xf numFmtId="167" fontId="3" fillId="0" borderId="55" xfId="3570" applyNumberFormat="1" applyBorder="1"/>
    <xf numFmtId="167" fontId="3" fillId="0" borderId="55" xfId="3570" applyNumberFormat="1" applyFill="1" applyBorder="1" applyAlignment="1" applyProtection="1">
      <alignment horizontal="center"/>
    </xf>
    <xf numFmtId="10" fontId="3" fillId="0" borderId="55" xfId="3570" applyNumberFormat="1" applyFill="1" applyBorder="1"/>
    <xf numFmtId="2" fontId="3" fillId="0" borderId="34" xfId="3570" applyNumberFormat="1" applyBorder="1"/>
    <xf numFmtId="174" fontId="37" fillId="0" borderId="0" xfId="3570" applyNumberFormat="1" applyFont="1" applyBorder="1"/>
    <xf numFmtId="0" fontId="99" fillId="36" borderId="99" xfId="3570" applyFont="1" applyFill="1" applyBorder="1" applyAlignment="1">
      <alignment horizontal="center" vertical="center"/>
    </xf>
    <xf numFmtId="2" fontId="91" fillId="36" borderId="39" xfId="3570" applyNumberFormat="1" applyFont="1" applyFill="1" applyBorder="1" applyAlignment="1">
      <alignment horizontal="center" vertical="center"/>
    </xf>
    <xf numFmtId="167" fontId="91" fillId="36" borderId="164" xfId="3570" applyNumberFormat="1" applyFont="1" applyFill="1" applyBorder="1" applyAlignment="1">
      <alignment horizontal="center" vertical="center"/>
    </xf>
    <xf numFmtId="167" fontId="91" fillId="36" borderId="99" xfId="3570" applyNumberFormat="1" applyFont="1" applyFill="1" applyBorder="1" applyAlignment="1">
      <alignment horizontal="center" vertical="center"/>
    </xf>
    <xf numFmtId="10" fontId="91" fillId="36" borderId="164" xfId="3570" applyNumberFormat="1" applyFont="1" applyFill="1" applyBorder="1" applyAlignment="1">
      <alignment horizontal="center" vertical="center"/>
    </xf>
    <xf numFmtId="2" fontId="91" fillId="36" borderId="175" xfId="3570" applyNumberFormat="1" applyFont="1" applyFill="1" applyBorder="1" applyAlignment="1">
      <alignment horizontal="center" vertical="center"/>
    </xf>
    <xf numFmtId="2" fontId="91" fillId="36" borderId="99" xfId="3570" applyNumberFormat="1" applyFont="1" applyFill="1" applyBorder="1" applyAlignment="1">
      <alignment horizontal="center" vertical="center"/>
    </xf>
    <xf numFmtId="0" fontId="3" fillId="33" borderId="0" xfId="3570" applyFill="1" applyBorder="1" applyAlignment="1">
      <alignment vertical="center"/>
    </xf>
    <xf numFmtId="4" fontId="3" fillId="0" borderId="0" xfId="3570" applyNumberFormat="1" applyFont="1" applyBorder="1"/>
    <xf numFmtId="0" fontId="60" fillId="0" borderId="0" xfId="3570" applyFont="1"/>
    <xf numFmtId="0" fontId="5" fillId="33" borderId="0" xfId="3570" applyFont="1" applyFill="1" applyBorder="1" applyAlignment="1">
      <alignment horizontal="center"/>
    </xf>
    <xf numFmtId="0" fontId="107" fillId="0" borderId="0" xfId="3570" applyFont="1"/>
    <xf numFmtId="10" fontId="3" fillId="0" borderId="0" xfId="3570" applyNumberFormat="1" applyFont="1" applyBorder="1"/>
    <xf numFmtId="195" fontId="5" fillId="0" borderId="0" xfId="3570" applyNumberFormat="1" applyFont="1" applyBorder="1"/>
    <xf numFmtId="0" fontId="108" fillId="0" borderId="0" xfId="3570" applyFont="1" applyAlignment="1">
      <alignment horizontal="center"/>
    </xf>
    <xf numFmtId="192" fontId="3" fillId="0" borderId="0" xfId="3570" applyNumberFormat="1" applyBorder="1"/>
    <xf numFmtId="0" fontId="3" fillId="0" borderId="37" xfId="3570" applyFont="1" applyBorder="1" applyAlignment="1">
      <alignment horizontal="center"/>
    </xf>
    <xf numFmtId="0" fontId="109" fillId="0" borderId="0" xfId="3570" applyFont="1" applyBorder="1" applyAlignment="1">
      <alignment horizontal="center"/>
    </xf>
    <xf numFmtId="0" fontId="3" fillId="0" borderId="0" xfId="3570" applyFont="1" applyAlignment="1">
      <alignment horizontal="center"/>
    </xf>
    <xf numFmtId="0" fontId="3" fillId="0" borderId="0" xfId="3570" applyFont="1" applyBorder="1" applyAlignment="1">
      <alignment horizontal="center"/>
    </xf>
    <xf numFmtId="4" fontId="5" fillId="0" borderId="0" xfId="3570" applyNumberFormat="1" applyFont="1" applyBorder="1" applyAlignment="1">
      <alignment horizontal="center"/>
    </xf>
    <xf numFmtId="164" fontId="3" fillId="0" borderId="0" xfId="3572" applyNumberFormat="1" applyBorder="1" applyAlignment="1">
      <alignment horizontal="right"/>
    </xf>
    <xf numFmtId="4" fontId="3" fillId="48" borderId="0" xfId="3570" applyNumberFormat="1" applyFill="1" applyBorder="1" applyAlignment="1">
      <alignment horizontal="right"/>
    </xf>
    <xf numFmtId="192" fontId="3" fillId="48" borderId="0" xfId="3570" applyNumberFormat="1" applyFill="1" applyBorder="1"/>
    <xf numFmtId="4" fontId="3" fillId="0" borderId="37" xfId="3570" applyNumberFormat="1" applyBorder="1" applyAlignment="1"/>
    <xf numFmtId="169" fontId="3" fillId="0" borderId="37" xfId="48" applyBorder="1" applyAlignment="1"/>
    <xf numFmtId="169" fontId="3" fillId="0" borderId="0" xfId="48" applyBorder="1"/>
    <xf numFmtId="169" fontId="3" fillId="0" borderId="0" xfId="48" applyBorder="1" applyAlignment="1"/>
    <xf numFmtId="0" fontId="3" fillId="33" borderId="0" xfId="3570" applyFont="1" applyFill="1" applyBorder="1"/>
    <xf numFmtId="2" fontId="3" fillId="0" borderId="0" xfId="3572" applyNumberFormat="1" applyBorder="1" applyAlignment="1"/>
    <xf numFmtId="0" fontId="3" fillId="33" borderId="0" xfId="3570" applyFill="1" applyBorder="1"/>
    <xf numFmtId="192" fontId="3" fillId="33" borderId="0" xfId="3570" applyNumberFormat="1" applyFill="1" applyBorder="1"/>
    <xf numFmtId="3" fontId="3" fillId="0" borderId="0" xfId="3570" applyNumberFormat="1" applyBorder="1" applyAlignment="1"/>
    <xf numFmtId="4" fontId="3" fillId="33" borderId="0" xfId="3570" applyNumberFormat="1" applyFill="1" applyBorder="1"/>
    <xf numFmtId="10" fontId="3" fillId="0" borderId="0" xfId="3570" applyNumberFormat="1" applyBorder="1" applyAlignment="1"/>
    <xf numFmtId="10" fontId="3" fillId="0" borderId="0" xfId="3540" applyNumberFormat="1" applyBorder="1"/>
    <xf numFmtId="169" fontId="9" fillId="0" borderId="0" xfId="48" applyFont="1" applyBorder="1" applyAlignment="1">
      <alignment horizontal="center"/>
    </xf>
    <xf numFmtId="4" fontId="3" fillId="0" borderId="37" xfId="3570" applyNumberFormat="1" applyBorder="1"/>
    <xf numFmtId="169" fontId="3" fillId="0" borderId="0" xfId="48" applyFont="1" applyBorder="1"/>
    <xf numFmtId="195" fontId="3" fillId="0" borderId="37" xfId="3570" applyNumberFormat="1" applyFont="1" applyBorder="1"/>
    <xf numFmtId="3" fontId="3" fillId="0" borderId="0" xfId="3570" applyNumberFormat="1" applyBorder="1"/>
    <xf numFmtId="0" fontId="110" fillId="0" borderId="0" xfId="3570" applyFont="1" applyAlignment="1">
      <alignment horizontal="right"/>
    </xf>
    <xf numFmtId="0" fontId="5" fillId="0" borderId="0" xfId="3570" applyFont="1" applyFill="1" applyAlignment="1">
      <alignment horizontal="center"/>
    </xf>
    <xf numFmtId="0" fontId="3" fillId="0" borderId="0" xfId="3570" applyFill="1"/>
    <xf numFmtId="0" fontId="111" fillId="0" borderId="0" xfId="3570" applyFont="1" applyFill="1" applyAlignment="1">
      <alignment horizontal="right"/>
    </xf>
    <xf numFmtId="0" fontId="5" fillId="0" borderId="0" xfId="3570" applyFont="1" applyFill="1" applyAlignment="1">
      <alignment horizontal="left" vertical="center" wrapText="1"/>
    </xf>
    <xf numFmtId="0" fontId="112" fillId="0" borderId="0" xfId="3570" applyFont="1"/>
    <xf numFmtId="0" fontId="10" fillId="0" borderId="0" xfId="3570" applyFont="1" applyAlignment="1">
      <alignment horizontal="right"/>
    </xf>
    <xf numFmtId="0" fontId="5" fillId="0" borderId="0" xfId="3570" applyFont="1" applyAlignment="1">
      <alignment horizontal="left"/>
    </xf>
    <xf numFmtId="0" fontId="5" fillId="0" borderId="0" xfId="3570" applyFont="1" applyFill="1" applyAlignment="1">
      <alignment horizontal="center" vertical="center" wrapText="1"/>
    </xf>
    <xf numFmtId="0" fontId="113" fillId="0" borderId="0" xfId="3570" applyFont="1" applyAlignment="1">
      <alignment vertical="top"/>
    </xf>
    <xf numFmtId="0" fontId="110" fillId="0" borderId="0" xfId="3570" applyFont="1" applyAlignment="1">
      <alignment vertical="top"/>
    </xf>
    <xf numFmtId="0" fontId="114" fillId="0" borderId="0" xfId="3570" applyFont="1" applyAlignment="1">
      <alignment horizontal="center"/>
    </xf>
    <xf numFmtId="0" fontId="5" fillId="0" borderId="0" xfId="3570" applyFont="1" applyFill="1" applyAlignment="1">
      <alignment horizontal="left" vertical="top"/>
    </xf>
    <xf numFmtId="0" fontId="3" fillId="0" borderId="0" xfId="3570" applyAlignment="1"/>
    <xf numFmtId="0" fontId="91" fillId="36" borderId="0" xfId="2" applyFont="1" applyFill="1" applyAlignment="1">
      <alignment horizontal="left" vertical="center"/>
    </xf>
    <xf numFmtId="0" fontId="3" fillId="36" borderId="0" xfId="3570" applyFill="1"/>
    <xf numFmtId="0" fontId="3" fillId="36" borderId="0" xfId="3570" applyFill="1" applyAlignment="1"/>
    <xf numFmtId="0" fontId="3" fillId="36" borderId="0" xfId="3570" applyFill="1" applyAlignment="1">
      <alignment horizontal="right"/>
    </xf>
    <xf numFmtId="4" fontId="5" fillId="0" borderId="37" xfId="3570" applyNumberFormat="1" applyFont="1" applyBorder="1"/>
    <xf numFmtId="196" fontId="3" fillId="0" borderId="0" xfId="48" applyNumberFormat="1" applyBorder="1"/>
    <xf numFmtId="0" fontId="3" fillId="33" borderId="0" xfId="3570" applyFill="1"/>
    <xf numFmtId="0" fontId="4" fillId="34" borderId="0" xfId="2" applyFont="1" applyFill="1" applyAlignment="1">
      <alignment horizontal="center"/>
    </xf>
    <xf numFmtId="0" fontId="4" fillId="35" borderId="0" xfId="2" applyFont="1" applyFill="1" applyAlignment="1">
      <alignment horizontal="center"/>
    </xf>
    <xf numFmtId="0" fontId="37" fillId="0" borderId="0" xfId="3570" applyFont="1" applyAlignment="1"/>
    <xf numFmtId="0" fontId="5" fillId="0" borderId="0" xfId="3570" applyFont="1"/>
    <xf numFmtId="0" fontId="8" fillId="0" borderId="0" xfId="3570" applyFont="1" applyAlignment="1">
      <alignment horizontal="center"/>
    </xf>
    <xf numFmtId="0" fontId="37" fillId="47" borderId="0" xfId="0" applyFont="1" applyFill="1" applyAlignment="1">
      <alignment horizontal="center" vertical="center"/>
    </xf>
    <xf numFmtId="49" fontId="50" fillId="0" borderId="0" xfId="3570" applyNumberFormat="1" applyFont="1" applyAlignment="1">
      <alignment horizontal="center" vertical="center" wrapText="1"/>
    </xf>
    <xf numFmtId="0" fontId="111" fillId="0" borderId="0" xfId="3570" applyFont="1"/>
    <xf numFmtId="0" fontId="3" fillId="0" borderId="0" xfId="3570" applyAlignment="1">
      <alignment horizontal="center"/>
    </xf>
    <xf numFmtId="0" fontId="115" fillId="0" borderId="0" xfId="3570" applyFont="1"/>
    <xf numFmtId="0" fontId="116" fillId="49" borderId="0" xfId="3570" applyFont="1" applyFill="1" applyAlignment="1">
      <alignment horizontal="center"/>
    </xf>
    <xf numFmtId="0" fontId="117" fillId="36" borderId="0" xfId="3570" applyFont="1" applyFill="1" applyBorder="1" applyAlignment="1">
      <alignment horizontal="center" vertical="center"/>
    </xf>
    <xf numFmtId="0" fontId="117" fillId="36" borderId="33" xfId="3570" applyFont="1" applyFill="1" applyBorder="1" applyAlignment="1">
      <alignment horizontal="center" vertical="center" wrapText="1"/>
    </xf>
    <xf numFmtId="167" fontId="117" fillId="36" borderId="49" xfId="3570" applyNumberFormat="1" applyFont="1" applyFill="1" applyBorder="1" applyAlignment="1">
      <alignment horizontal="center" vertical="center" wrapText="1"/>
    </xf>
    <xf numFmtId="167" fontId="117" fillId="36" borderId="32" xfId="3570" applyNumberFormat="1" applyFont="1" applyFill="1" applyBorder="1" applyAlignment="1">
      <alignment horizontal="center" vertical="center" wrapText="1"/>
    </xf>
    <xf numFmtId="167" fontId="117" fillId="36" borderId="33" xfId="3570" applyNumberFormat="1" applyFont="1" applyFill="1" applyBorder="1" applyAlignment="1">
      <alignment horizontal="center" vertical="center" wrapText="1"/>
    </xf>
    <xf numFmtId="0" fontId="117" fillId="36" borderId="35" xfId="3570" applyFont="1" applyFill="1" applyBorder="1" applyAlignment="1">
      <alignment horizontal="center" vertical="center"/>
    </xf>
    <xf numFmtId="0" fontId="118" fillId="36" borderId="37" xfId="3570" applyFont="1" applyFill="1" applyBorder="1" applyAlignment="1">
      <alignment horizontal="center" vertical="center" wrapText="1"/>
    </xf>
    <xf numFmtId="0" fontId="118" fillId="36" borderId="40" xfId="3570" applyFont="1" applyFill="1" applyBorder="1" applyAlignment="1">
      <alignment horizontal="center" vertical="center" wrapText="1"/>
    </xf>
    <xf numFmtId="197" fontId="117" fillId="36" borderId="144" xfId="3570" applyNumberFormat="1" applyFont="1" applyFill="1" applyBorder="1" applyAlignment="1">
      <alignment horizontal="left"/>
    </xf>
    <xf numFmtId="0" fontId="84" fillId="0" borderId="155" xfId="3570" applyFont="1" applyFill="1" applyBorder="1" applyAlignment="1">
      <alignment horizontal="center" vertical="center" wrapText="1"/>
    </xf>
    <xf numFmtId="0" fontId="84" fillId="0" borderId="176" xfId="3570" applyFont="1" applyFill="1" applyBorder="1" applyAlignment="1">
      <alignment horizontal="center" vertical="center" wrapText="1"/>
    </xf>
    <xf numFmtId="2" fontId="84" fillId="0" borderId="176" xfId="3570" applyNumberFormat="1" applyFont="1" applyFill="1" applyBorder="1" applyAlignment="1">
      <alignment horizontal="center" vertical="center" wrapText="1"/>
    </xf>
    <xf numFmtId="0" fontId="84" fillId="0" borderId="163" xfId="3570" applyFont="1" applyFill="1" applyBorder="1" applyAlignment="1">
      <alignment horizontal="center" vertical="center" wrapText="1"/>
    </xf>
    <xf numFmtId="0" fontId="84" fillId="0" borderId="165" xfId="3570" applyFont="1" applyFill="1" applyBorder="1" applyAlignment="1">
      <alignment horizontal="center" vertical="center" wrapText="1"/>
    </xf>
    <xf numFmtId="2" fontId="9" fillId="33" borderId="177" xfId="3570" applyNumberFormat="1" applyFont="1" applyFill="1" applyBorder="1" applyAlignment="1">
      <alignment horizontal="center"/>
    </xf>
    <xf numFmtId="2" fontId="9" fillId="33" borderId="142" xfId="3570" applyNumberFormat="1" applyFont="1" applyFill="1" applyBorder="1" applyAlignment="1">
      <alignment horizontal="center"/>
    </xf>
    <xf numFmtId="2" fontId="9" fillId="33" borderId="178" xfId="3570" applyNumberFormat="1" applyFont="1" applyFill="1" applyBorder="1" applyAlignment="1">
      <alignment horizontal="center"/>
    </xf>
    <xf numFmtId="2" fontId="9" fillId="33" borderId="179" xfId="3570" applyNumberFormat="1" applyFont="1" applyFill="1" applyBorder="1" applyAlignment="1">
      <alignment horizontal="center"/>
    </xf>
    <xf numFmtId="2" fontId="9" fillId="33" borderId="180" xfId="3570" applyNumberFormat="1" applyFont="1" applyFill="1" applyBorder="1" applyAlignment="1">
      <alignment horizontal="center"/>
    </xf>
    <xf numFmtId="2" fontId="9" fillId="0" borderId="142" xfId="3570" applyNumberFormat="1" applyFont="1" applyFill="1" applyBorder="1" applyAlignment="1">
      <alignment horizontal="center"/>
    </xf>
    <xf numFmtId="2" fontId="9" fillId="0" borderId="179" xfId="3570" applyNumberFormat="1" applyFont="1" applyFill="1" applyBorder="1" applyAlignment="1">
      <alignment horizontal="center"/>
    </xf>
    <xf numFmtId="2" fontId="9" fillId="0" borderId="180" xfId="3570" applyNumberFormat="1" applyFont="1" applyFill="1" applyBorder="1" applyAlignment="1">
      <alignment horizontal="center"/>
    </xf>
    <xf numFmtId="197" fontId="117" fillId="36" borderId="144" xfId="3570" quotePrefix="1" applyNumberFormat="1" applyFont="1" applyFill="1" applyBorder="1" applyAlignment="1">
      <alignment horizontal="left"/>
    </xf>
    <xf numFmtId="2" fontId="9" fillId="0" borderId="145" xfId="3570" applyNumberFormat="1" applyFont="1" applyFill="1" applyBorder="1" applyAlignment="1">
      <alignment horizontal="center"/>
    </xf>
    <xf numFmtId="2" fontId="9" fillId="0" borderId="177" xfId="3570" applyNumberFormat="1" applyFont="1" applyFill="1" applyBorder="1" applyAlignment="1">
      <alignment horizontal="center"/>
    </xf>
    <xf numFmtId="197" fontId="119" fillId="36" borderId="144" xfId="3570" applyNumberFormat="1" applyFont="1" applyFill="1" applyBorder="1" applyAlignment="1">
      <alignment horizontal="left"/>
    </xf>
    <xf numFmtId="2" fontId="50" fillId="49" borderId="177" xfId="3570" applyNumberFormat="1" applyFont="1" applyFill="1" applyBorder="1" applyAlignment="1">
      <alignment horizontal="center"/>
    </xf>
    <xf numFmtId="2" fontId="50" fillId="49" borderId="142" xfId="3570" applyNumberFormat="1" applyFont="1" applyFill="1" applyBorder="1" applyAlignment="1">
      <alignment horizontal="center"/>
    </xf>
    <xf numFmtId="2" fontId="50" fillId="49" borderId="179" xfId="3570" applyNumberFormat="1" applyFont="1" applyFill="1" applyBorder="1" applyAlignment="1">
      <alignment horizontal="center"/>
    </xf>
    <xf numFmtId="2" fontId="50" fillId="49" borderId="145" xfId="3570" applyNumberFormat="1" applyFont="1" applyFill="1" applyBorder="1" applyAlignment="1">
      <alignment horizontal="center"/>
    </xf>
    <xf numFmtId="2" fontId="50" fillId="49" borderId="180" xfId="3570" applyNumberFormat="1" applyFont="1" applyFill="1" applyBorder="1" applyAlignment="1">
      <alignment horizontal="center"/>
    </xf>
    <xf numFmtId="0" fontId="3" fillId="0" borderId="0" xfId="3570" applyFill="1" applyBorder="1"/>
    <xf numFmtId="0" fontId="117" fillId="36" borderId="100" xfId="3570" applyFont="1" applyFill="1" applyBorder="1" applyAlignment="1">
      <alignment horizontal="center" vertical="center"/>
    </xf>
    <xf numFmtId="0" fontId="117" fillId="36" borderId="39" xfId="3570" applyFont="1" applyFill="1" applyBorder="1" applyAlignment="1">
      <alignment horizontal="center" vertical="center" wrapText="1"/>
    </xf>
    <xf numFmtId="167" fontId="117" fillId="36" borderId="99" xfId="3570" applyNumberFormat="1" applyFont="1" applyFill="1" applyBorder="1" applyAlignment="1">
      <alignment horizontal="center" vertical="center" wrapText="1"/>
    </xf>
    <xf numFmtId="167" fontId="117" fillId="36" borderId="100" xfId="3570" applyNumberFormat="1" applyFont="1" applyFill="1" applyBorder="1" applyAlignment="1">
      <alignment horizontal="center" vertical="center" wrapText="1"/>
    </xf>
    <xf numFmtId="167" fontId="117" fillId="36" borderId="39" xfId="3570" applyNumberFormat="1" applyFont="1" applyFill="1" applyBorder="1" applyAlignment="1">
      <alignment horizontal="center" vertical="center" wrapText="1"/>
    </xf>
    <xf numFmtId="0" fontId="117" fillId="36" borderId="55" xfId="3570" applyFont="1" applyFill="1" applyBorder="1" applyAlignment="1">
      <alignment horizontal="center" vertical="center" wrapText="1"/>
    </xf>
    <xf numFmtId="0" fontId="117" fillId="36" borderId="36" xfId="3570" applyFont="1" applyFill="1" applyBorder="1" applyAlignment="1">
      <alignment horizontal="center" vertical="center"/>
    </xf>
    <xf numFmtId="0" fontId="84" fillId="0" borderId="161" xfId="3570" applyFont="1" applyFill="1" applyBorder="1" applyAlignment="1">
      <alignment horizontal="center" vertical="center" wrapText="1"/>
    </xf>
    <xf numFmtId="0" fontId="84" fillId="0" borderId="181" xfId="3570" applyFont="1" applyFill="1" applyBorder="1" applyAlignment="1">
      <alignment horizontal="center" vertical="center" wrapText="1"/>
    </xf>
    <xf numFmtId="0" fontId="84" fillId="0" borderId="182" xfId="3570" applyFont="1" applyFill="1" applyBorder="1" applyAlignment="1">
      <alignment horizontal="center" vertical="center" wrapText="1"/>
    </xf>
    <xf numFmtId="2" fontId="9" fillId="0" borderId="183" xfId="3570" applyNumberFormat="1" applyFont="1" applyFill="1" applyBorder="1" applyAlignment="1">
      <alignment horizontal="center"/>
    </xf>
    <xf numFmtId="2" fontId="9" fillId="33" borderId="183" xfId="3570" applyNumberFormat="1" applyFont="1" applyFill="1" applyBorder="1" applyAlignment="1">
      <alignment horizontal="center"/>
    </xf>
    <xf numFmtId="2" fontId="9" fillId="33" borderId="184" xfId="3570" applyNumberFormat="1" applyFont="1" applyFill="1" applyBorder="1" applyAlignment="1">
      <alignment horizontal="center"/>
    </xf>
    <xf numFmtId="2" fontId="9" fillId="33" borderId="140" xfId="3570" applyNumberFormat="1" applyFont="1" applyFill="1" applyBorder="1" applyAlignment="1">
      <alignment horizontal="center"/>
    </xf>
    <xf numFmtId="2" fontId="9" fillId="0" borderId="185" xfId="3570" applyNumberFormat="1" applyFont="1" applyFill="1" applyBorder="1" applyAlignment="1">
      <alignment horizontal="center"/>
    </xf>
    <xf numFmtId="197" fontId="117" fillId="36" borderId="141" xfId="3570" applyNumberFormat="1" applyFont="1" applyFill="1" applyBorder="1" applyAlignment="1"/>
    <xf numFmtId="2" fontId="9" fillId="0" borderId="144" xfId="3570" applyNumberFormat="1" applyFont="1" applyFill="1" applyBorder="1" applyAlignment="1">
      <alignment horizontal="center"/>
    </xf>
    <xf numFmtId="2" fontId="9" fillId="0" borderId="146" xfId="3570" applyNumberFormat="1" applyFont="1" applyFill="1" applyBorder="1" applyAlignment="1">
      <alignment horizontal="center"/>
    </xf>
    <xf numFmtId="197" fontId="117" fillId="36" borderId="141" xfId="3570" applyNumberFormat="1" applyFont="1" applyFill="1" applyBorder="1" applyAlignment="1">
      <alignment horizontal="left"/>
    </xf>
    <xf numFmtId="197" fontId="119" fillId="36" borderId="141" xfId="3570" applyNumberFormat="1" applyFont="1" applyFill="1" applyBorder="1"/>
    <xf numFmtId="2" fontId="119" fillId="36" borderId="179" xfId="3570" applyNumberFormat="1" applyFont="1" applyFill="1" applyBorder="1" applyAlignment="1">
      <alignment horizontal="center"/>
    </xf>
    <xf numFmtId="2" fontId="119" fillId="36" borderId="185" xfId="3570" applyNumberFormat="1" applyFont="1" applyFill="1" applyBorder="1" applyAlignment="1">
      <alignment horizontal="center"/>
    </xf>
    <xf numFmtId="2" fontId="119" fillId="36" borderId="144" xfId="3570" applyNumberFormat="1" applyFont="1" applyFill="1" applyBorder="1" applyAlignment="1">
      <alignment horizontal="center"/>
    </xf>
    <xf numFmtId="2" fontId="119" fillId="36" borderId="180" xfId="3570" applyNumberFormat="1" applyFont="1" applyFill="1" applyBorder="1" applyAlignment="1">
      <alignment horizontal="center"/>
    </xf>
    <xf numFmtId="2" fontId="119" fillId="36" borderId="146" xfId="3570" applyNumberFormat="1" applyFont="1" applyFill="1" applyBorder="1" applyAlignment="1">
      <alignment horizontal="center"/>
    </xf>
    <xf numFmtId="0" fontId="9" fillId="0" borderId="0" xfId="3570" applyFont="1" applyBorder="1"/>
    <xf numFmtId="0" fontId="26" fillId="0" borderId="0" xfId="3570" applyFont="1"/>
    <xf numFmtId="0" fontId="9" fillId="0" borderId="0" xfId="3570" applyFont="1" applyAlignment="1">
      <alignment horizontal="right"/>
    </xf>
    <xf numFmtId="0" fontId="9" fillId="0" borderId="0" xfId="3570" applyFont="1"/>
    <xf numFmtId="0" fontId="120" fillId="0" borderId="0" xfId="3570" applyFont="1" applyAlignment="1">
      <alignment horizontal="right"/>
    </xf>
    <xf numFmtId="167" fontId="37" fillId="0" borderId="0" xfId="3570" applyNumberFormat="1" applyFont="1" applyAlignment="1">
      <alignment horizontal="center"/>
    </xf>
    <xf numFmtId="0" fontId="19" fillId="36" borderId="0" xfId="2" applyFont="1" applyFill="1" applyAlignment="1">
      <alignment horizontal="left" vertical="center"/>
    </xf>
    <xf numFmtId="0" fontId="109" fillId="0" borderId="0" xfId="3570" applyFont="1"/>
    <xf numFmtId="0" fontId="2" fillId="33" borderId="0" xfId="1" applyFill="1" applyAlignment="1">
      <alignment horizontal="center" vertical="center"/>
    </xf>
    <xf numFmtId="0" fontId="56" fillId="0" borderId="0" xfId="2" applyFont="1" applyAlignment="1">
      <alignment horizontal="justify"/>
    </xf>
    <xf numFmtId="2" fontId="10" fillId="0" borderId="0" xfId="2" applyNumberFormat="1" applyFont="1" applyAlignment="1">
      <alignment horizontal="center"/>
    </xf>
    <xf numFmtId="0" fontId="37" fillId="0" borderId="0" xfId="2" applyFont="1" applyAlignment="1">
      <alignment horizontal="center" vertical="center"/>
    </xf>
    <xf numFmtId="0" fontId="37" fillId="0" borderId="0" xfId="2" applyFont="1" applyAlignment="1">
      <alignment horizontal="center"/>
    </xf>
    <xf numFmtId="0" fontId="37" fillId="33" borderId="0" xfId="1" applyFont="1" applyFill="1" applyBorder="1" applyAlignment="1">
      <alignment horizontal="center" vertical="center"/>
    </xf>
    <xf numFmtId="0" fontId="8" fillId="33" borderId="0" xfId="1" applyFont="1" applyFill="1" applyBorder="1" applyAlignment="1">
      <alignment horizontal="justify" vertical="center" wrapText="1"/>
    </xf>
    <xf numFmtId="2" fontId="37" fillId="33" borderId="0" xfId="2" applyNumberFormat="1" applyFont="1" applyFill="1" applyBorder="1" applyAlignment="1">
      <alignment horizontal="center"/>
    </xf>
    <xf numFmtId="0" fontId="37" fillId="33" borderId="0" xfId="1" applyFont="1" applyFill="1" applyBorder="1" applyAlignment="1">
      <alignment horizontal="left"/>
    </xf>
    <xf numFmtId="15" fontId="5" fillId="33" borderId="0" xfId="2" applyNumberFormat="1" applyFont="1" applyFill="1" applyAlignment="1">
      <alignment horizontal="center"/>
    </xf>
    <xf numFmtId="0" fontId="37" fillId="33" borderId="0" xfId="2" applyFont="1" applyFill="1" applyBorder="1" applyAlignment="1">
      <alignment horizontal="center" vertical="center" wrapText="1"/>
    </xf>
    <xf numFmtId="17" fontId="37" fillId="33" borderId="0" xfId="2" applyNumberFormat="1" applyFont="1" applyFill="1" applyBorder="1" applyAlignment="1">
      <alignment horizontal="center" vertical="center"/>
    </xf>
    <xf numFmtId="2" fontId="10" fillId="33" borderId="0" xfId="2" applyNumberFormat="1" applyFont="1" applyFill="1" applyBorder="1" applyAlignment="1">
      <alignment horizontal="center" vertical="center" wrapText="1"/>
    </xf>
    <xf numFmtId="0" fontId="10" fillId="33" borderId="0" xfId="2" applyFont="1" applyFill="1" applyBorder="1" applyAlignment="1">
      <alignment horizontal="center" vertical="center" wrapText="1"/>
    </xf>
    <xf numFmtId="3" fontId="2" fillId="33" borderId="0" xfId="2" applyNumberFormat="1" applyFont="1" applyFill="1" applyBorder="1" applyAlignment="1">
      <alignment horizontal="center" vertical="center"/>
    </xf>
    <xf numFmtId="4" fontId="2" fillId="33" borderId="0" xfId="2" applyNumberFormat="1" applyFont="1" applyFill="1" applyBorder="1" applyAlignment="1">
      <alignment horizontal="center" vertical="center"/>
    </xf>
    <xf numFmtId="0" fontId="10" fillId="33" borderId="0" xfId="2" applyFont="1" applyFill="1" applyBorder="1" applyAlignment="1">
      <alignment horizontal="center" vertical="center" wrapText="1"/>
    </xf>
    <xf numFmtId="0" fontId="121" fillId="0" borderId="0" xfId="1" applyFont="1" applyFill="1" applyBorder="1" applyAlignment="1">
      <alignment horizontal="center" vertical="center" wrapText="1"/>
    </xf>
    <xf numFmtId="0" fontId="4" fillId="0" borderId="0" xfId="1" applyFont="1" applyFill="1" applyBorder="1" applyAlignment="1">
      <alignment horizontal="center" vertical="center" wrapText="1"/>
    </xf>
    <xf numFmtId="2" fontId="10" fillId="0" borderId="0" xfId="2" applyNumberFormat="1" applyFont="1" applyFill="1" applyBorder="1" applyAlignment="1">
      <alignment horizontal="center" vertical="center" wrapText="1"/>
    </xf>
    <xf numFmtId="0" fontId="3" fillId="0" borderId="0" xfId="2" applyFill="1" applyBorder="1" applyAlignment="1">
      <alignment horizontal="center" vertical="center" wrapText="1"/>
    </xf>
    <xf numFmtId="0" fontId="5" fillId="0" borderId="0" xfId="2" applyFont="1" applyFill="1" applyBorder="1" applyAlignment="1">
      <alignment horizontal="center"/>
    </xf>
    <xf numFmtId="0" fontId="3" fillId="0" borderId="0" xfId="2" applyFill="1" applyBorder="1" applyAlignment="1">
      <alignment horizontal="center"/>
    </xf>
    <xf numFmtId="0" fontId="3" fillId="0" borderId="0" xfId="2" applyFill="1" applyBorder="1"/>
    <xf numFmtId="0" fontId="121" fillId="34" borderId="0" xfId="1" applyFont="1" applyFill="1" applyBorder="1" applyAlignment="1">
      <alignment horizontal="center" vertical="center" wrapText="1"/>
    </xf>
    <xf numFmtId="0" fontId="121" fillId="35" borderId="0" xfId="1" applyFont="1" applyFill="1" applyBorder="1" applyAlignment="1">
      <alignment horizontal="center" vertical="center" wrapText="1"/>
    </xf>
    <xf numFmtId="0" fontId="3" fillId="33" borderId="0" xfId="2" applyFill="1" applyAlignment="1">
      <alignment horizontal="center" vertical="center"/>
    </xf>
    <xf numFmtId="0" fontId="81" fillId="36" borderId="101" xfId="2" applyFont="1" applyFill="1" applyBorder="1" applyAlignment="1">
      <alignment horizontal="center" vertical="center"/>
    </xf>
    <xf numFmtId="0" fontId="81" fillId="36" borderId="52" xfId="2" applyFont="1" applyFill="1" applyBorder="1" applyAlignment="1">
      <alignment horizontal="center" vertical="center"/>
    </xf>
    <xf numFmtId="0" fontId="81" fillId="36" borderId="11" xfId="2" applyFont="1" applyFill="1" applyBorder="1" applyAlignment="1">
      <alignment horizontal="center" vertical="center" wrapText="1"/>
    </xf>
    <xf numFmtId="0" fontId="81" fillId="36" borderId="45" xfId="2" applyFont="1" applyFill="1" applyBorder="1" applyAlignment="1">
      <alignment horizontal="center" vertical="center" wrapText="1"/>
    </xf>
    <xf numFmtId="0" fontId="81" fillId="36" borderId="43" xfId="2" applyFont="1" applyFill="1" applyBorder="1" applyAlignment="1">
      <alignment horizontal="center" vertical="center" wrapText="1"/>
    </xf>
    <xf numFmtId="0" fontId="81" fillId="36" borderId="186" xfId="2" applyFont="1" applyFill="1" applyBorder="1" applyAlignment="1">
      <alignment horizontal="center" vertical="center" wrapText="1"/>
    </xf>
    <xf numFmtId="4" fontId="10" fillId="33" borderId="0" xfId="2" applyNumberFormat="1" applyFont="1" applyFill="1" applyBorder="1" applyAlignment="1">
      <alignment horizontal="center"/>
    </xf>
    <xf numFmtId="174" fontId="3" fillId="33" borderId="0" xfId="3568" applyNumberFormat="1" applyFill="1" applyBorder="1" applyAlignment="1">
      <alignment horizontal="center" vertical="center" wrapText="1"/>
    </xf>
    <xf numFmtId="0" fontId="81" fillId="36" borderId="102" xfId="2" applyFont="1" applyFill="1" applyBorder="1" applyAlignment="1">
      <alignment horizontal="center" vertical="center"/>
    </xf>
    <xf numFmtId="0" fontId="81" fillId="36" borderId="49" xfId="2" applyFont="1" applyFill="1" applyBorder="1" applyAlignment="1">
      <alignment horizontal="center" vertical="center"/>
    </xf>
    <xf numFmtId="0" fontId="81" fillId="36" borderId="33" xfId="2" applyFont="1" applyFill="1" applyBorder="1" applyAlignment="1">
      <alignment horizontal="center" vertical="center" wrapText="1"/>
    </xf>
    <xf numFmtId="0" fontId="81" fillId="36" borderId="39" xfId="2" applyFont="1" applyFill="1" applyBorder="1" applyAlignment="1">
      <alignment horizontal="center" vertical="center" wrapText="1"/>
    </xf>
    <xf numFmtId="0" fontId="81" fillId="36" borderId="187" xfId="2" applyFont="1" applyFill="1" applyBorder="1" applyAlignment="1">
      <alignment horizontal="center" vertical="center" wrapText="1"/>
    </xf>
    <xf numFmtId="174" fontId="5" fillId="33" borderId="0" xfId="2" applyNumberFormat="1" applyFont="1" applyFill="1" applyBorder="1" applyAlignment="1">
      <alignment horizontal="center" vertical="center" wrapText="1"/>
    </xf>
    <xf numFmtId="174" fontId="3" fillId="33" borderId="0" xfId="3568" applyNumberFormat="1" applyFont="1" applyFill="1" applyBorder="1" applyAlignment="1">
      <alignment horizontal="center" vertical="center" wrapText="1"/>
    </xf>
    <xf numFmtId="10" fontId="3" fillId="33" borderId="0" xfId="3540" applyNumberFormat="1" applyFill="1" applyBorder="1" applyAlignment="1">
      <alignment horizontal="center"/>
    </xf>
    <xf numFmtId="0" fontId="81" fillId="36" borderId="54" xfId="2" applyFont="1" applyFill="1" applyBorder="1" applyAlignment="1">
      <alignment horizontal="center" vertical="center"/>
    </xf>
    <xf numFmtId="0" fontId="81" fillId="36" borderId="47" xfId="2" applyFont="1" applyFill="1" applyBorder="1" applyAlignment="1">
      <alignment horizontal="center" vertical="center"/>
    </xf>
    <xf numFmtId="0" fontId="81" fillId="36" borderId="15" xfId="2" applyFont="1" applyFill="1" applyBorder="1" applyAlignment="1">
      <alignment horizontal="center" vertical="center" wrapText="1"/>
    </xf>
    <xf numFmtId="0" fontId="11" fillId="36" borderId="15" xfId="2" applyFont="1" applyFill="1" applyBorder="1" applyAlignment="1">
      <alignment horizontal="center" vertical="center" wrapText="1"/>
    </xf>
    <xf numFmtId="0" fontId="11" fillId="36" borderId="17" xfId="2" applyFont="1" applyFill="1" applyBorder="1" applyAlignment="1">
      <alignment horizontal="center" vertical="center" wrapText="1"/>
    </xf>
    <xf numFmtId="10" fontId="3" fillId="33" borderId="0" xfId="3540" applyNumberFormat="1" applyFont="1" applyFill="1" applyBorder="1" applyAlignment="1">
      <alignment horizontal="center"/>
    </xf>
    <xf numFmtId="0" fontId="42" fillId="33" borderId="0" xfId="2" applyFont="1" applyFill="1" applyAlignment="1">
      <alignment horizontal="center" vertical="center"/>
    </xf>
    <xf numFmtId="0" fontId="42" fillId="33" borderId="0" xfId="2" applyFont="1" applyFill="1"/>
    <xf numFmtId="0" fontId="3" fillId="33" borderId="41" xfId="2" applyFill="1" applyBorder="1"/>
    <xf numFmtId="0" fontId="26" fillId="33" borderId="0" xfId="2" applyFont="1" applyFill="1" applyBorder="1"/>
    <xf numFmtId="0" fontId="41" fillId="33" borderId="137" xfId="2" applyFont="1" applyFill="1" applyBorder="1" applyAlignment="1">
      <alignment horizontal="center" vertical="center" wrapText="1"/>
    </xf>
    <xf numFmtId="0" fontId="41" fillId="33" borderId="112" xfId="2" applyFont="1" applyFill="1" applyBorder="1" applyAlignment="1">
      <alignment horizontal="left" vertical="center" wrapText="1"/>
    </xf>
    <xf numFmtId="198" fontId="0" fillId="33" borderId="112" xfId="3573" applyNumberFormat="1" applyFont="1" applyFill="1" applyBorder="1"/>
    <xf numFmtId="2" fontId="3" fillId="33" borderId="112" xfId="2" applyNumberFormat="1" applyFill="1" applyBorder="1"/>
    <xf numFmtId="2" fontId="3" fillId="33" borderId="19" xfId="2" applyNumberFormat="1" applyFill="1" applyBorder="1"/>
    <xf numFmtId="177" fontId="3" fillId="0" borderId="112" xfId="2" applyNumberFormat="1" applyFill="1" applyBorder="1"/>
    <xf numFmtId="2" fontId="3" fillId="0" borderId="113" xfId="2" applyNumberFormat="1" applyFill="1" applyBorder="1"/>
    <xf numFmtId="49" fontId="5" fillId="33" borderId="0" xfId="2" applyNumberFormat="1" applyFont="1" applyFill="1" applyBorder="1" applyAlignment="1">
      <alignment horizontal="center"/>
    </xf>
    <xf numFmtId="0" fontId="41" fillId="33" borderId="134" xfId="2" applyFont="1" applyFill="1" applyBorder="1" applyAlignment="1">
      <alignment horizontal="left" vertical="center" wrapText="1"/>
    </xf>
    <xf numFmtId="0" fontId="41" fillId="33" borderId="135" xfId="2" applyFont="1" applyFill="1" applyBorder="1" applyAlignment="1">
      <alignment horizontal="left" vertical="center" wrapText="1"/>
    </xf>
    <xf numFmtId="198" fontId="0" fillId="33" borderId="135" xfId="3573" applyNumberFormat="1" applyFont="1" applyFill="1" applyBorder="1" applyAlignment="1">
      <alignment horizontal="center" vertical="center" wrapText="1"/>
    </xf>
    <xf numFmtId="2" fontId="3" fillId="33" borderId="188" xfId="2" applyNumberFormat="1" applyFill="1" applyBorder="1" applyAlignment="1">
      <alignment horizontal="center" vertical="center" wrapText="1"/>
    </xf>
    <xf numFmtId="2" fontId="3" fillId="33" borderId="24" xfId="2" applyNumberFormat="1" applyFill="1" applyBorder="1" applyAlignment="1">
      <alignment horizontal="center" vertical="center" wrapText="1"/>
    </xf>
    <xf numFmtId="2" fontId="3" fillId="33" borderId="135" xfId="2" applyNumberFormat="1" applyFill="1" applyBorder="1" applyAlignment="1">
      <alignment horizontal="center" vertical="center" wrapText="1"/>
    </xf>
    <xf numFmtId="177" fontId="3" fillId="33" borderId="135" xfId="2" applyNumberFormat="1" applyFill="1" applyBorder="1" applyAlignment="1">
      <alignment horizontal="center" vertical="center" wrapText="1"/>
    </xf>
    <xf numFmtId="2" fontId="3" fillId="0" borderId="136" xfId="2" applyNumberFormat="1" applyFill="1" applyBorder="1" applyAlignment="1">
      <alignment horizontal="center" vertical="center" wrapText="1"/>
    </xf>
    <xf numFmtId="199" fontId="5" fillId="33" borderId="0" xfId="2" applyNumberFormat="1" applyFont="1" applyFill="1" applyBorder="1" applyAlignment="1">
      <alignment horizontal="center" vertical="center" wrapText="1"/>
    </xf>
    <xf numFmtId="4" fontId="37" fillId="33" borderId="0" xfId="2" applyNumberFormat="1" applyFont="1" applyFill="1" applyBorder="1" applyAlignment="1">
      <alignment horizontal="center"/>
    </xf>
    <xf numFmtId="0" fontId="41" fillId="33" borderId="189" xfId="2" applyFont="1" applyFill="1" applyBorder="1" applyAlignment="1">
      <alignment horizontal="left" vertical="center" wrapText="1"/>
    </xf>
    <xf numFmtId="0" fontId="41" fillId="33" borderId="190" xfId="2" applyFont="1" applyFill="1" applyBorder="1" applyAlignment="1">
      <alignment horizontal="left" vertical="center" wrapText="1"/>
    </xf>
    <xf numFmtId="198" fontId="0" fillId="33" borderId="190" xfId="3573" applyNumberFormat="1" applyFont="1" applyFill="1" applyBorder="1" applyAlignment="1">
      <alignment horizontal="center" vertical="center" wrapText="1"/>
    </xf>
    <xf numFmtId="2" fontId="3" fillId="33" borderId="184" xfId="2" applyNumberFormat="1" applyFill="1" applyBorder="1" applyAlignment="1">
      <alignment horizontal="center" vertical="center" wrapText="1"/>
    </xf>
    <xf numFmtId="2" fontId="3" fillId="33" borderId="190" xfId="2" applyNumberFormat="1" applyFill="1" applyBorder="1" applyAlignment="1">
      <alignment horizontal="center" vertical="center" wrapText="1"/>
    </xf>
    <xf numFmtId="177" fontId="3" fillId="33" borderId="190" xfId="2" applyNumberFormat="1" applyFill="1" applyBorder="1" applyAlignment="1">
      <alignment horizontal="center" vertical="center" wrapText="1"/>
    </xf>
    <xf numFmtId="2" fontId="3" fillId="0" borderId="191" xfId="2" applyNumberFormat="1" applyFill="1" applyBorder="1" applyAlignment="1">
      <alignment horizontal="center" vertical="center" wrapText="1"/>
    </xf>
    <xf numFmtId="0" fontId="41" fillId="33" borderId="102" xfId="2" applyFont="1" applyFill="1" applyBorder="1" applyAlignment="1">
      <alignment horizontal="center" vertical="center" wrapText="1"/>
    </xf>
    <xf numFmtId="0" fontId="41" fillId="33" borderId="0" xfId="2" applyFont="1" applyFill="1" applyBorder="1" applyAlignment="1">
      <alignment horizontal="left" vertical="center" wrapText="1"/>
    </xf>
    <xf numFmtId="198" fontId="0" fillId="33" borderId="0" xfId="3573" applyNumberFormat="1" applyFont="1" applyFill="1" applyBorder="1"/>
    <xf numFmtId="2" fontId="3" fillId="33" borderId="0" xfId="2" applyNumberFormat="1" applyFill="1" applyBorder="1"/>
    <xf numFmtId="2" fontId="3" fillId="33" borderId="24" xfId="2" applyNumberFormat="1" applyFill="1" applyBorder="1"/>
    <xf numFmtId="2" fontId="3" fillId="33" borderId="180" xfId="2" applyNumberFormat="1" applyFill="1" applyBorder="1"/>
    <xf numFmtId="177" fontId="3" fillId="0" borderId="0" xfId="2" applyNumberFormat="1" applyFill="1" applyBorder="1"/>
    <xf numFmtId="2" fontId="3" fillId="0" borderId="46" xfId="2" applyNumberFormat="1" applyFill="1" applyBorder="1"/>
    <xf numFmtId="198" fontId="0" fillId="33" borderId="0" xfId="3573" applyNumberFormat="1" applyFont="1" applyFill="1" applyBorder="1" applyAlignment="1">
      <alignment horizontal="center" vertical="center" wrapText="1"/>
    </xf>
    <xf numFmtId="2" fontId="3" fillId="33" borderId="0" xfId="2" applyNumberFormat="1" applyFill="1" applyBorder="1" applyAlignment="1">
      <alignment horizontal="center" vertical="center" wrapText="1"/>
    </xf>
    <xf numFmtId="2" fontId="3" fillId="33" borderId="24" xfId="2" applyNumberFormat="1" applyFill="1" applyBorder="1" applyAlignment="1">
      <alignment horizontal="center" vertical="center" wrapText="1"/>
    </xf>
    <xf numFmtId="2" fontId="3" fillId="33" borderId="180" xfId="2" applyNumberFormat="1" applyFill="1" applyBorder="1" applyAlignment="1">
      <alignment horizontal="center" vertical="center" wrapText="1"/>
    </xf>
    <xf numFmtId="177" fontId="3" fillId="0" borderId="0" xfId="2" applyNumberFormat="1" applyFill="1" applyBorder="1" applyAlignment="1">
      <alignment horizontal="center" vertical="center" wrapText="1"/>
    </xf>
    <xf numFmtId="2" fontId="3" fillId="0" borderId="46" xfId="2" applyNumberFormat="1" applyFill="1" applyBorder="1" applyAlignment="1">
      <alignment horizontal="center" vertical="center" wrapText="1"/>
    </xf>
    <xf numFmtId="10" fontId="5" fillId="33" borderId="0" xfId="3540" applyNumberFormat="1" applyFont="1" applyFill="1" applyBorder="1" applyAlignment="1">
      <alignment horizontal="center" vertical="center" wrapText="1"/>
    </xf>
    <xf numFmtId="4" fontId="3" fillId="33" borderId="0" xfId="2" applyNumberFormat="1" applyFill="1" applyBorder="1"/>
    <xf numFmtId="169" fontId="5" fillId="33" borderId="0" xfId="48" applyFont="1" applyFill="1" applyBorder="1" applyAlignment="1">
      <alignment horizontal="center"/>
    </xf>
    <xf numFmtId="0" fontId="41" fillId="33" borderId="0" xfId="2" applyFont="1" applyFill="1" applyBorder="1" applyAlignment="1">
      <alignment horizontal="center" vertical="center" wrapText="1"/>
    </xf>
    <xf numFmtId="164" fontId="0" fillId="33" borderId="0" xfId="3573" applyNumberFormat="1" applyFont="1" applyFill="1" applyBorder="1" applyAlignment="1">
      <alignment horizontal="center" vertical="center" wrapText="1"/>
    </xf>
    <xf numFmtId="0" fontId="37" fillId="33" borderId="134" xfId="2" applyFont="1" applyFill="1" applyBorder="1" applyAlignment="1">
      <alignment horizontal="center" vertical="center" wrapText="1"/>
    </xf>
    <xf numFmtId="0" fontId="3" fillId="33" borderId="135" xfId="2" applyFill="1" applyBorder="1" applyAlignment="1">
      <alignment horizontal="center" vertical="center" wrapText="1"/>
    </xf>
    <xf numFmtId="164" fontId="5" fillId="33" borderId="135" xfId="3573" applyNumberFormat="1" applyFont="1" applyFill="1" applyBorder="1" applyAlignment="1">
      <alignment horizontal="center" vertical="center" wrapText="1"/>
    </xf>
    <xf numFmtId="2" fontId="5" fillId="33" borderId="188" xfId="2" applyNumberFormat="1" applyFont="1" applyFill="1" applyBorder="1" applyAlignment="1">
      <alignment horizontal="center" vertical="center" wrapText="1"/>
    </xf>
    <xf numFmtId="2" fontId="5" fillId="33" borderId="24" xfId="2" applyNumberFormat="1" applyFont="1" applyFill="1" applyBorder="1" applyAlignment="1">
      <alignment horizontal="center" vertical="center" wrapText="1"/>
    </xf>
    <xf numFmtId="2" fontId="5" fillId="33" borderId="192" xfId="2" applyNumberFormat="1" applyFont="1" applyFill="1" applyBorder="1" applyAlignment="1">
      <alignment horizontal="center" vertical="center" wrapText="1"/>
    </xf>
    <xf numFmtId="2" fontId="5" fillId="33" borderId="135" xfId="2" applyNumberFormat="1" applyFont="1" applyFill="1" applyBorder="1" applyAlignment="1">
      <alignment horizontal="center" vertical="center" wrapText="1"/>
    </xf>
    <xf numFmtId="177" fontId="5" fillId="33" borderId="135" xfId="2" applyNumberFormat="1" applyFont="1" applyFill="1" applyBorder="1" applyAlignment="1">
      <alignment horizontal="center" vertical="center" wrapText="1"/>
    </xf>
    <xf numFmtId="2" fontId="5" fillId="33" borderId="136" xfId="2" applyNumberFormat="1" applyFont="1" applyFill="1" applyBorder="1" applyAlignment="1">
      <alignment horizontal="center" vertical="center" wrapText="1"/>
    </xf>
    <xf numFmtId="0" fontId="3" fillId="33" borderId="193" xfId="2" applyFill="1" applyBorder="1" applyAlignment="1">
      <alignment horizontal="center" vertical="center" wrapText="1"/>
    </xf>
    <xf numFmtId="0" fontId="3" fillId="33" borderId="194" xfId="2" applyFill="1" applyBorder="1" applyAlignment="1">
      <alignment horizontal="center" vertical="center" wrapText="1"/>
    </xf>
    <xf numFmtId="164" fontId="5" fillId="33" borderId="194" xfId="3573" applyNumberFormat="1" applyFont="1" applyFill="1" applyBorder="1" applyAlignment="1">
      <alignment horizontal="center" vertical="center" wrapText="1"/>
    </xf>
    <xf numFmtId="2" fontId="5" fillId="33" borderId="195" xfId="2" applyNumberFormat="1" applyFont="1" applyFill="1" applyBorder="1" applyAlignment="1">
      <alignment horizontal="center" vertical="center" wrapText="1"/>
    </xf>
    <xf numFmtId="2" fontId="5" fillId="33" borderId="28" xfId="2" applyNumberFormat="1" applyFont="1" applyFill="1" applyBorder="1" applyAlignment="1">
      <alignment horizontal="center" vertical="center" wrapText="1"/>
    </xf>
    <xf numFmtId="2" fontId="5" fillId="33" borderId="196" xfId="2" applyNumberFormat="1" applyFont="1" applyFill="1" applyBorder="1" applyAlignment="1">
      <alignment horizontal="center" vertical="center" wrapText="1"/>
    </xf>
    <xf numFmtId="2" fontId="5" fillId="33" borderId="194" xfId="2" applyNumberFormat="1" applyFont="1" applyFill="1" applyBorder="1" applyAlignment="1">
      <alignment horizontal="center" vertical="center" wrapText="1"/>
    </xf>
    <xf numFmtId="177" fontId="5" fillId="33" borderId="194" xfId="2" applyNumberFormat="1" applyFont="1" applyFill="1" applyBorder="1" applyAlignment="1">
      <alignment horizontal="center" vertical="center" wrapText="1"/>
    </xf>
    <xf numFmtId="2" fontId="5" fillId="33" borderId="197" xfId="2" applyNumberFormat="1" applyFont="1" applyFill="1" applyBorder="1" applyAlignment="1">
      <alignment horizontal="center" vertical="center" wrapText="1"/>
    </xf>
    <xf numFmtId="0" fontId="5" fillId="33" borderId="0" xfId="2" applyFont="1" applyFill="1" applyBorder="1" applyAlignment="1">
      <alignment horizontal="center" wrapText="1"/>
    </xf>
    <xf numFmtId="0" fontId="3" fillId="33" borderId="0" xfId="2" applyFill="1" applyBorder="1" applyAlignment="1">
      <alignment horizontal="center" wrapText="1"/>
    </xf>
    <xf numFmtId="0" fontId="5" fillId="33" borderId="0" xfId="2" applyFont="1" applyFill="1" applyBorder="1" applyAlignment="1">
      <alignment horizontal="center" wrapText="1"/>
    </xf>
    <xf numFmtId="0" fontId="3" fillId="33" borderId="0" xfId="2" applyFill="1" applyBorder="1" applyAlignment="1">
      <alignment horizontal="center" wrapText="1"/>
    </xf>
    <xf numFmtId="0" fontId="19" fillId="36" borderId="0" xfId="2" applyFont="1" applyFill="1" applyAlignment="1">
      <alignment horizontal="center" vertical="center"/>
    </xf>
    <xf numFmtId="0" fontId="5" fillId="36" borderId="0" xfId="2" applyFont="1" applyFill="1" applyAlignment="1">
      <alignment vertical="center"/>
    </xf>
    <xf numFmtId="0" fontId="5" fillId="36" borderId="0" xfId="2" applyFont="1" applyFill="1" applyAlignment="1">
      <alignment horizontal="right" vertical="center"/>
    </xf>
    <xf numFmtId="0" fontId="5" fillId="33" borderId="0" xfId="2" applyFont="1" applyFill="1" applyAlignment="1">
      <alignment vertical="center"/>
    </xf>
    <xf numFmtId="4" fontId="5" fillId="33" borderId="0" xfId="2" applyNumberFormat="1" applyFont="1" applyFill="1" applyAlignment="1">
      <alignment vertical="center"/>
    </xf>
    <xf numFmtId="2" fontId="122" fillId="33" borderId="0" xfId="2" applyNumberFormat="1" applyFont="1" applyFill="1" applyAlignment="1">
      <alignment horizontal="center"/>
    </xf>
    <xf numFmtId="174" fontId="3" fillId="33" borderId="0" xfId="2" applyNumberFormat="1" applyFill="1" applyAlignment="1">
      <alignment horizontal="left"/>
    </xf>
    <xf numFmtId="0" fontId="123" fillId="50" borderId="0" xfId="2" applyFont="1" applyFill="1" applyAlignment="1">
      <alignment horizontal="center"/>
    </xf>
    <xf numFmtId="0" fontId="5" fillId="33" borderId="0" xfId="2" applyFont="1" applyFill="1" applyAlignment="1">
      <alignment horizontal="center" vertical="center"/>
    </xf>
    <xf numFmtId="174" fontId="3" fillId="33" borderId="0" xfId="2" applyNumberFormat="1" applyFont="1" applyFill="1" applyAlignment="1">
      <alignment horizontal="left"/>
    </xf>
    <xf numFmtId="200" fontId="5" fillId="33" borderId="0" xfId="2" applyNumberFormat="1" applyFont="1" applyFill="1" applyAlignment="1">
      <alignment horizontal="left"/>
    </xf>
    <xf numFmtId="174" fontId="5" fillId="33" borderId="0" xfId="2" applyNumberFormat="1" applyFont="1" applyFill="1" applyAlignment="1">
      <alignment horizontal="left"/>
    </xf>
    <xf numFmtId="4" fontId="5" fillId="33" borderId="0" xfId="2" applyNumberFormat="1" applyFont="1" applyFill="1" applyAlignment="1">
      <alignment horizontal="left"/>
    </xf>
    <xf numFmtId="0" fontId="5" fillId="33" borderId="0" xfId="2" applyFont="1" applyFill="1" applyAlignment="1">
      <alignment horizontal="left"/>
    </xf>
    <xf numFmtId="0" fontId="3" fillId="33" borderId="0" xfId="2" applyFill="1" applyAlignment="1">
      <alignment horizontal="left"/>
    </xf>
    <xf numFmtId="4" fontId="3" fillId="33" borderId="0" xfId="2" applyNumberFormat="1" applyFill="1" applyAlignment="1">
      <alignment horizontal="left"/>
    </xf>
    <xf numFmtId="4" fontId="3" fillId="33" borderId="0" xfId="2" applyNumberFormat="1" applyFont="1" applyFill="1" applyAlignment="1">
      <alignment horizontal="left"/>
    </xf>
    <xf numFmtId="4" fontId="37" fillId="33" borderId="0" xfId="2" applyNumberFormat="1" applyFont="1" applyFill="1" applyAlignment="1">
      <alignment horizontal="center" vertical="center"/>
    </xf>
    <xf numFmtId="4" fontId="37" fillId="33" borderId="0" xfId="2" applyNumberFormat="1" applyFont="1" applyFill="1" applyAlignment="1">
      <alignment horizontal="left" vertical="center"/>
    </xf>
    <xf numFmtId="4" fontId="5" fillId="33" borderId="0" xfId="2" applyNumberFormat="1" applyFont="1" applyFill="1"/>
    <xf numFmtId="200" fontId="5" fillId="33" borderId="0" xfId="2" applyNumberFormat="1" applyFont="1" applyFill="1"/>
    <xf numFmtId="10" fontId="5" fillId="33" borderId="0" xfId="3540" applyNumberFormat="1" applyFont="1" applyFill="1"/>
    <xf numFmtId="10" fontId="0" fillId="33" borderId="0" xfId="3540" applyNumberFormat="1" applyFont="1" applyFill="1"/>
    <xf numFmtId="0" fontId="84" fillId="0" borderId="0" xfId="2" applyFont="1"/>
    <xf numFmtId="43" fontId="4" fillId="0" borderId="0" xfId="3564" applyFont="1" applyAlignment="1"/>
    <xf numFmtId="0" fontId="4" fillId="0" borderId="0" xfId="2" applyFont="1" applyAlignment="1">
      <alignment horizontal="right" vertical="center"/>
    </xf>
    <xf numFmtId="0" fontId="4" fillId="0" borderId="0" xfId="2" applyFont="1" applyAlignment="1">
      <alignment horizontal="center" vertical="center" wrapText="1"/>
    </xf>
    <xf numFmtId="0" fontId="4" fillId="0" borderId="0" xfId="2" applyFont="1" applyAlignment="1">
      <alignment vertical="center" wrapText="1"/>
    </xf>
    <xf numFmtId="0" fontId="4" fillId="0" borderId="0" xfId="2" applyFont="1" applyAlignment="1">
      <alignment horizontal="right"/>
    </xf>
    <xf numFmtId="0" fontId="4" fillId="0" borderId="0" xfId="1" applyFont="1" applyAlignment="1">
      <alignment horizontal="left" wrapText="1"/>
    </xf>
    <xf numFmtId="0" fontId="77" fillId="0" borderId="0" xfId="0" applyFont="1" applyAlignment="1">
      <alignment horizontal="center" vertical="center" wrapText="1"/>
    </xf>
    <xf numFmtId="0" fontId="7" fillId="0" borderId="0" xfId="2" applyFont="1" applyFill="1"/>
    <xf numFmtId="0" fontId="83" fillId="0" borderId="0" xfId="2" applyFont="1" applyFill="1"/>
    <xf numFmtId="0" fontId="84" fillId="0" borderId="0" xfId="2" applyFont="1" applyFill="1" applyAlignment="1"/>
    <xf numFmtId="0" fontId="83" fillId="34" borderId="0" xfId="2" applyFont="1" applyFill="1" applyAlignment="1">
      <alignment horizontal="center"/>
    </xf>
    <xf numFmtId="0" fontId="7" fillId="34" borderId="0" xfId="2" applyFont="1" applyFill="1"/>
    <xf numFmtId="0" fontId="3" fillId="34" borderId="0" xfId="2" applyFill="1"/>
    <xf numFmtId="0" fontId="83" fillId="34" borderId="0" xfId="2" applyFont="1" applyFill="1"/>
    <xf numFmtId="0" fontId="84" fillId="35" borderId="0" xfId="2" applyFont="1" applyFill="1" applyAlignment="1"/>
    <xf numFmtId="0" fontId="84" fillId="0" borderId="0" xfId="2" applyFont="1" applyAlignment="1"/>
    <xf numFmtId="0" fontId="83" fillId="0" borderId="0" xfId="2" applyFont="1" applyAlignment="1">
      <alignment horizontal="center"/>
    </xf>
    <xf numFmtId="0" fontId="5" fillId="0" borderId="0" xfId="2" applyFont="1" applyFill="1"/>
    <xf numFmtId="0" fontId="2" fillId="0" borderId="0" xfId="1" applyBorder="1"/>
    <xf numFmtId="43" fontId="2" fillId="0" borderId="0" xfId="3564" applyFont="1" applyBorder="1"/>
    <xf numFmtId="0" fontId="2" fillId="0" borderId="0" xfId="1"/>
    <xf numFmtId="0" fontId="119" fillId="36" borderId="198" xfId="3574" applyFont="1" applyFill="1" applyBorder="1" applyAlignment="1">
      <alignment horizontal="center" vertical="center" wrapText="1"/>
    </xf>
    <xf numFmtId="0" fontId="119" fillId="36" borderId="198" xfId="3574" applyFont="1" applyFill="1" applyBorder="1" applyAlignment="1">
      <alignment horizontal="center" vertical="center" wrapText="1"/>
    </xf>
    <xf numFmtId="0" fontId="125" fillId="36" borderId="86" xfId="3574" quotePrefix="1" applyFont="1" applyFill="1" applyBorder="1" applyAlignment="1">
      <alignment horizontal="centerContinuous"/>
    </xf>
    <xf numFmtId="201" fontId="125" fillId="36" borderId="90" xfId="3574" quotePrefix="1" applyNumberFormat="1" applyFont="1" applyFill="1" applyBorder="1" applyAlignment="1">
      <alignment horizontal="centerContinuous"/>
    </xf>
    <xf numFmtId="201" fontId="125" fillId="36" borderId="86" xfId="3574" quotePrefix="1" applyNumberFormat="1" applyFont="1" applyFill="1" applyBorder="1" applyAlignment="1">
      <alignment horizontal="centerContinuous"/>
    </xf>
    <xf numFmtId="43" fontId="125" fillId="36" borderId="86" xfId="3564" quotePrefix="1" applyFont="1" applyFill="1" applyBorder="1" applyAlignment="1">
      <alignment horizontal="centerContinuous"/>
    </xf>
    <xf numFmtId="4" fontId="125" fillId="36" borderId="86" xfId="3574" quotePrefix="1" applyNumberFormat="1" applyFont="1" applyFill="1" applyBorder="1" applyAlignment="1">
      <alignment horizontal="centerContinuous"/>
    </xf>
    <xf numFmtId="4" fontId="119" fillId="36" borderId="86" xfId="3574" applyNumberFormat="1" applyFont="1" applyFill="1" applyBorder="1" applyAlignment="1">
      <alignment horizontal="left"/>
    </xf>
    <xf numFmtId="4" fontId="125" fillId="36" borderId="90" xfId="3574" quotePrefix="1" applyNumberFormat="1" applyFont="1" applyFill="1" applyBorder="1" applyAlignment="1">
      <alignment horizontal="centerContinuous"/>
    </xf>
    <xf numFmtId="4" fontId="117" fillId="36" borderId="10" xfId="3574" applyNumberFormat="1" applyFont="1" applyFill="1" applyBorder="1" applyAlignment="1">
      <alignment horizontal="center"/>
    </xf>
    <xf numFmtId="4" fontId="117" fillId="36" borderId="12" xfId="3574" applyNumberFormat="1" applyFont="1" applyFill="1" applyBorder="1" applyAlignment="1">
      <alignment horizontal="center"/>
    </xf>
    <xf numFmtId="0" fontId="9" fillId="0" borderId="0" xfId="3574" applyFont="1"/>
    <xf numFmtId="0" fontId="119" fillId="36" borderId="199" xfId="3574" applyFont="1" applyFill="1" applyBorder="1" applyAlignment="1">
      <alignment horizontal="center" vertical="center" wrapText="1"/>
    </xf>
    <xf numFmtId="0" fontId="119" fillId="36" borderId="199" xfId="3574" applyFont="1" applyFill="1" applyBorder="1" applyAlignment="1">
      <alignment horizontal="center" vertical="center" wrapText="1"/>
    </xf>
    <xf numFmtId="0" fontId="119" fillId="36" borderId="49" xfId="3574" applyFont="1" applyFill="1" applyBorder="1" applyAlignment="1">
      <alignment horizontal="center"/>
    </xf>
    <xf numFmtId="0" fontId="119" fillId="36" borderId="0" xfId="3574" applyFont="1" applyFill="1" applyBorder="1" applyAlignment="1">
      <alignment horizontal="center"/>
    </xf>
    <xf numFmtId="201" fontId="119" fillId="36" borderId="46" xfId="3574" applyNumberFormat="1" applyFont="1" applyFill="1" applyBorder="1" applyAlignment="1">
      <alignment horizontal="center"/>
    </xf>
    <xf numFmtId="201" fontId="119" fillId="36" borderId="0" xfId="3574" applyNumberFormat="1" applyFont="1" applyFill="1" applyBorder="1" applyAlignment="1">
      <alignment horizontal="center"/>
    </xf>
    <xf numFmtId="43" fontId="119" fillId="36" borderId="0" xfId="3564" applyFont="1" applyFill="1" applyBorder="1" applyAlignment="1">
      <alignment horizontal="center"/>
    </xf>
    <xf numFmtId="4" fontId="119" fillId="36" borderId="200" xfId="3574" applyNumberFormat="1" applyFont="1" applyFill="1" applyBorder="1" applyAlignment="1">
      <alignment horizontal="center"/>
    </xf>
    <xf numFmtId="4" fontId="119" fillId="36" borderId="186" xfId="3574" applyNumberFormat="1" applyFont="1" applyFill="1" applyBorder="1" applyAlignment="1">
      <alignment horizontal="center"/>
    </xf>
    <xf numFmtId="4" fontId="119" fillId="36" borderId="35" xfId="3574" applyNumberFormat="1" applyFont="1" applyFill="1" applyBorder="1" applyAlignment="1">
      <alignment horizontal="centerContinuous"/>
    </xf>
    <xf numFmtId="4" fontId="117" fillId="36" borderId="201" xfId="3574" applyNumberFormat="1" applyFont="1" applyFill="1" applyBorder="1" applyAlignment="1">
      <alignment horizontal="centerContinuous"/>
    </xf>
    <xf numFmtId="4" fontId="117" fillId="36" borderId="35" xfId="3574" applyNumberFormat="1" applyFont="1" applyFill="1" applyBorder="1" applyAlignment="1">
      <alignment horizontal="centerContinuous"/>
    </xf>
    <xf numFmtId="4" fontId="117" fillId="36" borderId="40" xfId="3574" applyNumberFormat="1" applyFont="1" applyFill="1" applyBorder="1" applyAlignment="1">
      <alignment horizontal="center"/>
    </xf>
    <xf numFmtId="4" fontId="117" fillId="36" borderId="202" xfId="3574" applyNumberFormat="1" applyFont="1" applyFill="1" applyBorder="1" applyAlignment="1">
      <alignment horizontal="center"/>
    </xf>
    <xf numFmtId="4" fontId="117" fillId="36" borderId="203" xfId="3574" applyNumberFormat="1" applyFont="1" applyFill="1" applyBorder="1" applyAlignment="1">
      <alignment horizontal="center"/>
    </xf>
    <xf numFmtId="4" fontId="117" fillId="36" borderId="37" xfId="3574" applyNumberFormat="1" applyFont="1" applyFill="1" applyBorder="1" applyAlignment="1">
      <alignment horizontal="center"/>
    </xf>
    <xf numFmtId="4" fontId="117" fillId="36" borderId="204" xfId="3574" quotePrefix="1" applyNumberFormat="1" applyFont="1" applyFill="1" applyBorder="1" applyAlignment="1">
      <alignment horizontal="center"/>
    </xf>
    <xf numFmtId="0" fontId="119" fillId="36" borderId="205" xfId="3574" applyFont="1" applyFill="1" applyBorder="1" applyAlignment="1">
      <alignment horizontal="center" vertical="center" wrapText="1"/>
    </xf>
    <xf numFmtId="0" fontId="119" fillId="36" borderId="205" xfId="3574" applyFont="1" applyFill="1" applyBorder="1" applyAlignment="1">
      <alignment horizontal="center" vertical="center" wrapText="1"/>
    </xf>
    <xf numFmtId="0" fontId="119" fillId="36" borderId="47" xfId="3574" applyFont="1" applyFill="1" applyBorder="1" applyAlignment="1">
      <alignment horizontal="center"/>
    </xf>
    <xf numFmtId="0" fontId="119" fillId="36" borderId="29" xfId="3574" applyFont="1" applyFill="1" applyBorder="1" applyAlignment="1">
      <alignment horizontal="center"/>
    </xf>
    <xf numFmtId="201" fontId="119" fillId="36" borderId="85" xfId="3574" applyNumberFormat="1" applyFont="1" applyFill="1" applyBorder="1" applyAlignment="1">
      <alignment horizontal="center"/>
    </xf>
    <xf numFmtId="201" fontId="119" fillId="36" borderId="29" xfId="3574" applyNumberFormat="1" applyFont="1" applyFill="1" applyBorder="1" applyAlignment="1">
      <alignment horizontal="center"/>
    </xf>
    <xf numFmtId="43" fontId="119" fillId="36" borderId="29" xfId="3564" applyFont="1" applyFill="1" applyBorder="1" applyAlignment="1">
      <alignment horizontal="center"/>
    </xf>
    <xf numFmtId="4" fontId="119" fillId="36" borderId="47" xfId="3574" applyNumberFormat="1" applyFont="1" applyFill="1" applyBorder="1" applyAlignment="1">
      <alignment horizontal="center"/>
    </xf>
    <xf numFmtId="201" fontId="125" fillId="36" borderId="85" xfId="3574" applyNumberFormat="1" applyFont="1" applyFill="1" applyBorder="1" applyAlignment="1">
      <alignment horizontal="center"/>
    </xf>
    <xf numFmtId="4" fontId="125" fillId="36" borderId="85" xfId="3574" applyNumberFormat="1" applyFont="1" applyFill="1" applyBorder="1" applyAlignment="1">
      <alignment horizontal="center"/>
    </xf>
    <xf numFmtId="4" fontId="125" fillId="36" borderId="29" xfId="3574" applyNumberFormat="1" applyFont="1" applyFill="1" applyBorder="1" applyAlignment="1">
      <alignment horizontal="center"/>
    </xf>
    <xf numFmtId="4" fontId="117" fillId="36" borderId="16" xfId="3574" applyNumberFormat="1" applyFont="1" applyFill="1" applyBorder="1" applyAlignment="1">
      <alignment horizontal="center"/>
    </xf>
    <xf numFmtId="4" fontId="117" fillId="36" borderId="110" xfId="3574" applyNumberFormat="1" applyFont="1" applyFill="1" applyBorder="1" applyAlignment="1">
      <alignment horizontal="center"/>
    </xf>
    <xf numFmtId="0" fontId="50" fillId="0" borderId="0" xfId="3574" applyFont="1" applyBorder="1" applyAlignment="1">
      <alignment horizontal="center"/>
    </xf>
    <xf numFmtId="0" fontId="9" fillId="0" borderId="0" xfId="3574" applyFont="1" applyBorder="1"/>
    <xf numFmtId="201" fontId="9" fillId="0" borderId="0" xfId="3574" applyNumberFormat="1" applyFont="1" applyBorder="1"/>
    <xf numFmtId="43" fontId="9" fillId="0" borderId="0" xfId="3564" applyFont="1" applyBorder="1"/>
    <xf numFmtId="4" fontId="9" fillId="0" borderId="0" xfId="3574" applyNumberFormat="1" applyFont="1" applyBorder="1"/>
    <xf numFmtId="0" fontId="50" fillId="46" borderId="206" xfId="2" quotePrefix="1" applyNumberFormat="1" applyFont="1" applyFill="1" applyBorder="1" applyAlignment="1" applyProtection="1">
      <alignment horizontal="center" vertical="center"/>
      <protection locked="0"/>
    </xf>
    <xf numFmtId="0" fontId="50" fillId="46" borderId="138" xfId="2" quotePrefix="1" applyNumberFormat="1" applyFont="1" applyFill="1" applyBorder="1" applyAlignment="1" applyProtection="1">
      <alignment horizontal="center" vertical="center"/>
      <protection locked="0"/>
    </xf>
    <xf numFmtId="0" fontId="50" fillId="46" borderId="207" xfId="2" applyNumberFormat="1" applyFont="1" applyFill="1" applyBorder="1" applyAlignment="1" applyProtection="1">
      <alignment horizontal="center" vertical="center"/>
      <protection locked="0"/>
    </xf>
    <xf numFmtId="43" fontId="50" fillId="46" borderId="207" xfId="3564" applyFont="1" applyFill="1" applyBorder="1" applyAlignment="1" applyProtection="1">
      <alignment horizontal="center" vertical="center"/>
      <protection locked="0"/>
    </xf>
    <xf numFmtId="4" fontId="50" fillId="46" borderId="207" xfId="2" applyNumberFormat="1" applyFont="1" applyFill="1" applyBorder="1" applyAlignment="1" applyProtection="1">
      <alignment horizontal="center" vertical="center"/>
      <protection locked="0"/>
    </xf>
    <xf numFmtId="4" fontId="50" fillId="46" borderId="207" xfId="2" quotePrefix="1" applyNumberFormat="1" applyFont="1" applyFill="1" applyBorder="1" applyAlignment="1" applyProtection="1">
      <alignment horizontal="center" vertical="center"/>
      <protection locked="0"/>
    </xf>
    <xf numFmtId="4" fontId="9" fillId="46" borderId="207" xfId="3574" applyNumberFormat="1" applyFont="1" applyFill="1" applyBorder="1"/>
    <xf numFmtId="4" fontId="9" fillId="46" borderId="139" xfId="3574" applyNumberFormat="1" applyFont="1" applyFill="1" applyBorder="1"/>
    <xf numFmtId="4" fontId="9" fillId="46" borderId="208" xfId="3574" applyNumberFormat="1" applyFont="1" applyFill="1" applyBorder="1"/>
    <xf numFmtId="0" fontId="50" fillId="0" borderId="209" xfId="2" applyFont="1" applyFill="1" applyBorder="1" applyAlignment="1">
      <alignment horizontal="center" vertical="center"/>
    </xf>
    <xf numFmtId="0" fontId="50" fillId="0" borderId="145" xfId="2" applyFont="1" applyFill="1" applyBorder="1" applyAlignment="1">
      <alignment horizontal="center" vertical="center"/>
    </xf>
    <xf numFmtId="40" fontId="50" fillId="0" borderId="210" xfId="3574" applyNumberFormat="1" applyFont="1" applyBorder="1" applyAlignment="1">
      <alignment horizontal="left" vertical="center" wrapText="1"/>
    </xf>
    <xf numFmtId="0" fontId="50" fillId="0" borderId="210" xfId="2" applyFont="1" applyFill="1" applyBorder="1" applyAlignment="1">
      <alignment horizontal="centerContinuous" vertical="center"/>
    </xf>
    <xf numFmtId="40" fontId="9" fillId="0" borderId="210" xfId="3574" applyNumberFormat="1" applyFont="1" applyBorder="1" applyAlignment="1">
      <alignment horizontal="center" vertical="center"/>
    </xf>
    <xf numFmtId="43" fontId="50" fillId="0" borderId="145" xfId="3564" applyFont="1" applyFill="1" applyBorder="1" applyAlignment="1">
      <alignment horizontal="center" vertical="center"/>
    </xf>
    <xf numFmtId="4" fontId="50" fillId="0" borderId="210" xfId="3575" applyNumberFormat="1" applyFont="1" applyFill="1" applyBorder="1" applyAlignment="1">
      <alignment vertical="center"/>
    </xf>
    <xf numFmtId="4" fontId="50" fillId="0" borderId="210" xfId="2" applyNumberFormat="1" applyFont="1" applyFill="1" applyBorder="1" applyAlignment="1" applyProtection="1">
      <alignment horizontal="center" vertical="center"/>
      <protection locked="0"/>
    </xf>
    <xf numFmtId="4" fontId="50" fillId="0" borderId="210" xfId="2" quotePrefix="1" applyNumberFormat="1" applyFont="1" applyFill="1" applyBorder="1" applyAlignment="1" applyProtection="1">
      <alignment horizontal="center" vertical="center"/>
      <protection locked="0"/>
    </xf>
    <xf numFmtId="4" fontId="9" fillId="0" borderId="210" xfId="3574" applyNumberFormat="1" applyFont="1" applyBorder="1" applyAlignment="1">
      <alignment vertical="center"/>
    </xf>
    <xf numFmtId="40" fontId="9" fillId="0" borderId="210" xfId="3574" applyNumberFormat="1" applyFont="1" applyBorder="1" applyAlignment="1">
      <alignment vertical="center"/>
    </xf>
    <xf numFmtId="4" fontId="9" fillId="0" borderId="210" xfId="2" applyNumberFormat="1" applyFont="1" applyFill="1" applyBorder="1" applyAlignment="1" applyProtection="1">
      <alignment vertical="center"/>
    </xf>
    <xf numFmtId="40" fontId="9" fillId="0" borderId="146" xfId="3574" applyNumberFormat="1" applyFont="1" applyBorder="1" applyAlignment="1">
      <alignment vertical="center"/>
    </xf>
    <xf numFmtId="40" fontId="9" fillId="0" borderId="211" xfId="3574" applyNumberFormat="1" applyFont="1" applyBorder="1" applyAlignment="1">
      <alignment vertical="center"/>
    </xf>
    <xf numFmtId="0" fontId="9" fillId="0" borderId="0" xfId="3574" applyFont="1" applyAlignment="1">
      <alignment vertical="center"/>
    </xf>
    <xf numFmtId="203" fontId="9" fillId="0" borderId="210" xfId="2" applyNumberFormat="1" applyFont="1" applyFill="1" applyBorder="1" applyAlignment="1" applyProtection="1">
      <alignment vertical="center"/>
      <protection locked="0"/>
    </xf>
    <xf numFmtId="204" fontId="9" fillId="0" borderId="210" xfId="2" applyNumberFormat="1" applyFont="1" applyFill="1" applyBorder="1" applyAlignment="1" applyProtection="1">
      <alignment vertical="center"/>
    </xf>
    <xf numFmtId="205" fontId="50" fillId="0" borderId="210" xfId="2" applyNumberFormat="1" applyFont="1" applyFill="1" applyBorder="1" applyAlignment="1" applyProtection="1">
      <alignment vertical="center"/>
    </xf>
    <xf numFmtId="205" fontId="50" fillId="0" borderId="210" xfId="2" applyNumberFormat="1" applyFont="1" applyFill="1" applyBorder="1" applyAlignment="1" applyProtection="1">
      <alignment horizontal="right" vertical="center"/>
    </xf>
    <xf numFmtId="204" fontId="9" fillId="46" borderId="210" xfId="2" applyNumberFormat="1" applyFont="1" applyFill="1" applyBorder="1" applyAlignment="1" applyProtection="1">
      <alignment vertical="center"/>
    </xf>
    <xf numFmtId="205" fontId="50" fillId="46" borderId="210" xfId="2" applyNumberFormat="1" applyFont="1" applyFill="1" applyBorder="1" applyAlignment="1" applyProtection="1">
      <alignment vertical="center"/>
    </xf>
    <xf numFmtId="203" fontId="9" fillId="46" borderId="210" xfId="2" applyNumberFormat="1" applyFont="1" applyFill="1" applyBorder="1" applyAlignment="1" applyProtection="1">
      <alignment vertical="center"/>
      <protection locked="0"/>
    </xf>
    <xf numFmtId="4" fontId="50" fillId="46" borderId="210" xfId="2" applyNumberFormat="1" applyFont="1" applyFill="1" applyBorder="1" applyAlignment="1" applyProtection="1">
      <alignment vertical="center"/>
      <protection locked="0"/>
    </xf>
    <xf numFmtId="4" fontId="9" fillId="46" borderId="210" xfId="3574" applyNumberFormat="1" applyFont="1" applyFill="1" applyBorder="1" applyAlignment="1">
      <alignment vertical="center"/>
    </xf>
    <xf numFmtId="40" fontId="9" fillId="46" borderId="210" xfId="3574" applyNumberFormat="1" applyFont="1" applyFill="1" applyBorder="1" applyAlignment="1">
      <alignment vertical="center"/>
    </xf>
    <xf numFmtId="4" fontId="9" fillId="0" borderId="210" xfId="3575" applyNumberFormat="1" applyFont="1" applyFill="1" applyBorder="1" applyAlignment="1">
      <alignment vertical="center"/>
    </xf>
    <xf numFmtId="205" fontId="9" fillId="0" borderId="210" xfId="2" applyNumberFormat="1" applyFont="1" applyFill="1" applyBorder="1" applyAlignment="1" applyProtection="1">
      <alignment vertical="center"/>
    </xf>
    <xf numFmtId="4" fontId="9" fillId="0" borderId="210" xfId="2" applyNumberFormat="1" applyFont="1" applyFill="1" applyBorder="1" applyAlignment="1" applyProtection="1">
      <alignment vertical="center"/>
      <protection locked="0"/>
    </xf>
    <xf numFmtId="204" fontId="127" fillId="46" borderId="210" xfId="2" applyNumberFormat="1" applyFont="1" applyFill="1" applyBorder="1" applyAlignment="1" applyProtection="1">
      <alignment vertical="center"/>
    </xf>
    <xf numFmtId="205" fontId="128" fillId="46" borderId="210" xfId="2" applyNumberFormat="1" applyFont="1" applyFill="1" applyBorder="1" applyAlignment="1" applyProtection="1">
      <alignment vertical="center"/>
    </xf>
    <xf numFmtId="4" fontId="9" fillId="46" borderId="210" xfId="2" applyNumberFormat="1" applyFont="1" applyFill="1" applyBorder="1" applyAlignment="1" applyProtection="1">
      <alignment vertical="center"/>
      <protection locked="0"/>
    </xf>
    <xf numFmtId="0" fontId="9" fillId="0" borderId="210" xfId="2" applyFont="1" applyFill="1" applyBorder="1" applyAlignment="1">
      <alignment vertical="center"/>
    </xf>
    <xf numFmtId="4" fontId="9" fillId="0" borderId="210" xfId="2" applyNumberFormat="1" applyFont="1" applyFill="1" applyBorder="1" applyAlignment="1">
      <alignment vertical="center"/>
    </xf>
    <xf numFmtId="4" fontId="9" fillId="0" borderId="211" xfId="2" applyNumberFormat="1" applyFont="1" applyFill="1" applyBorder="1" applyAlignment="1" applyProtection="1">
      <alignment vertical="center"/>
    </xf>
    <xf numFmtId="205" fontId="50" fillId="0" borderId="146" xfId="2" applyNumberFormat="1" applyFont="1" applyFill="1" applyBorder="1" applyAlignment="1" applyProtection="1">
      <alignment vertical="center"/>
    </xf>
    <xf numFmtId="205" fontId="50" fillId="0" borderId="211" xfId="2" applyNumberFormat="1" applyFont="1" applyFill="1" applyBorder="1" applyAlignment="1" applyProtection="1">
      <alignment vertical="center"/>
    </xf>
    <xf numFmtId="0" fontId="9" fillId="0" borderId="210" xfId="3574" applyFont="1" applyBorder="1" applyAlignment="1">
      <alignment vertical="center"/>
    </xf>
    <xf numFmtId="0" fontId="9" fillId="46" borderId="210" xfId="3574" applyFont="1" applyFill="1" applyBorder="1" applyAlignment="1">
      <alignment vertical="center"/>
    </xf>
    <xf numFmtId="40" fontId="9" fillId="46" borderId="146" xfId="3574" applyNumberFormat="1" applyFont="1" applyFill="1" applyBorder="1" applyAlignment="1">
      <alignment vertical="center"/>
    </xf>
    <xf numFmtId="40" fontId="9" fillId="46" borderId="211" xfId="3574" applyNumberFormat="1" applyFont="1" applyFill="1" applyBorder="1" applyAlignment="1">
      <alignment vertical="center"/>
    </xf>
    <xf numFmtId="40" fontId="9" fillId="0" borderId="210" xfId="3574" applyNumberFormat="1" applyFont="1" applyFill="1" applyBorder="1" applyAlignment="1">
      <alignment vertical="center"/>
    </xf>
    <xf numFmtId="206" fontId="50" fillId="0" borderId="210" xfId="2" applyNumberFormat="1" applyFont="1" applyFill="1" applyBorder="1" applyAlignment="1">
      <alignment vertical="center"/>
    </xf>
    <xf numFmtId="0" fontId="50" fillId="0" borderId="210" xfId="2" applyFont="1" applyFill="1" applyBorder="1" applyAlignment="1">
      <alignment horizontal="right" vertical="center"/>
    </xf>
    <xf numFmtId="206" fontId="50" fillId="0" borderId="146" xfId="2" applyNumberFormat="1" applyFont="1" applyFill="1" applyBorder="1" applyAlignment="1">
      <alignment vertical="center"/>
    </xf>
    <xf numFmtId="201" fontId="50" fillId="46" borderId="149" xfId="3574" applyNumberFormat="1" applyFont="1" applyFill="1" applyBorder="1" applyAlignment="1">
      <alignment vertical="center"/>
    </xf>
    <xf numFmtId="164" fontId="50" fillId="46" borderId="212" xfId="71" applyNumberFormat="1" applyFont="1" applyFill="1" applyBorder="1" applyAlignment="1">
      <alignment vertical="center"/>
    </xf>
    <xf numFmtId="164" fontId="9" fillId="46" borderId="212" xfId="71" applyNumberFormat="1" applyFont="1" applyFill="1" applyBorder="1" applyAlignment="1">
      <alignment vertical="center"/>
    </xf>
    <xf numFmtId="0" fontId="84" fillId="0" borderId="0" xfId="2" applyFont="1" applyAlignment="1">
      <alignment vertical="center"/>
    </xf>
    <xf numFmtId="164" fontId="5" fillId="0" borderId="0" xfId="71" applyNumberFormat="1" applyFont="1" applyFill="1" applyAlignment="1">
      <alignment vertical="center"/>
    </xf>
    <xf numFmtId="4" fontId="84" fillId="0" borderId="0" xfId="2" applyNumberFormat="1" applyFont="1" applyAlignment="1">
      <alignment vertical="center"/>
    </xf>
    <xf numFmtId="43" fontId="84" fillId="0" borderId="0" xfId="2" applyNumberFormat="1" applyFont="1" applyAlignment="1">
      <alignment vertical="center"/>
    </xf>
    <xf numFmtId="10" fontId="84" fillId="0" borderId="0" xfId="3540" applyNumberFormat="1" applyFont="1" applyAlignment="1">
      <alignment vertical="center"/>
    </xf>
    <xf numFmtId="0" fontId="83" fillId="0" borderId="0" xfId="2" applyFont="1" applyAlignment="1">
      <alignment horizontal="center" vertical="center"/>
    </xf>
    <xf numFmtId="43" fontId="84" fillId="0" borderId="0" xfId="3564" applyFont="1" applyAlignment="1">
      <alignment vertical="center"/>
    </xf>
    <xf numFmtId="169" fontId="84" fillId="0" borderId="0" xfId="48" applyFont="1" applyAlignment="1">
      <alignment vertical="center"/>
    </xf>
    <xf numFmtId="4" fontId="83" fillId="0" borderId="0" xfId="2" applyNumberFormat="1" applyFont="1" applyAlignment="1">
      <alignment vertical="center"/>
    </xf>
    <xf numFmtId="43" fontId="84" fillId="0" borderId="0" xfId="3564" applyFont="1"/>
    <xf numFmtId="40" fontId="50" fillId="0" borderId="210" xfId="3574" applyNumberFormat="1" applyFont="1" applyBorder="1" applyAlignment="1">
      <alignment horizontal="left" vertical="center"/>
    </xf>
    <xf numFmtId="40" fontId="9" fillId="0" borderId="210" xfId="3574" applyNumberFormat="1" applyFont="1" applyBorder="1" applyAlignment="1">
      <alignment horizontal="left" vertical="center"/>
    </xf>
    <xf numFmtId="40" fontId="9" fillId="0" borderId="210" xfId="3574" applyNumberFormat="1" applyFont="1" applyBorder="1" applyAlignment="1">
      <alignment horizontal="justify" vertical="center"/>
    </xf>
    <xf numFmtId="0" fontId="9" fillId="0" borderId="210" xfId="2" applyFont="1" applyFill="1" applyBorder="1" applyAlignment="1">
      <alignment horizontal="centerContinuous" vertical="center"/>
    </xf>
    <xf numFmtId="0" fontId="50" fillId="0" borderId="209" xfId="2" applyNumberFormat="1" applyFont="1" applyFill="1" applyBorder="1" applyAlignment="1" applyProtection="1">
      <alignment horizontal="center" vertical="center"/>
    </xf>
    <xf numFmtId="0" fontId="50" fillId="0" borderId="145" xfId="2" applyNumberFormat="1" applyFont="1" applyFill="1" applyBorder="1" applyAlignment="1" applyProtection="1">
      <alignment horizontal="center" vertical="center"/>
    </xf>
    <xf numFmtId="40" fontId="50" fillId="0" borderId="210" xfId="3574" applyNumberFormat="1" applyFont="1" applyBorder="1" applyAlignment="1">
      <alignment horizontal="right" vertical="center"/>
    </xf>
    <xf numFmtId="0" fontId="50" fillId="46" borderId="209" xfId="2" applyNumberFormat="1" applyFont="1" applyFill="1" applyBorder="1" applyAlignment="1" applyProtection="1">
      <alignment horizontal="center" vertical="center"/>
    </xf>
    <xf numFmtId="0" fontId="50" fillId="46" borderId="145" xfId="2" applyNumberFormat="1" applyFont="1" applyFill="1" applyBorder="1" applyAlignment="1" applyProtection="1">
      <alignment horizontal="center" vertical="center"/>
    </xf>
    <xf numFmtId="0" fontId="50" fillId="46" borderId="210" xfId="2" applyNumberFormat="1" applyFont="1" applyFill="1" applyBorder="1" applyAlignment="1" applyProtection="1">
      <alignment horizontal="center" vertical="center"/>
    </xf>
    <xf numFmtId="0" fontId="9" fillId="46" borderId="210" xfId="2" applyNumberFormat="1" applyFont="1" applyFill="1" applyBorder="1" applyAlignment="1" applyProtection="1">
      <alignment horizontal="center" vertical="center"/>
    </xf>
    <xf numFmtId="205" fontId="50" fillId="46" borderId="210" xfId="2" applyNumberFormat="1" applyFont="1" applyFill="1" applyBorder="1" applyAlignment="1" applyProtection="1">
      <alignment horizontal="right" vertical="center"/>
    </xf>
    <xf numFmtId="0" fontId="9" fillId="0" borderId="210" xfId="2" applyNumberFormat="1" applyFont="1" applyFill="1" applyBorder="1" applyAlignment="1" applyProtection="1">
      <alignment vertical="center"/>
    </xf>
    <xf numFmtId="0" fontId="9" fillId="0" borderId="210" xfId="2" applyNumberFormat="1" applyFont="1" applyFill="1" applyBorder="1" applyAlignment="1" applyProtection="1">
      <alignment horizontal="center" vertical="center"/>
    </xf>
    <xf numFmtId="0" fontId="128" fillId="46" borderId="209" xfId="2" applyNumberFormat="1" applyFont="1" applyFill="1" applyBorder="1" applyAlignment="1" applyProtection="1">
      <alignment horizontal="center" vertical="center"/>
    </xf>
    <xf numFmtId="0" fontId="128" fillId="46" borderId="145" xfId="2" applyNumberFormat="1" applyFont="1" applyFill="1" applyBorder="1" applyAlignment="1" applyProtection="1">
      <alignment horizontal="center" vertical="center"/>
    </xf>
    <xf numFmtId="0" fontId="127" fillId="46" borderId="210" xfId="2" applyNumberFormat="1" applyFont="1" applyFill="1" applyBorder="1" applyAlignment="1" applyProtection="1">
      <alignment horizontal="center" vertical="center"/>
    </xf>
    <xf numFmtId="205" fontId="128" fillId="46" borderId="210" xfId="2" applyNumberFormat="1" applyFont="1" applyFill="1" applyBorder="1" applyAlignment="1" applyProtection="1">
      <alignment horizontal="right" vertical="center"/>
    </xf>
    <xf numFmtId="0" fontId="50" fillId="0" borderId="210" xfId="2" applyNumberFormat="1" applyFont="1" applyFill="1" applyBorder="1" applyAlignment="1" applyProtection="1">
      <alignment horizontal="right" vertical="center"/>
    </xf>
    <xf numFmtId="0" fontId="9" fillId="46" borderId="210" xfId="2" applyFont="1" applyFill="1" applyBorder="1" applyAlignment="1">
      <alignment horizontal="centerContinuous" vertical="center"/>
    </xf>
    <xf numFmtId="4" fontId="9" fillId="46" borderId="210" xfId="2" applyNumberFormat="1" applyFont="1" applyFill="1" applyBorder="1" applyAlignment="1">
      <alignment vertical="center"/>
    </xf>
    <xf numFmtId="0" fontId="9" fillId="0" borderId="210" xfId="2" applyFont="1" applyFill="1" applyBorder="1" applyAlignment="1">
      <alignment horizontal="center" vertical="center"/>
    </xf>
    <xf numFmtId="40" fontId="9" fillId="0" borderId="210" xfId="3574" quotePrefix="1" applyNumberFormat="1" applyFont="1" applyBorder="1" applyAlignment="1">
      <alignment horizontal="left" vertical="center"/>
    </xf>
    <xf numFmtId="0" fontId="47" fillId="46" borderId="213" xfId="3574" applyFont="1" applyFill="1" applyBorder="1" applyAlignment="1">
      <alignment horizontal="center" vertical="center"/>
    </xf>
    <xf numFmtId="0" fontId="47" fillId="46" borderId="148" xfId="3574" applyFont="1" applyFill="1" applyBorder="1" applyAlignment="1">
      <alignment horizontal="center" vertical="center"/>
    </xf>
    <xf numFmtId="201" fontId="50" fillId="46" borderId="150" xfId="3574" applyNumberFormat="1" applyFont="1" applyFill="1" applyBorder="1" applyAlignment="1">
      <alignment horizontal="center" vertical="center"/>
    </xf>
    <xf numFmtId="201" fontId="50" fillId="46" borderId="148" xfId="3574" applyNumberFormat="1" applyFont="1" applyFill="1" applyBorder="1" applyAlignment="1">
      <alignment horizontal="center" vertical="center"/>
    </xf>
    <xf numFmtId="201" fontId="50" fillId="46" borderId="149" xfId="3574" applyNumberFormat="1" applyFont="1" applyFill="1" applyBorder="1" applyAlignment="1">
      <alignment horizontal="center" vertical="center"/>
    </xf>
    <xf numFmtId="0" fontId="4" fillId="0" borderId="0" xfId="2" applyFont="1" applyAlignment="1">
      <alignment horizontal="left"/>
    </xf>
    <xf numFmtId="0" fontId="4" fillId="0" borderId="0" xfId="2" applyFont="1" applyAlignment="1">
      <alignment horizontal="right" vertical="center"/>
    </xf>
    <xf numFmtId="0" fontId="4" fillId="0" borderId="0" xfId="2" applyFont="1" applyAlignment="1">
      <alignment horizontal="left" vertical="center" wrapText="1"/>
    </xf>
    <xf numFmtId="0" fontId="77" fillId="0" borderId="0" xfId="0" applyFont="1" applyAlignment="1">
      <alignment horizontal="center" vertical="center" readingOrder="2"/>
    </xf>
    <xf numFmtId="0" fontId="84" fillId="34" borderId="0" xfId="2" applyFont="1" applyFill="1"/>
    <xf numFmtId="0" fontId="5" fillId="34" borderId="0" xfId="2" applyFont="1" applyFill="1"/>
    <xf numFmtId="0" fontId="5" fillId="34" borderId="0" xfId="2" applyFont="1" applyFill="1" applyAlignment="1">
      <alignment horizontal="right"/>
    </xf>
    <xf numFmtId="0" fontId="84" fillId="35" borderId="0" xfId="2" applyFont="1" applyFill="1"/>
    <xf numFmtId="0" fontId="5" fillId="0" borderId="0" xfId="2" applyFont="1" applyFill="1"/>
    <xf numFmtId="0" fontId="50" fillId="51" borderId="206" xfId="2" quotePrefix="1" applyNumberFormat="1" applyFont="1" applyFill="1" applyBorder="1" applyAlignment="1" applyProtection="1">
      <alignment horizontal="center" vertical="center"/>
      <protection locked="0"/>
    </xf>
    <xf numFmtId="0" fontId="50" fillId="51" borderId="207" xfId="2" applyNumberFormat="1" applyFont="1" applyFill="1" applyBorder="1" applyAlignment="1" applyProtection="1">
      <alignment horizontal="center" vertical="center"/>
      <protection locked="0"/>
    </xf>
    <xf numFmtId="4" fontId="50" fillId="51" borderId="207" xfId="2" applyNumberFormat="1" applyFont="1" applyFill="1" applyBorder="1" applyAlignment="1" applyProtection="1">
      <alignment horizontal="center" vertical="center"/>
      <protection locked="0"/>
    </xf>
    <xf numFmtId="4" fontId="50" fillId="51" borderId="207" xfId="2" quotePrefix="1" applyNumberFormat="1" applyFont="1" applyFill="1" applyBorder="1" applyAlignment="1" applyProtection="1">
      <alignment horizontal="center" vertical="center"/>
      <protection locked="0"/>
    </xf>
    <xf numFmtId="4" fontId="9" fillId="51" borderId="207" xfId="3574" applyNumberFormat="1" applyFont="1" applyFill="1" applyBorder="1"/>
    <xf numFmtId="4" fontId="9" fillId="51" borderId="139" xfId="3574" applyNumberFormat="1" applyFont="1" applyFill="1" applyBorder="1"/>
    <xf numFmtId="4" fontId="9" fillId="51" borderId="208" xfId="3574" applyNumberFormat="1" applyFont="1" applyFill="1" applyBorder="1"/>
    <xf numFmtId="0" fontId="9" fillId="0" borderId="209" xfId="2" applyFont="1" applyFill="1" applyBorder="1" applyAlignment="1">
      <alignment horizontal="centerContinuous"/>
    </xf>
    <xf numFmtId="40" fontId="9" fillId="0" borderId="210" xfId="3574" applyNumberFormat="1" applyFont="1" applyBorder="1" applyAlignment="1">
      <alignment horizontal="left"/>
    </xf>
    <xf numFmtId="0" fontId="50" fillId="0" borderId="210" xfId="2" applyFont="1" applyFill="1" applyBorder="1" applyAlignment="1">
      <alignment horizontal="centerContinuous"/>
    </xf>
    <xf numFmtId="40" fontId="9" fillId="0" borderId="210" xfId="3574" applyNumberFormat="1" applyFont="1" applyBorder="1" applyAlignment="1">
      <alignment horizontal="center"/>
    </xf>
    <xf numFmtId="4" fontId="50" fillId="0" borderId="210" xfId="3575" applyNumberFormat="1" applyFont="1" applyFill="1" applyBorder="1" applyAlignment="1"/>
    <xf numFmtId="4" fontId="9" fillId="0" borderId="210" xfId="3574" applyNumberFormat="1" applyFont="1" applyBorder="1"/>
    <xf numFmtId="40" fontId="9" fillId="0" borderId="210" xfId="3574" applyNumberFormat="1" applyFont="1" applyBorder="1"/>
    <xf numFmtId="4" fontId="9" fillId="0" borderId="210" xfId="2" applyNumberFormat="1" applyFont="1" applyFill="1" applyBorder="1" applyAlignment="1" applyProtection="1">
      <alignment vertical="top"/>
    </xf>
    <xf numFmtId="40" fontId="9" fillId="0" borderId="146" xfId="3574" applyNumberFormat="1" applyFont="1" applyBorder="1"/>
    <xf numFmtId="40" fontId="9" fillId="0" borderId="211" xfId="3574" applyNumberFormat="1" applyFont="1" applyBorder="1"/>
    <xf numFmtId="0" fontId="9" fillId="0" borderId="209" xfId="2" applyFont="1" applyFill="1" applyBorder="1"/>
    <xf numFmtId="0" fontId="9" fillId="0" borderId="209" xfId="2" applyFont="1" applyFill="1" applyBorder="1" applyAlignment="1">
      <alignment horizontal="center"/>
    </xf>
    <xf numFmtId="0" fontId="9" fillId="0" borderId="210" xfId="2" applyFont="1" applyFill="1" applyBorder="1" applyAlignment="1">
      <alignment horizontal="centerContinuous"/>
    </xf>
    <xf numFmtId="0" fontId="9" fillId="0" borderId="209" xfId="2" applyNumberFormat="1" applyFont="1" applyFill="1" applyBorder="1" applyAlignment="1" applyProtection="1">
      <alignment horizontal="center" vertical="center"/>
    </xf>
    <xf numFmtId="40" fontId="50" fillId="0" borderId="210" xfId="3574" applyNumberFormat="1" applyFont="1" applyBorder="1" applyAlignment="1">
      <alignment horizontal="right"/>
    </xf>
    <xf numFmtId="0" fontId="9" fillId="51" borderId="209" xfId="2" applyNumberFormat="1" applyFont="1" applyFill="1" applyBorder="1" applyAlignment="1" applyProtection="1">
      <alignment horizontal="center" vertical="center"/>
    </xf>
    <xf numFmtId="0" fontId="50" fillId="51" borderId="210" xfId="2" applyNumberFormat="1" applyFont="1" applyFill="1" applyBorder="1" applyAlignment="1" applyProtection="1">
      <alignment horizontal="center" vertical="center"/>
    </xf>
    <xf numFmtId="0" fontId="9" fillId="51" borderId="210" xfId="2" applyNumberFormat="1" applyFont="1" applyFill="1" applyBorder="1" applyAlignment="1" applyProtection="1">
      <alignment horizontal="center" vertical="center"/>
    </xf>
    <xf numFmtId="205" fontId="50" fillId="51" borderId="210" xfId="2" applyNumberFormat="1" applyFont="1" applyFill="1" applyBorder="1" applyAlignment="1" applyProtection="1">
      <alignment horizontal="right" vertical="center"/>
    </xf>
    <xf numFmtId="204" fontId="9" fillId="51" borderId="210" xfId="2" applyNumberFormat="1" applyFont="1" applyFill="1" applyBorder="1" applyAlignment="1" applyProtection="1">
      <alignment vertical="center"/>
    </xf>
    <xf numFmtId="205" fontId="50" fillId="51" borderId="210" xfId="2" applyNumberFormat="1" applyFont="1" applyFill="1" applyBorder="1" applyAlignment="1" applyProtection="1">
      <alignment vertical="center"/>
    </xf>
    <xf numFmtId="203" fontId="9" fillId="51" borderId="210" xfId="2" applyNumberFormat="1" applyFont="1" applyFill="1" applyBorder="1" applyAlignment="1" applyProtection="1">
      <alignment vertical="center"/>
      <protection locked="0"/>
    </xf>
    <xf numFmtId="4" fontId="50" fillId="51" borderId="210" xfId="2" applyNumberFormat="1" applyFont="1" applyFill="1" applyBorder="1" applyAlignment="1" applyProtection="1">
      <alignment vertical="center"/>
      <protection locked="0"/>
    </xf>
    <xf numFmtId="4" fontId="9" fillId="51" borderId="210" xfId="3574" applyNumberFormat="1" applyFont="1" applyFill="1" applyBorder="1"/>
    <xf numFmtId="40" fontId="9" fillId="51" borderId="210" xfId="3574" applyNumberFormat="1" applyFont="1" applyFill="1" applyBorder="1"/>
    <xf numFmtId="0" fontId="9" fillId="51" borderId="0" xfId="3574" applyFont="1" applyFill="1"/>
    <xf numFmtId="4" fontId="9" fillId="0" borderId="210" xfId="2" applyNumberFormat="1" applyFont="1" applyFill="1" applyBorder="1"/>
    <xf numFmtId="4" fontId="9" fillId="0" borderId="210" xfId="3575" applyNumberFormat="1" applyFont="1" applyFill="1" applyBorder="1" applyAlignment="1"/>
    <xf numFmtId="4" fontId="9" fillId="51" borderId="210" xfId="2" applyNumberFormat="1" applyFont="1" applyFill="1" applyBorder="1" applyAlignment="1" applyProtection="1">
      <alignment vertical="center"/>
      <protection locked="0"/>
    </xf>
    <xf numFmtId="4" fontId="9" fillId="0" borderId="211" xfId="2" applyNumberFormat="1" applyFont="1" applyFill="1" applyBorder="1" applyAlignment="1" applyProtection="1">
      <alignment vertical="top"/>
    </xf>
    <xf numFmtId="0" fontId="9" fillId="0" borderId="210" xfId="3574" applyFont="1" applyBorder="1"/>
    <xf numFmtId="0" fontId="127" fillId="52" borderId="209" xfId="2" applyNumberFormat="1" applyFont="1" applyFill="1" applyBorder="1" applyAlignment="1" applyProtection="1">
      <alignment horizontal="center" vertical="center"/>
    </xf>
    <xf numFmtId="0" fontId="131" fillId="52" borderId="210" xfId="2" applyNumberFormat="1" applyFont="1" applyFill="1" applyBorder="1" applyAlignment="1" applyProtection="1">
      <alignment horizontal="center" vertical="center"/>
    </xf>
    <xf numFmtId="0" fontId="127" fillId="52" borderId="210" xfId="2" applyNumberFormat="1" applyFont="1" applyFill="1" applyBorder="1" applyAlignment="1" applyProtection="1">
      <alignment horizontal="center" vertical="center"/>
    </xf>
    <xf numFmtId="205" fontId="128" fillId="52" borderId="210" xfId="2" applyNumberFormat="1" applyFont="1" applyFill="1" applyBorder="1" applyAlignment="1" applyProtection="1">
      <alignment horizontal="right" vertical="center"/>
    </xf>
    <xf numFmtId="204" fontId="127" fillId="52" borderId="210" xfId="2" applyNumberFormat="1" applyFont="1" applyFill="1" applyBorder="1" applyAlignment="1" applyProtection="1">
      <alignment vertical="center"/>
    </xf>
    <xf numFmtId="205" fontId="128" fillId="52" borderId="210" xfId="2" applyNumberFormat="1" applyFont="1" applyFill="1" applyBorder="1" applyAlignment="1" applyProtection="1">
      <alignment vertical="center"/>
    </xf>
    <xf numFmtId="203" fontId="9" fillId="52" borderId="210" xfId="2" applyNumberFormat="1" applyFont="1" applyFill="1" applyBorder="1" applyAlignment="1" applyProtection="1">
      <alignment vertical="center"/>
      <protection locked="0"/>
    </xf>
    <xf numFmtId="4" fontId="9" fillId="52" borderId="210" xfId="2" applyNumberFormat="1" applyFont="1" applyFill="1" applyBorder="1" applyAlignment="1" applyProtection="1">
      <alignment vertical="center"/>
      <protection locked="0"/>
    </xf>
    <xf numFmtId="0" fontId="9" fillId="52" borderId="210" xfId="3574" applyFont="1" applyFill="1" applyBorder="1"/>
    <xf numFmtId="40" fontId="9" fillId="52" borderId="210" xfId="3574" applyNumberFormat="1" applyFont="1" applyFill="1" applyBorder="1"/>
    <xf numFmtId="4" fontId="9" fillId="52" borderId="210" xfId="3574" applyNumberFormat="1" applyFont="1" applyFill="1" applyBorder="1"/>
    <xf numFmtId="40" fontId="9" fillId="52" borderId="146" xfId="3574" applyNumberFormat="1" applyFont="1" applyFill="1" applyBorder="1"/>
    <xf numFmtId="40" fontId="9" fillId="52" borderId="211" xfId="3574" applyNumberFormat="1" applyFont="1" applyFill="1" applyBorder="1"/>
    <xf numFmtId="4" fontId="9" fillId="0" borderId="210" xfId="2" applyNumberFormat="1" applyFont="1" applyFill="1" applyBorder="1" applyAlignment="1"/>
    <xf numFmtId="0" fontId="9" fillId="52" borderId="210" xfId="2" applyFont="1" applyFill="1" applyBorder="1" applyAlignment="1">
      <alignment horizontal="centerContinuous"/>
    </xf>
    <xf numFmtId="4" fontId="9" fillId="52" borderId="210" xfId="2" applyNumberFormat="1" applyFont="1" applyFill="1" applyBorder="1"/>
    <xf numFmtId="40" fontId="50" fillId="0" borderId="210" xfId="3574" applyNumberFormat="1" applyFont="1" applyBorder="1" applyAlignment="1">
      <alignment horizontal="left"/>
    </xf>
    <xf numFmtId="0" fontId="9" fillId="0" borderId="210" xfId="2" applyFont="1" applyFill="1" applyBorder="1"/>
    <xf numFmtId="0" fontId="9" fillId="0" borderId="210" xfId="2" applyFont="1" applyFill="1" applyBorder="1" applyAlignment="1">
      <alignment horizontal="center"/>
    </xf>
    <xf numFmtId="40" fontId="9" fillId="0" borderId="210" xfId="3574" applyNumberFormat="1" applyFont="1" applyFill="1" applyBorder="1"/>
    <xf numFmtId="40" fontId="9" fillId="0" borderId="210" xfId="3574" quotePrefix="1" applyNumberFormat="1" applyFont="1" applyBorder="1" applyAlignment="1">
      <alignment horizontal="left"/>
    </xf>
    <xf numFmtId="0" fontId="9" fillId="0" borderId="209" xfId="2" applyFont="1" applyFill="1" applyBorder="1" applyAlignment="1">
      <alignment horizontal="center" vertical="center"/>
    </xf>
    <xf numFmtId="0" fontId="47" fillId="0" borderId="213" xfId="3574" applyFont="1" applyBorder="1" applyAlignment="1">
      <alignment horizontal="center"/>
    </xf>
    <xf numFmtId="201" fontId="50" fillId="0" borderId="150" xfId="3574" applyNumberFormat="1" applyFont="1" applyBorder="1" applyAlignment="1">
      <alignment horizontal="center"/>
    </xf>
    <xf numFmtId="201" fontId="50" fillId="0" borderId="148" xfId="3574" applyNumberFormat="1" applyFont="1" applyBorder="1" applyAlignment="1">
      <alignment horizontal="center"/>
    </xf>
    <xf numFmtId="201" fontId="50" fillId="0" borderId="149" xfId="3574" applyNumberFormat="1" applyFont="1" applyBorder="1" applyAlignment="1">
      <alignment horizontal="center"/>
    </xf>
    <xf numFmtId="164" fontId="50" fillId="53" borderId="212" xfId="71" applyNumberFormat="1" applyFont="1" applyFill="1" applyBorder="1" applyAlignment="1">
      <alignment vertical="center"/>
    </xf>
    <xf numFmtId="164" fontId="9" fillId="0" borderId="212" xfId="71" applyNumberFormat="1" applyFont="1" applyBorder="1"/>
    <xf numFmtId="164" fontId="50" fillId="0" borderId="212" xfId="71" applyNumberFormat="1" applyFont="1" applyFill="1" applyBorder="1" applyAlignment="1">
      <alignment vertical="center"/>
    </xf>
    <xf numFmtId="4" fontId="84" fillId="0" borderId="0" xfId="2" applyNumberFormat="1" applyFont="1"/>
    <xf numFmtId="43" fontId="84" fillId="0" borderId="0" xfId="2" applyNumberFormat="1" applyFont="1"/>
    <xf numFmtId="10" fontId="84" fillId="0" borderId="0" xfId="3540" applyNumberFormat="1" applyFont="1"/>
    <xf numFmtId="169" fontId="84" fillId="0" borderId="0" xfId="48" applyFont="1"/>
    <xf numFmtId="4" fontId="83" fillId="0" borderId="0" xfId="2" applyNumberFormat="1" applyFont="1"/>
    <xf numFmtId="0" fontId="66" fillId="33" borderId="0" xfId="2" applyFont="1" applyFill="1" applyAlignment="1"/>
    <xf numFmtId="0" fontId="5" fillId="33" borderId="0" xfId="2" applyFont="1" applyFill="1" applyAlignment="1"/>
    <xf numFmtId="0" fontId="132" fillId="33" borderId="0" xfId="2" applyFont="1" applyFill="1" applyAlignment="1"/>
    <xf numFmtId="0" fontId="5" fillId="33" borderId="0" xfId="2" applyFont="1" applyFill="1" applyAlignment="1">
      <alignment horizontal="center" vertical="center" wrapText="1"/>
    </xf>
    <xf numFmtId="0" fontId="41" fillId="33" borderId="0" xfId="2" applyFont="1" applyFill="1" applyAlignment="1">
      <alignment vertical="center" wrapText="1"/>
    </xf>
    <xf numFmtId="0" fontId="5" fillId="33" borderId="0" xfId="2" applyFont="1" applyFill="1" applyAlignment="1">
      <alignment wrapText="1"/>
    </xf>
    <xf numFmtId="0" fontId="3" fillId="33" borderId="0" xfId="2" applyFont="1" applyFill="1" applyAlignment="1"/>
    <xf numFmtId="0" fontId="3" fillId="33" borderId="0" xfId="2" applyFont="1" applyFill="1" applyAlignment="1">
      <alignment wrapText="1"/>
    </xf>
    <xf numFmtId="0" fontId="133" fillId="0" borderId="0" xfId="0" applyFont="1" applyAlignment="1">
      <alignment horizontal="center"/>
    </xf>
    <xf numFmtId="0" fontId="134" fillId="0" borderId="0" xfId="0" applyFont="1" applyAlignment="1">
      <alignment horizontal="center" vertical="center"/>
    </xf>
    <xf numFmtId="0" fontId="66" fillId="0" borderId="0" xfId="2" applyFont="1" applyFill="1" applyAlignment="1"/>
    <xf numFmtId="0" fontId="0" fillId="34" borderId="0" xfId="0" applyFill="1"/>
    <xf numFmtId="0" fontId="0" fillId="35" borderId="0" xfId="0" applyFill="1"/>
    <xf numFmtId="0" fontId="48" fillId="0" borderId="0" xfId="1127" applyFont="1" applyAlignment="1">
      <alignment horizontal="center"/>
    </xf>
    <xf numFmtId="0" fontId="14" fillId="0" borderId="0" xfId="1127" applyFont="1"/>
    <xf numFmtId="0" fontId="32" fillId="0" borderId="0" xfId="1127" applyFont="1" applyAlignment="1">
      <alignment horizontal="center"/>
    </xf>
    <xf numFmtId="0" fontId="133" fillId="0" borderId="0" xfId="0" applyFont="1" applyAlignment="1">
      <alignment horizontal="center"/>
    </xf>
    <xf numFmtId="0" fontId="40" fillId="0" borderId="0" xfId="0" applyFont="1" applyAlignment="1">
      <alignment horizontal="center"/>
    </xf>
    <xf numFmtId="0" fontId="6" fillId="0" borderId="0" xfId="0" applyFont="1" applyBorder="1"/>
    <xf numFmtId="0" fontId="9" fillId="0" borderId="0" xfId="0" applyFont="1" applyBorder="1"/>
    <xf numFmtId="0" fontId="50" fillId="33" borderId="0" xfId="0" applyFont="1" applyFill="1"/>
    <xf numFmtId="0" fontId="5" fillId="33" borderId="0" xfId="2" applyFont="1" applyFill="1" applyAlignment="1">
      <alignment horizontal="right"/>
    </xf>
    <xf numFmtId="0" fontId="5" fillId="0" borderId="0" xfId="2" applyFont="1" applyFill="1" applyAlignment="1"/>
    <xf numFmtId="0" fontId="9" fillId="0" borderId="0" xfId="0" applyFont="1"/>
    <xf numFmtId="0" fontId="4" fillId="33" borderId="0" xfId="2" applyFont="1" applyFill="1" applyAlignment="1">
      <alignment horizontal="center" vertical="center"/>
    </xf>
    <xf numFmtId="0" fontId="135" fillId="0" borderId="0" xfId="0" applyFont="1" applyAlignment="1">
      <alignment horizontal="center" vertical="center" wrapText="1"/>
    </xf>
    <xf numFmtId="0" fontId="135" fillId="0" borderId="0" xfId="0" applyFont="1" applyAlignment="1">
      <alignment vertical="center"/>
    </xf>
    <xf numFmtId="0" fontId="4" fillId="33" borderId="0" xfId="2" applyFont="1" applyFill="1" applyAlignment="1">
      <alignment horizontal="center"/>
    </xf>
    <xf numFmtId="0" fontId="135" fillId="0" borderId="0" xfId="0" applyFont="1" applyAlignment="1">
      <alignment horizontal="justify" vertical="center"/>
    </xf>
    <xf numFmtId="0" fontId="6" fillId="0" borderId="0" xfId="0" applyFont="1" applyFill="1" applyBorder="1"/>
    <xf numFmtId="0" fontId="9" fillId="0" borderId="0" xfId="0" applyFont="1" applyFill="1" applyBorder="1"/>
    <xf numFmtId="0" fontId="55" fillId="0" borderId="0" xfId="0" applyFont="1" applyAlignment="1">
      <alignment horizontal="center" vertical="center"/>
    </xf>
    <xf numFmtId="0" fontId="6" fillId="34" borderId="0" xfId="0" applyFont="1" applyFill="1" applyBorder="1"/>
    <xf numFmtId="0" fontId="9" fillId="34" borderId="0" xfId="0" applyFont="1" applyFill="1" applyBorder="1"/>
    <xf numFmtId="0" fontId="9" fillId="0" borderId="0" xfId="0" applyNumberFormat="1" applyFont="1" applyFill="1" applyBorder="1" applyAlignment="1" applyProtection="1"/>
    <xf numFmtId="0" fontId="8" fillId="0" borderId="0" xfId="0" applyNumberFormat="1" applyFont="1" applyFill="1" applyBorder="1" applyAlignment="1" applyProtection="1">
      <alignment horizontal="center"/>
    </xf>
    <xf numFmtId="0" fontId="6" fillId="0" borderId="0" xfId="0" applyNumberFormat="1" applyFont="1" applyFill="1" applyBorder="1" applyAlignment="1" applyProtection="1"/>
    <xf numFmtId="0" fontId="5" fillId="0" borderId="0" xfId="0" applyFont="1" applyFill="1"/>
    <xf numFmtId="0" fontId="42" fillId="0" borderId="0" xfId="0" applyFont="1" applyBorder="1" applyAlignment="1">
      <alignment horizontal="center" vertical="center"/>
    </xf>
    <xf numFmtId="0" fontId="0" fillId="0" borderId="0" xfId="0" applyFill="1" applyBorder="1"/>
    <xf numFmtId="0" fontId="0" fillId="0" borderId="0" xfId="0" applyFont="1"/>
    <xf numFmtId="0" fontId="136" fillId="0" borderId="0" xfId="0" applyFont="1" applyAlignment="1"/>
    <xf numFmtId="0" fontId="136" fillId="0" borderId="0" xfId="0" applyFont="1" applyAlignment="1">
      <alignment horizontal="right"/>
    </xf>
    <xf numFmtId="0" fontId="40" fillId="0" borderId="0" xfId="0" applyFont="1" applyAlignment="1">
      <alignment horizontal="center"/>
    </xf>
    <xf numFmtId="0" fontId="137" fillId="0" borderId="0" xfId="3576" applyFill="1" applyBorder="1"/>
    <xf numFmtId="0" fontId="138" fillId="0" borderId="0" xfId="0" applyFont="1" applyFill="1" applyBorder="1"/>
    <xf numFmtId="0" fontId="137" fillId="54" borderId="37" xfId="3576" applyFill="1" applyBorder="1"/>
    <xf numFmtId="0" fontId="8" fillId="0" borderId="0" xfId="3576" applyFont="1"/>
    <xf numFmtId="0" fontId="2" fillId="0" borderId="0" xfId="3576" applyFont="1"/>
    <xf numFmtId="0" fontId="137" fillId="55" borderId="37" xfId="3576" applyFill="1" applyBorder="1"/>
    <xf numFmtId="0" fontId="137" fillId="0" borderId="0" xfId="3576"/>
    <xf numFmtId="0" fontId="137" fillId="56" borderId="37" xfId="3576" applyFill="1" applyBorder="1"/>
    <xf numFmtId="0" fontId="9" fillId="0" borderId="0" xfId="3576" applyFont="1"/>
    <xf numFmtId="0" fontId="139" fillId="57" borderId="37" xfId="3576" applyFont="1" applyFill="1" applyBorder="1"/>
    <xf numFmtId="0" fontId="137" fillId="58" borderId="37" xfId="3576" applyFill="1" applyBorder="1"/>
    <xf numFmtId="0" fontId="0" fillId="0" borderId="0" xfId="0" applyFont="1" applyFill="1"/>
    <xf numFmtId="0" fontId="42" fillId="0" borderId="0" xfId="0" applyFont="1" applyFill="1" applyBorder="1" applyAlignment="1">
      <alignment horizontal="center" vertical="center"/>
    </xf>
    <xf numFmtId="0" fontId="9" fillId="0" borderId="0" xfId="0" applyNumberFormat="1" applyFont="1" applyFill="1" applyBorder="1" applyAlignment="1">
      <alignment horizontal="center" vertical="center"/>
    </xf>
    <xf numFmtId="0" fontId="140" fillId="0" borderId="0" xfId="0" applyFont="1" applyFill="1" applyBorder="1" applyAlignment="1">
      <alignment horizontal="center" vertical="center"/>
    </xf>
    <xf numFmtId="0" fontId="9" fillId="0" borderId="0" xfId="0" applyFont="1" applyFill="1"/>
    <xf numFmtId="0" fontId="50" fillId="0" borderId="0" xfId="0" applyFont="1" applyFill="1"/>
    <xf numFmtId="0" fontId="11" fillId="36" borderId="0" xfId="2" applyFont="1" applyFill="1" applyAlignment="1">
      <alignment horizontal="left"/>
    </xf>
    <xf numFmtId="0" fontId="0" fillId="36" borderId="0" xfId="0" applyFill="1"/>
    <xf numFmtId="0" fontId="9" fillId="36" borderId="0" xfId="0" applyFont="1" applyFill="1"/>
    <xf numFmtId="0" fontId="11" fillId="36" borderId="0" xfId="0" applyFont="1" applyFill="1" applyAlignment="1">
      <alignment horizontal="right"/>
    </xf>
    <xf numFmtId="0" fontId="84" fillId="0" borderId="0" xfId="0" applyFont="1" applyAlignment="1">
      <alignment horizontal="right"/>
    </xf>
    <xf numFmtId="207" fontId="0" fillId="0" borderId="0" xfId="0" applyNumberFormat="1" applyAlignment="1"/>
    <xf numFmtId="208" fontId="42" fillId="33" borderId="0" xfId="2" applyNumberFormat="1" applyFont="1" applyFill="1" applyAlignment="1">
      <alignment horizontal="right"/>
    </xf>
    <xf numFmtId="0" fontId="37" fillId="33" borderId="0" xfId="1" applyFont="1" applyFill="1" applyBorder="1" applyAlignment="1">
      <alignment horizontal="center" vertical="center"/>
    </xf>
    <xf numFmtId="0" fontId="37" fillId="33" borderId="0" xfId="1" applyFont="1" applyFill="1" applyBorder="1" applyAlignment="1">
      <alignment horizontal="justify" vertical="center" wrapText="1"/>
    </xf>
    <xf numFmtId="0" fontId="55" fillId="0" borderId="0" xfId="2" applyFont="1" applyFill="1" applyAlignment="1">
      <alignment vertical="center" wrapText="1"/>
    </xf>
    <xf numFmtId="0" fontId="4" fillId="0" borderId="0" xfId="2" applyFont="1" applyFill="1" applyAlignment="1">
      <alignment horizontal="center" vertical="center" wrapText="1"/>
    </xf>
    <xf numFmtId="0" fontId="37" fillId="34" borderId="0" xfId="1" applyFont="1" applyFill="1" applyBorder="1" applyAlignment="1">
      <alignment horizontal="left" vertical="center"/>
    </xf>
    <xf numFmtId="0" fontId="55" fillId="0" borderId="0" xfId="2" applyFont="1" applyFill="1" applyAlignment="1">
      <alignment horizontal="center" vertical="center" wrapText="1"/>
    </xf>
    <xf numFmtId="0" fontId="37" fillId="33" borderId="0" xfId="1" applyFont="1" applyFill="1" applyBorder="1" applyAlignment="1">
      <alignment horizontal="left" vertical="center"/>
    </xf>
    <xf numFmtId="0" fontId="10" fillId="33" borderId="0" xfId="1" applyFont="1" applyFill="1" applyBorder="1" applyAlignment="1">
      <alignment vertical="center"/>
    </xf>
    <xf numFmtId="0" fontId="4" fillId="33" borderId="0" xfId="2" applyFont="1" applyFill="1" applyBorder="1" applyAlignment="1">
      <alignment horizontal="center" vertical="center" wrapText="1"/>
    </xf>
    <xf numFmtId="0" fontId="4" fillId="0" borderId="0" xfId="2" applyFont="1" applyFill="1" applyBorder="1" applyAlignment="1">
      <alignment horizontal="center" vertical="center" wrapText="1"/>
    </xf>
    <xf numFmtId="0" fontId="19" fillId="36" borderId="10" xfId="2" applyFont="1" applyFill="1" applyBorder="1" applyAlignment="1">
      <alignment horizontal="center" vertical="center" wrapText="1"/>
    </xf>
    <xf numFmtId="0" fontId="19" fillId="36" borderId="12" xfId="2" applyFont="1" applyFill="1" applyBorder="1" applyAlignment="1">
      <alignment horizontal="center" vertical="center" wrapText="1"/>
    </xf>
    <xf numFmtId="0" fontId="19" fillId="36" borderId="109" xfId="2" applyFont="1" applyFill="1" applyBorder="1" applyAlignment="1">
      <alignment horizontal="center" vertical="center" wrapText="1"/>
    </xf>
    <xf numFmtId="0" fontId="19" fillId="36" borderId="14" xfId="2" applyFont="1" applyFill="1" applyBorder="1" applyAlignment="1">
      <alignment horizontal="center" vertical="center" wrapText="1"/>
    </xf>
    <xf numFmtId="0" fontId="19" fillId="36" borderId="16" xfId="2" applyFont="1" applyFill="1" applyBorder="1" applyAlignment="1">
      <alignment horizontal="center" vertical="center" wrapText="1"/>
    </xf>
    <xf numFmtId="0" fontId="19" fillId="36" borderId="39" xfId="2" applyFont="1" applyFill="1" applyBorder="1" applyAlignment="1">
      <alignment horizontal="center" vertical="center" wrapText="1"/>
    </xf>
    <xf numFmtId="0" fontId="19" fillId="36" borderId="110" xfId="2" applyFont="1" applyFill="1" applyBorder="1" applyAlignment="1">
      <alignment horizontal="center" vertical="center" wrapText="1"/>
    </xf>
    <xf numFmtId="0" fontId="37" fillId="33" borderId="214" xfId="2" applyFont="1" applyFill="1" applyBorder="1" applyAlignment="1">
      <alignment horizontal="center" vertical="center" wrapText="1"/>
    </xf>
    <xf numFmtId="0" fontId="37" fillId="33" borderId="141" xfId="2" applyFont="1" applyFill="1" applyBorder="1" applyAlignment="1">
      <alignment horizontal="center" vertical="center" wrapText="1"/>
    </xf>
    <xf numFmtId="0" fontId="37" fillId="33" borderId="142" xfId="2" applyFont="1" applyFill="1" applyBorder="1" applyAlignment="1">
      <alignment horizontal="center" vertical="center" wrapText="1"/>
    </xf>
    <xf numFmtId="15" fontId="37" fillId="33" borderId="140" xfId="2" applyNumberFormat="1" applyFont="1" applyFill="1" applyBorder="1" applyAlignment="1">
      <alignment horizontal="center" vertical="center" wrapText="1"/>
    </xf>
    <xf numFmtId="0" fontId="5" fillId="33" borderId="139" xfId="2" applyFont="1" applyFill="1" applyBorder="1" applyAlignment="1">
      <alignment horizontal="center" vertical="center" wrapText="1"/>
    </xf>
    <xf numFmtId="0" fontId="5" fillId="33" borderId="112" xfId="2" applyFont="1" applyFill="1" applyBorder="1" applyAlignment="1">
      <alignment horizontal="center" vertical="center" wrapText="1"/>
    </xf>
    <xf numFmtId="0" fontId="5" fillId="33" borderId="138" xfId="2" applyFont="1" applyFill="1" applyBorder="1" applyAlignment="1">
      <alignment horizontal="center" vertical="center" wrapText="1"/>
    </xf>
    <xf numFmtId="0" fontId="5" fillId="33" borderId="40" xfId="2" applyFont="1" applyFill="1" applyBorder="1" applyAlignment="1">
      <alignment horizontal="center" vertical="center" wrapText="1"/>
    </xf>
    <xf numFmtId="0" fontId="5" fillId="33" borderId="55" xfId="2" applyFont="1" applyFill="1" applyBorder="1" applyAlignment="1">
      <alignment horizontal="center" vertical="center" wrapText="1"/>
    </xf>
    <xf numFmtId="0" fontId="5" fillId="33" borderId="34" xfId="2" applyFont="1" applyFill="1" applyBorder="1" applyAlignment="1">
      <alignment horizontal="center" vertical="center" wrapText="1"/>
    </xf>
    <xf numFmtId="10" fontId="60" fillId="0" borderId="207" xfId="3565" applyNumberFormat="1" applyFont="1" applyFill="1" applyBorder="1" applyAlignment="1">
      <alignment horizontal="center" vertical="center" wrapText="1"/>
    </xf>
    <xf numFmtId="10" fontId="60" fillId="0" borderId="208" xfId="3565" applyNumberFormat="1" applyFont="1" applyFill="1" applyBorder="1" applyAlignment="1">
      <alignment horizontal="center" vertical="center" wrapText="1"/>
    </xf>
    <xf numFmtId="0" fontId="3" fillId="33" borderId="0" xfId="2" applyFont="1" applyFill="1" applyAlignment="1">
      <alignment horizontal="center" wrapText="1"/>
    </xf>
    <xf numFmtId="15" fontId="37" fillId="33" borderId="146" xfId="2" applyNumberFormat="1" applyFont="1" applyFill="1" applyBorder="1" applyAlignment="1">
      <alignment horizontal="center" vertical="center" wrapText="1"/>
    </xf>
    <xf numFmtId="15" fontId="37" fillId="33" borderId="144" xfId="2" applyNumberFormat="1" applyFont="1" applyFill="1" applyBorder="1" applyAlignment="1">
      <alignment horizontal="center" vertical="center" wrapText="1"/>
    </xf>
    <xf numFmtId="15" fontId="37" fillId="33" borderId="145" xfId="2" applyNumberFormat="1" applyFont="1" applyFill="1" applyBorder="1" applyAlignment="1">
      <alignment horizontal="center" vertical="center" wrapText="1"/>
    </xf>
    <xf numFmtId="10" fontId="60" fillId="0" borderId="210" xfId="3565" applyNumberFormat="1" applyFont="1" applyFill="1" applyBorder="1" applyAlignment="1">
      <alignment horizontal="center" vertical="center" wrapText="1"/>
    </xf>
    <xf numFmtId="10" fontId="60" fillId="0" borderId="211" xfId="3565" applyNumberFormat="1" applyFont="1" applyFill="1" applyBorder="1" applyAlignment="1">
      <alignment horizontal="center" vertical="center" wrapText="1"/>
    </xf>
    <xf numFmtId="15" fontId="37" fillId="33" borderId="150" xfId="2" applyNumberFormat="1" applyFont="1" applyFill="1" applyBorder="1" applyAlignment="1">
      <alignment horizontal="center" vertical="center" wrapText="1"/>
    </xf>
    <xf numFmtId="0" fontId="5" fillId="33" borderId="215" xfId="2" applyFont="1" applyFill="1" applyBorder="1" applyAlignment="1">
      <alignment horizontal="center" vertical="center" wrapText="1"/>
    </xf>
    <xf numFmtId="0" fontId="5" fillId="33" borderId="216" xfId="2" applyFont="1" applyFill="1" applyBorder="1" applyAlignment="1">
      <alignment horizontal="center" vertical="center" wrapText="1"/>
    </xf>
    <xf numFmtId="0" fontId="5" fillId="33" borderId="31" xfId="2" applyFont="1" applyFill="1" applyBorder="1" applyAlignment="1">
      <alignment horizontal="center" vertical="center" wrapText="1"/>
    </xf>
    <xf numFmtId="10" fontId="60" fillId="0" borderId="212" xfId="3565" applyNumberFormat="1" applyFont="1" applyFill="1" applyBorder="1" applyAlignment="1">
      <alignment horizontal="center" vertical="center" wrapText="1"/>
    </xf>
    <xf numFmtId="10" fontId="60" fillId="0" borderId="217" xfId="3565" applyNumberFormat="1" applyFont="1" applyFill="1" applyBorder="1" applyAlignment="1">
      <alignment horizontal="center" vertical="center" wrapText="1"/>
    </xf>
    <xf numFmtId="0" fontId="141" fillId="36" borderId="0" xfId="2" applyFont="1" applyFill="1"/>
    <xf numFmtId="164" fontId="1" fillId="33" borderId="0" xfId="3577" applyNumberFormat="1" applyFont="1" applyFill="1"/>
    <xf numFmtId="169" fontId="3" fillId="33" borderId="0" xfId="3578" applyNumberFormat="1" applyFill="1"/>
    <xf numFmtId="15" fontId="37" fillId="33" borderId="148" xfId="2" applyNumberFormat="1" applyFont="1" applyFill="1" applyBorder="1" applyAlignment="1">
      <alignment horizontal="center" vertical="center" wrapText="1"/>
    </xf>
    <xf numFmtId="15" fontId="37" fillId="33" borderId="149" xfId="2" applyNumberFormat="1" applyFont="1" applyFill="1" applyBorder="1" applyAlignment="1">
      <alignment horizontal="center" vertical="center" wrapText="1"/>
    </xf>
    <xf numFmtId="0" fontId="37" fillId="0" borderId="0" xfId="2" applyFont="1" applyFill="1" applyAlignment="1">
      <alignment horizontal="center" vertical="center" wrapText="1"/>
    </xf>
    <xf numFmtId="0" fontId="131" fillId="36" borderId="44" xfId="3" applyFont="1" applyFill="1" applyBorder="1" applyAlignment="1">
      <alignment horizontal="center" vertical="center"/>
    </xf>
    <xf numFmtId="0" fontId="131" fillId="36" borderId="43" xfId="3" applyFont="1" applyFill="1" applyBorder="1" applyAlignment="1">
      <alignment horizontal="center" vertical="center"/>
    </xf>
    <xf numFmtId="0" fontId="11" fillId="36" borderId="31" xfId="3" applyFont="1" applyFill="1" applyBorder="1" applyAlignment="1">
      <alignment horizontal="center" vertical="center"/>
    </xf>
    <xf numFmtId="15" fontId="37" fillId="33" borderId="179" xfId="2" applyNumberFormat="1" applyFont="1" applyFill="1" applyBorder="1" applyAlignment="1">
      <alignment horizontal="center" vertical="center"/>
    </xf>
    <xf numFmtId="0" fontId="37" fillId="33" borderId="23" xfId="3" applyFont="1" applyFill="1" applyBorder="1" applyAlignment="1">
      <alignment horizontal="center" vertical="center" wrapText="1"/>
    </xf>
    <xf numFmtId="0" fontId="2" fillId="33" borderId="135" xfId="3" applyFont="1" applyFill="1" applyBorder="1" applyAlignment="1">
      <alignment horizontal="justify" vertical="center" wrapText="1"/>
    </xf>
    <xf numFmtId="1" fontId="10" fillId="33" borderId="135" xfId="3" applyNumberFormat="1" applyFont="1" applyFill="1" applyBorder="1" applyAlignment="1">
      <alignment horizontal="center" vertical="center"/>
    </xf>
    <xf numFmtId="0" fontId="61" fillId="33" borderId="24" xfId="3" applyFont="1" applyFill="1" applyBorder="1" applyAlignment="1">
      <alignment horizontal="center" vertical="center"/>
    </xf>
    <xf numFmtId="0" fontId="2" fillId="33" borderId="218" xfId="3" applyFont="1" applyFill="1" applyBorder="1" applyAlignment="1">
      <alignment horizontal="justify" vertical="center" wrapText="1"/>
    </xf>
    <xf numFmtId="1" fontId="10" fillId="33" borderId="190" xfId="3" applyNumberFormat="1" applyFont="1" applyFill="1" applyBorder="1" applyAlignment="1">
      <alignment horizontal="center" vertical="center"/>
    </xf>
    <xf numFmtId="0" fontId="12" fillId="33" borderId="218" xfId="3" applyFont="1" applyFill="1" applyBorder="1" applyAlignment="1">
      <alignment horizontal="justify" vertical="center" wrapText="1"/>
    </xf>
    <xf numFmtId="0" fontId="2" fillId="33" borderId="190" xfId="3" applyFont="1" applyFill="1" applyBorder="1" applyAlignment="1">
      <alignment horizontal="justify" vertical="center" wrapText="1"/>
    </xf>
    <xf numFmtId="0" fontId="12" fillId="33" borderId="135" xfId="3" applyFont="1" applyFill="1" applyBorder="1" applyAlignment="1">
      <alignment horizontal="justify" vertical="center" wrapText="1"/>
    </xf>
    <xf numFmtId="0" fontId="12" fillId="33" borderId="190" xfId="3" applyFont="1" applyFill="1" applyBorder="1" applyAlignment="1">
      <alignment horizontal="justify" vertical="center" wrapText="1"/>
    </xf>
    <xf numFmtId="0" fontId="12" fillId="33" borderId="134" xfId="3" applyFont="1" applyFill="1" applyBorder="1" applyAlignment="1">
      <alignment horizontal="justify" vertical="center" wrapText="1"/>
    </xf>
    <xf numFmtId="0" fontId="12" fillId="33" borderId="192" xfId="3" applyFont="1" applyFill="1" applyBorder="1" applyAlignment="1">
      <alignment horizontal="justify" vertical="center" wrapText="1"/>
    </xf>
    <xf numFmtId="0" fontId="10" fillId="33" borderId="135" xfId="3" applyFont="1" applyFill="1" applyBorder="1" applyAlignment="1">
      <alignment horizontal="center" vertical="center"/>
    </xf>
    <xf numFmtId="1" fontId="10" fillId="33" borderId="136" xfId="3" applyNumberFormat="1" applyFont="1" applyFill="1" applyBorder="1" applyAlignment="1">
      <alignment horizontal="center" vertical="center"/>
    </xf>
    <xf numFmtId="0" fontId="2" fillId="33" borderId="107" xfId="3" applyFont="1" applyFill="1" applyBorder="1" applyAlignment="1">
      <alignment horizontal="justify" vertical="center" wrapText="1"/>
    </xf>
    <xf numFmtId="0" fontId="2" fillId="33" borderId="108" xfId="3" applyFont="1" applyFill="1" applyBorder="1" applyAlignment="1">
      <alignment horizontal="justify" vertical="center" wrapText="1"/>
    </xf>
    <xf numFmtId="0" fontId="2" fillId="33" borderId="108" xfId="3" applyFont="1" applyFill="1" applyBorder="1" applyAlignment="1">
      <alignment horizontal="left" vertical="center" wrapText="1"/>
    </xf>
    <xf numFmtId="0" fontId="142" fillId="0" borderId="24" xfId="3" applyFont="1" applyFill="1" applyBorder="1" applyAlignment="1">
      <alignment horizontal="center" vertical="center" wrapText="1"/>
    </xf>
    <xf numFmtId="0" fontId="3" fillId="0" borderId="107" xfId="3" applyFont="1" applyFill="1" applyBorder="1"/>
    <xf numFmtId="0" fontId="3" fillId="0" borderId="28" xfId="3" applyFont="1" applyFill="1" applyBorder="1" applyAlignment="1">
      <alignment horizontal="center"/>
    </xf>
    <xf numFmtId="0" fontId="3" fillId="0" borderId="28" xfId="3" applyFont="1" applyFill="1" applyBorder="1" applyAlignment="1">
      <alignment horizontal="center" vertical="center"/>
    </xf>
    <xf numFmtId="0" fontId="3" fillId="0" borderId="27" xfId="3" applyFont="1" applyFill="1" applyBorder="1" applyAlignment="1">
      <alignment horizontal="center" vertical="center"/>
    </xf>
    <xf numFmtId="0" fontId="66" fillId="0" borderId="0" xfId="2" applyFont="1" applyAlignment="1">
      <alignment horizontal="center" vertical="center"/>
    </xf>
    <xf numFmtId="0" fontId="66" fillId="33" borderId="0" xfId="2" applyFont="1" applyFill="1" applyAlignment="1">
      <alignment horizontal="center" vertical="center"/>
    </xf>
    <xf numFmtId="0" fontId="8" fillId="33" borderId="0" xfId="1" applyFont="1" applyFill="1" applyAlignment="1">
      <alignment horizontal="justify" vertical="center"/>
    </xf>
    <xf numFmtId="0" fontId="77" fillId="33" borderId="0" xfId="2" applyFont="1" applyFill="1" applyAlignment="1">
      <alignment vertical="top"/>
    </xf>
    <xf numFmtId="0" fontId="66" fillId="59" borderId="0" xfId="2" applyFont="1" applyFill="1" applyAlignment="1">
      <alignment horizontal="center"/>
    </xf>
    <xf numFmtId="0" fontId="3" fillId="59" borderId="0" xfId="3" applyFill="1"/>
    <xf numFmtId="0" fontId="60" fillId="33" borderId="0" xfId="3" applyFont="1" applyFill="1"/>
    <xf numFmtId="0" fontId="143" fillId="33" borderId="0" xfId="3" applyFont="1" applyFill="1" applyBorder="1" applyAlignment="1">
      <alignment horizontal="center" vertical="center"/>
    </xf>
    <xf numFmtId="0" fontId="143" fillId="33" borderId="0" xfId="3" applyFont="1" applyFill="1" applyBorder="1" applyAlignment="1">
      <alignment horizontal="center"/>
    </xf>
    <xf numFmtId="0" fontId="144" fillId="33" borderId="18" xfId="3" applyFont="1" applyFill="1" applyBorder="1" applyAlignment="1">
      <alignment horizontal="center" vertical="center" wrapText="1"/>
    </xf>
    <xf numFmtId="0" fontId="65" fillId="33" borderId="19" xfId="3" applyFont="1" applyFill="1" applyBorder="1" applyAlignment="1">
      <alignment horizontal="justify" vertical="center" wrapText="1"/>
    </xf>
    <xf numFmtId="0" fontId="145" fillId="33" borderId="20" xfId="3" applyFont="1" applyFill="1" applyBorder="1" applyAlignment="1">
      <alignment horizontal="center" vertical="center" wrapText="1"/>
    </xf>
    <xf numFmtId="0" fontId="65" fillId="33" borderId="19" xfId="3" applyFont="1" applyFill="1" applyBorder="1" applyAlignment="1">
      <alignment horizontal="center" vertical="center"/>
    </xf>
    <xf numFmtId="0" fontId="65" fillId="33" borderId="19" xfId="3" applyFont="1" applyFill="1" applyBorder="1" applyAlignment="1">
      <alignment horizontal="center" vertical="center" wrapText="1"/>
    </xf>
    <xf numFmtId="0" fontId="65" fillId="33" borderId="21" xfId="3" applyFont="1" applyFill="1" applyBorder="1" applyAlignment="1">
      <alignment horizontal="center" vertical="center" wrapText="1"/>
    </xf>
    <xf numFmtId="0" fontId="144" fillId="33" borderId="22" xfId="3" applyFont="1" applyFill="1" applyBorder="1" applyAlignment="1">
      <alignment horizontal="center" vertical="center" wrapText="1"/>
    </xf>
    <xf numFmtId="0" fontId="65" fillId="33" borderId="24" xfId="3" applyFont="1" applyFill="1" applyBorder="1" applyAlignment="1">
      <alignment horizontal="justify" vertical="center" wrapText="1"/>
    </xf>
    <xf numFmtId="0" fontId="145" fillId="33" borderId="23" xfId="3" applyFont="1" applyFill="1" applyBorder="1" applyAlignment="1">
      <alignment horizontal="center" vertical="center" wrapText="1"/>
    </xf>
    <xf numFmtId="0" fontId="65" fillId="33" borderId="24" xfId="3" applyFont="1" applyFill="1" applyBorder="1" applyAlignment="1">
      <alignment horizontal="center" vertical="center"/>
    </xf>
    <xf numFmtId="209" fontId="65" fillId="33" borderId="25" xfId="3" applyNumberFormat="1" applyFont="1" applyFill="1" applyBorder="1" applyAlignment="1">
      <alignment horizontal="center" vertical="center" wrapText="1"/>
    </xf>
    <xf numFmtId="0" fontId="144" fillId="33" borderId="23" xfId="3" applyFont="1" applyFill="1" applyBorder="1" applyAlignment="1">
      <alignment horizontal="justify" vertical="center" wrapText="1"/>
    </xf>
    <xf numFmtId="0" fontId="64" fillId="33" borderId="22" xfId="3" applyFont="1" applyFill="1" applyBorder="1" applyAlignment="1">
      <alignment horizontal="center" vertical="center" wrapText="1"/>
    </xf>
    <xf numFmtId="0" fontId="10" fillId="33" borderId="24" xfId="3" applyFont="1" applyFill="1" applyBorder="1" applyAlignment="1">
      <alignment horizontal="justify" vertical="center" wrapText="1"/>
    </xf>
    <xf numFmtId="0" fontId="3" fillId="33" borderId="28" xfId="3" applyFill="1" applyBorder="1" applyAlignment="1">
      <alignment horizontal="center" vertical="center"/>
    </xf>
    <xf numFmtId="0" fontId="3" fillId="33" borderId="27" xfId="3" applyFill="1" applyBorder="1" applyAlignment="1">
      <alignment horizontal="center" vertical="center"/>
    </xf>
    <xf numFmtId="0" fontId="3" fillId="33" borderId="41" xfId="3" applyFont="1" applyFill="1" applyBorder="1"/>
    <xf numFmtId="0" fontId="3" fillId="33" borderId="41" xfId="3" applyFont="1" applyFill="1" applyBorder="1" applyAlignment="1">
      <alignment horizontal="center"/>
    </xf>
    <xf numFmtId="0" fontId="3" fillId="33" borderId="0" xfId="3" applyFont="1" applyFill="1" applyBorder="1" applyAlignment="1">
      <alignment horizontal="center"/>
    </xf>
    <xf numFmtId="0" fontId="146" fillId="36" borderId="0" xfId="2" applyFont="1" applyFill="1"/>
    <xf numFmtId="0" fontId="3" fillId="36" borderId="0" xfId="3" applyFill="1"/>
    <xf numFmtId="0" fontId="5" fillId="0" borderId="0" xfId="2" applyFont="1" applyAlignment="1">
      <alignment horizontal="center"/>
    </xf>
    <xf numFmtId="0" fontId="5" fillId="33" borderId="0" xfId="2" applyFont="1" applyFill="1" applyAlignment="1">
      <alignment horizontal="right" vertical="center"/>
    </xf>
    <xf numFmtId="0" fontId="5" fillId="33" borderId="0" xfId="2" applyFont="1" applyFill="1" applyAlignment="1">
      <alignment horizontal="justify" vertical="center" wrapText="1"/>
    </xf>
    <xf numFmtId="164" fontId="5" fillId="33" borderId="24" xfId="3579" applyNumberFormat="1" applyFont="1" applyFill="1" applyBorder="1" applyProtection="1"/>
    <xf numFmtId="0" fontId="147" fillId="33" borderId="0" xfId="2" applyFont="1" applyFill="1" applyAlignment="1">
      <alignment horizontal="right"/>
    </xf>
    <xf numFmtId="164" fontId="5" fillId="33" borderId="0" xfId="3579" applyNumberFormat="1" applyFont="1" applyFill="1"/>
    <xf numFmtId="0" fontId="147" fillId="33" borderId="0" xfId="2" quotePrefix="1" applyFont="1" applyFill="1" applyAlignment="1">
      <alignment horizontal="right"/>
    </xf>
    <xf numFmtId="0" fontId="41" fillId="33" borderId="0" xfId="2" applyFont="1" applyFill="1" applyAlignment="1">
      <alignment horizontal="right"/>
    </xf>
    <xf numFmtId="4" fontId="3" fillId="33" borderId="0" xfId="2" applyNumberFormat="1" applyFont="1" applyFill="1"/>
    <xf numFmtId="0" fontId="148" fillId="33" borderId="0" xfId="2" applyFont="1" applyFill="1" applyAlignment="1">
      <alignment horizontal="right"/>
    </xf>
    <xf numFmtId="4" fontId="50" fillId="33" borderId="0" xfId="2" applyNumberFormat="1" applyFont="1" applyFill="1"/>
    <xf numFmtId="4" fontId="84" fillId="33" borderId="0" xfId="2" applyNumberFormat="1" applyFont="1" applyFill="1"/>
    <xf numFmtId="0" fontId="48" fillId="33" borderId="0" xfId="2" applyFont="1" applyFill="1" applyAlignment="1">
      <alignment horizontal="center"/>
    </xf>
    <xf numFmtId="164" fontId="0" fillId="33" borderId="0" xfId="3579" applyNumberFormat="1" applyFont="1" applyFill="1"/>
    <xf numFmtId="0" fontId="48" fillId="0" borderId="0" xfId="2" applyFont="1" applyFill="1" applyAlignment="1">
      <alignment horizontal="center"/>
    </xf>
    <xf numFmtId="0" fontId="48" fillId="0" borderId="0" xfId="2" applyFont="1" applyFill="1" applyAlignment="1">
      <alignment horizontal="center"/>
    </xf>
    <xf numFmtId="164" fontId="0" fillId="0" borderId="0" xfId="3579" applyNumberFormat="1" applyFont="1" applyFill="1"/>
    <xf numFmtId="0" fontId="48" fillId="34" borderId="0" xfId="2" applyFont="1" applyFill="1" applyAlignment="1">
      <alignment horizontal="center"/>
    </xf>
    <xf numFmtId="0" fontId="48" fillId="35" borderId="0" xfId="2" applyFont="1" applyFill="1" applyAlignment="1">
      <alignment horizontal="center"/>
    </xf>
    <xf numFmtId="0" fontId="131" fillId="36" borderId="10" xfId="2" applyFont="1" applyFill="1" applyBorder="1" applyAlignment="1">
      <alignment horizontal="center" vertical="center" wrapText="1"/>
    </xf>
    <xf numFmtId="0" fontId="131" fillId="36" borderId="12" xfId="2" applyFont="1" applyFill="1" applyBorder="1" applyAlignment="1">
      <alignment horizontal="center" vertical="center" wrapText="1"/>
    </xf>
    <xf numFmtId="0" fontId="131" fillId="36" borderId="45" xfId="2" applyFont="1" applyFill="1" applyBorder="1" applyAlignment="1">
      <alignment horizontal="center" vertical="center"/>
    </xf>
    <xf numFmtId="0" fontId="131" fillId="36" borderId="109" xfId="2" applyFont="1" applyFill="1" applyBorder="1" applyAlignment="1">
      <alignment horizontal="center" vertical="center" wrapText="1"/>
    </xf>
    <xf numFmtId="0" fontId="131" fillId="36" borderId="38" xfId="2" applyFont="1" applyFill="1" applyBorder="1" applyAlignment="1">
      <alignment horizontal="center" vertical="center" wrapText="1"/>
    </xf>
    <xf numFmtId="0" fontId="131" fillId="36" borderId="37" xfId="2" applyFont="1" applyFill="1" applyBorder="1" applyAlignment="1">
      <alignment horizontal="center" vertical="center" wrapText="1"/>
    </xf>
    <xf numFmtId="0" fontId="131" fillId="36" borderId="204" xfId="2" applyFont="1" applyFill="1" applyBorder="1" applyAlignment="1">
      <alignment horizontal="center" vertical="center" wrapText="1"/>
    </xf>
    <xf numFmtId="0" fontId="7" fillId="33" borderId="38" xfId="2" applyFont="1" applyFill="1" applyBorder="1" applyAlignment="1">
      <alignment horizontal="center"/>
    </xf>
    <xf numFmtId="0" fontId="7" fillId="33" borderId="37" xfId="2" applyFont="1" applyFill="1" applyBorder="1" applyAlignment="1">
      <alignment horizontal="center"/>
    </xf>
    <xf numFmtId="0" fontId="7" fillId="33" borderId="204" xfId="2" applyFont="1" applyFill="1" applyBorder="1" applyAlignment="1">
      <alignment horizontal="center"/>
    </xf>
    <xf numFmtId="0" fontId="9" fillId="33" borderId="18" xfId="2" applyFont="1" applyFill="1" applyBorder="1"/>
    <xf numFmtId="0" fontId="9" fillId="33" borderId="19" xfId="2" applyFont="1" applyFill="1" applyBorder="1"/>
    <xf numFmtId="0" fontId="50" fillId="33" borderId="19" xfId="2" applyFont="1" applyFill="1" applyBorder="1"/>
    <xf numFmtId="0" fontId="50" fillId="33" borderId="19" xfId="2" quotePrefix="1" applyFont="1" applyFill="1" applyBorder="1" applyAlignment="1">
      <alignment horizontal="center"/>
    </xf>
    <xf numFmtId="0" fontId="50" fillId="33" borderId="19" xfId="2" applyFont="1" applyFill="1" applyBorder="1" applyAlignment="1">
      <alignment horizontal="center"/>
    </xf>
    <xf numFmtId="0" fontId="50" fillId="33" borderId="21" xfId="2" applyFont="1" applyFill="1" applyBorder="1" applyAlignment="1">
      <alignment horizontal="center"/>
    </xf>
    <xf numFmtId="0" fontId="9" fillId="33" borderId="22" xfId="2" applyFont="1" applyFill="1" applyBorder="1"/>
    <xf numFmtId="0" fontId="9" fillId="33" borderId="24" xfId="2" applyFont="1" applyFill="1" applyBorder="1"/>
    <xf numFmtId="0" fontId="50" fillId="33" borderId="24" xfId="2" applyFont="1" applyFill="1" applyBorder="1"/>
    <xf numFmtId="8" fontId="9" fillId="33" borderId="24" xfId="2" applyNumberFormat="1" applyFont="1" applyFill="1" applyBorder="1" applyAlignment="1">
      <alignment horizontal="center"/>
    </xf>
    <xf numFmtId="0" fontId="9" fillId="33" borderId="24" xfId="2" applyFont="1" applyFill="1" applyBorder="1" applyAlignment="1">
      <alignment horizontal="center"/>
    </xf>
    <xf numFmtId="8" fontId="9" fillId="33" borderId="25" xfId="2" applyNumberFormat="1" applyFont="1" applyFill="1" applyBorder="1" applyAlignment="1">
      <alignment horizontal="center" vertical="center"/>
    </xf>
    <xf numFmtId="210" fontId="9" fillId="33" borderId="24" xfId="2" applyNumberFormat="1" applyFont="1" applyFill="1" applyBorder="1"/>
    <xf numFmtId="8" fontId="41" fillId="33" borderId="24" xfId="2" applyNumberFormat="1" applyFont="1" applyFill="1" applyBorder="1" applyAlignment="1">
      <alignment horizontal="center" vertical="center"/>
    </xf>
    <xf numFmtId="174" fontId="9" fillId="33" borderId="24" xfId="2" applyNumberFormat="1" applyFont="1" applyFill="1" applyBorder="1" applyAlignment="1">
      <alignment horizontal="center"/>
    </xf>
    <xf numFmtId="8" fontId="42" fillId="33" borderId="25" xfId="2" applyNumberFormat="1" applyFont="1" applyFill="1" applyBorder="1" applyAlignment="1">
      <alignment horizontal="center" vertical="center"/>
    </xf>
    <xf numFmtId="0" fontId="42" fillId="33" borderId="22" xfId="2" applyFont="1" applyFill="1" applyBorder="1" applyAlignment="1">
      <alignment horizontal="left" vertical="center"/>
    </xf>
    <xf numFmtId="0" fontId="42" fillId="33" borderId="24" xfId="2" applyFont="1" applyFill="1" applyBorder="1" applyAlignment="1">
      <alignment horizontal="center" vertical="center"/>
    </xf>
    <xf numFmtId="8" fontId="42" fillId="33" borderId="24" xfId="2" applyNumberFormat="1" applyFont="1" applyFill="1" applyBorder="1" applyAlignment="1">
      <alignment horizontal="center" vertical="center"/>
    </xf>
    <xf numFmtId="0" fontId="42" fillId="33" borderId="22" xfId="2" applyFont="1" applyFill="1" applyBorder="1" applyAlignment="1">
      <alignment horizontal="left" vertical="center" wrapText="1"/>
    </xf>
    <xf numFmtId="17" fontId="42" fillId="33" borderId="24" xfId="2" applyNumberFormat="1" applyFont="1" applyFill="1" applyBorder="1" applyAlignment="1">
      <alignment horizontal="center" vertical="center"/>
    </xf>
    <xf numFmtId="0" fontId="9" fillId="33" borderId="22" xfId="2" applyFont="1" applyFill="1" applyBorder="1" applyAlignment="1">
      <alignment horizontal="left" vertical="center"/>
    </xf>
    <xf numFmtId="0" fontId="9" fillId="33" borderId="24" xfId="2" applyFont="1" applyFill="1" applyBorder="1" applyAlignment="1">
      <alignment horizontal="center" vertical="center"/>
    </xf>
    <xf numFmtId="8" fontId="9" fillId="33" borderId="24" xfId="2" applyNumberFormat="1" applyFont="1" applyFill="1" applyBorder="1" applyAlignment="1">
      <alignment horizontal="center" vertical="center"/>
    </xf>
    <xf numFmtId="4" fontId="9" fillId="33" borderId="24" xfId="2" applyNumberFormat="1" applyFont="1" applyFill="1" applyBorder="1" applyAlignment="1">
      <alignment horizontal="center" vertical="center"/>
    </xf>
    <xf numFmtId="174" fontId="9" fillId="33" borderId="24" xfId="2" applyNumberFormat="1" applyFont="1" applyFill="1" applyBorder="1" applyAlignment="1">
      <alignment horizontal="center" vertical="center"/>
    </xf>
    <xf numFmtId="2" fontId="9" fillId="33" borderId="24" xfId="2" applyNumberFormat="1" applyFont="1" applyFill="1" applyBorder="1" applyAlignment="1">
      <alignment horizontal="center" vertical="center"/>
    </xf>
    <xf numFmtId="0" fontId="6" fillId="33" borderId="22" xfId="2" applyFont="1" applyFill="1" applyBorder="1" applyAlignment="1">
      <alignment horizontal="left" vertical="center"/>
    </xf>
    <xf numFmtId="0" fontId="6" fillId="33" borderId="24" xfId="2" applyFont="1" applyFill="1" applyBorder="1" applyAlignment="1">
      <alignment horizontal="center" vertical="center"/>
    </xf>
    <xf numFmtId="8" fontId="6" fillId="33" borderId="24" xfId="2" applyNumberFormat="1" applyFont="1" applyFill="1" applyBorder="1" applyAlignment="1">
      <alignment horizontal="center" vertical="center"/>
    </xf>
    <xf numFmtId="4" fontId="6" fillId="33" borderId="24" xfId="2" applyNumberFormat="1" applyFont="1" applyFill="1" applyBorder="1" applyAlignment="1">
      <alignment horizontal="center" vertical="center"/>
    </xf>
    <xf numFmtId="174" fontId="6" fillId="33" borderId="24" xfId="2" applyNumberFormat="1" applyFont="1" applyFill="1" applyBorder="1" applyAlignment="1">
      <alignment horizontal="center" vertical="center"/>
    </xf>
    <xf numFmtId="8" fontId="6" fillId="33" borderId="25" xfId="2" applyNumberFormat="1" applyFont="1" applyFill="1" applyBorder="1" applyAlignment="1">
      <alignment horizontal="center" vertical="center"/>
    </xf>
    <xf numFmtId="0" fontId="6" fillId="33" borderId="134" xfId="2" applyFont="1" applyFill="1" applyBorder="1" applyAlignment="1">
      <alignment horizontal="left" vertical="center"/>
    </xf>
    <xf numFmtId="0" fontId="6" fillId="33" borderId="135" xfId="2" applyFont="1" applyFill="1" applyBorder="1" applyAlignment="1">
      <alignment horizontal="center" vertical="center"/>
    </xf>
    <xf numFmtId="8" fontId="6" fillId="33" borderId="135" xfId="2" applyNumberFormat="1" applyFont="1" applyFill="1" applyBorder="1" applyAlignment="1">
      <alignment horizontal="center" vertical="center"/>
    </xf>
    <xf numFmtId="4" fontId="6" fillId="33" borderId="135" xfId="2" applyNumberFormat="1" applyFont="1" applyFill="1" applyBorder="1" applyAlignment="1">
      <alignment horizontal="center" vertical="center"/>
    </xf>
    <xf numFmtId="211" fontId="3" fillId="33" borderId="135" xfId="2" applyNumberFormat="1" applyFill="1" applyBorder="1" applyAlignment="1">
      <alignment horizontal="center" vertical="center"/>
    </xf>
    <xf numFmtId="0" fontId="6" fillId="33" borderId="136" xfId="2" applyFont="1" applyFill="1" applyBorder="1" applyAlignment="1">
      <alignment horizontal="center" vertical="center"/>
    </xf>
    <xf numFmtId="0" fontId="41" fillId="33" borderId="14" xfId="2" applyFont="1" applyFill="1" applyBorder="1" applyAlignment="1">
      <alignment horizontal="center" vertical="center"/>
    </xf>
    <xf numFmtId="0" fontId="41" fillId="33" borderId="16" xfId="2" applyFont="1" applyFill="1" applyBorder="1" applyAlignment="1">
      <alignment horizontal="center" vertical="center"/>
    </xf>
    <xf numFmtId="8" fontId="41" fillId="33" borderId="16" xfId="2" applyNumberFormat="1" applyFont="1" applyFill="1" applyBorder="1" applyAlignment="1">
      <alignment horizontal="center" vertical="center"/>
    </xf>
    <xf numFmtId="4" fontId="41" fillId="33" borderId="16" xfId="2" applyNumberFormat="1" applyFont="1" applyFill="1" applyBorder="1" applyAlignment="1">
      <alignment horizontal="center" vertical="center"/>
    </xf>
    <xf numFmtId="8" fontId="41" fillId="33" borderId="110" xfId="2" applyNumberFormat="1" applyFont="1" applyFill="1" applyBorder="1" applyAlignment="1">
      <alignment horizontal="center" vertical="center"/>
    </xf>
    <xf numFmtId="0" fontId="41" fillId="33" borderId="0" xfId="2" applyFont="1" applyFill="1"/>
    <xf numFmtId="8" fontId="41" fillId="33" borderId="0" xfId="2" applyNumberFormat="1" applyFont="1" applyFill="1"/>
    <xf numFmtId="0" fontId="6" fillId="33" borderId="0" xfId="2" applyNumberFormat="1" applyFont="1" applyFill="1" applyBorder="1" applyAlignment="1">
      <alignment vertical="top"/>
    </xf>
    <xf numFmtId="0" fontId="6" fillId="33" borderId="0" xfId="3580" applyNumberFormat="1" applyFont="1" applyFill="1" applyBorder="1" applyAlignment="1">
      <alignment vertical="top"/>
    </xf>
    <xf numFmtId="8" fontId="6" fillId="33" borderId="0" xfId="2" applyNumberFormat="1" applyFont="1" applyFill="1" applyBorder="1" applyAlignment="1">
      <alignment vertical="top"/>
    </xf>
    <xf numFmtId="0" fontId="6" fillId="33" borderId="0" xfId="2" applyFont="1" applyFill="1"/>
    <xf numFmtId="164" fontId="42" fillId="33" borderId="0" xfId="3579" applyNumberFormat="1" applyFont="1" applyFill="1"/>
    <xf numFmtId="0" fontId="6" fillId="36" borderId="0" xfId="2" applyFont="1" applyFill="1"/>
    <xf numFmtId="210" fontId="6" fillId="36" borderId="0" xfId="2" applyNumberFormat="1" applyFont="1" applyFill="1"/>
    <xf numFmtId="0" fontId="84" fillId="33" borderId="22" xfId="2" applyFont="1" applyFill="1" applyBorder="1" applyAlignment="1">
      <alignment horizontal="left" vertical="center"/>
    </xf>
    <xf numFmtId="0" fontId="3" fillId="0" borderId="0" xfId="3581" applyFill="1"/>
    <xf numFmtId="0" fontId="3" fillId="0" borderId="0" xfId="3581" applyFill="1" applyAlignment="1"/>
    <xf numFmtId="212" fontId="58" fillId="0" borderId="0" xfId="3582" applyNumberFormat="1" applyFont="1" applyFill="1" applyAlignment="1" applyProtection="1">
      <alignment horizontal="center"/>
    </xf>
    <xf numFmtId="212" fontId="61" fillId="0" borderId="0" xfId="3582" applyNumberFormat="1" applyFont="1" applyFill="1" applyAlignment="1" applyProtection="1"/>
    <xf numFmtId="0" fontId="37" fillId="0" borderId="0" xfId="3582" applyNumberFormat="1" applyFont="1" applyFill="1" applyAlignment="1">
      <alignment horizontal="center"/>
    </xf>
    <xf numFmtId="212" fontId="66" fillId="0" borderId="0" xfId="3582" applyNumberFormat="1" applyFont="1" applyAlignment="1">
      <alignment horizontal="right" vertical="center"/>
    </xf>
    <xf numFmtId="212" fontId="8" fillId="0" borderId="0" xfId="3582" applyNumberFormat="1" applyFont="1" applyAlignment="1">
      <alignment horizontal="justify" vertical="center" wrapText="1"/>
    </xf>
    <xf numFmtId="212" fontId="66" fillId="0" borderId="0" xfId="3582" applyNumberFormat="1" applyFont="1" applyAlignment="1">
      <alignment vertical="center" wrapText="1"/>
    </xf>
    <xf numFmtId="212" fontId="66" fillId="0" borderId="0" xfId="3582" applyNumberFormat="1" applyFont="1" applyAlignment="1">
      <alignment horizontal="right" vertical="top"/>
    </xf>
    <xf numFmtId="212" fontId="66" fillId="0" borderId="0" xfId="3582" applyNumberFormat="1" applyFont="1" applyAlignment="1">
      <alignment vertical="top"/>
    </xf>
    <xf numFmtId="212" fontId="149" fillId="0" borderId="0" xfId="3582" applyNumberFormat="1" applyAlignment="1">
      <alignment vertical="top" wrapText="1"/>
    </xf>
    <xf numFmtId="212" fontId="149" fillId="0" borderId="0" xfId="3582" applyNumberFormat="1" applyAlignment="1">
      <alignment wrapText="1"/>
    </xf>
    <xf numFmtId="0" fontId="150" fillId="0" borderId="0" xfId="3581" applyFont="1" applyFill="1" applyAlignment="1">
      <alignment horizontal="center" vertical="top"/>
    </xf>
    <xf numFmtId="212" fontId="151" fillId="0" borderId="0" xfId="3582" applyNumberFormat="1" applyFont="1" applyFill="1" applyAlignment="1" applyProtection="1">
      <alignment horizontal="left"/>
    </xf>
    <xf numFmtId="0" fontId="96" fillId="0" borderId="0" xfId="3581" applyFont="1" applyFill="1" applyAlignment="1">
      <alignment horizontal="center" vertical="center" wrapText="1"/>
    </xf>
    <xf numFmtId="212" fontId="3" fillId="0" borderId="0" xfId="3582" applyNumberFormat="1" applyFont="1" applyFill="1" applyAlignment="1" applyProtection="1">
      <alignment horizontal="centerContinuous"/>
    </xf>
    <xf numFmtId="0" fontId="152" fillId="0" borderId="0" xfId="3581" applyFont="1" applyFill="1" applyAlignment="1">
      <alignment horizontal="right"/>
    </xf>
    <xf numFmtId="212" fontId="151" fillId="34" borderId="0" xfId="3582" applyNumberFormat="1" applyFont="1" applyFill="1" applyAlignment="1" applyProtection="1">
      <alignment horizontal="left"/>
    </xf>
    <xf numFmtId="0" fontId="3" fillId="34" borderId="0" xfId="3581" applyFill="1"/>
    <xf numFmtId="212" fontId="3" fillId="35" borderId="0" xfId="3582" applyNumberFormat="1" applyFont="1" applyFill="1" applyAlignment="1" applyProtection="1">
      <alignment horizontal="centerContinuous"/>
    </xf>
    <xf numFmtId="0" fontId="152" fillId="35" borderId="0" xfId="3581" applyFont="1" applyFill="1" applyAlignment="1">
      <alignment horizontal="right"/>
    </xf>
    <xf numFmtId="0" fontId="66" fillId="0" borderId="0" xfId="3581" applyFont="1" applyFill="1"/>
    <xf numFmtId="0" fontId="3" fillId="0" borderId="0" xfId="3581" applyFont="1" applyFill="1"/>
    <xf numFmtId="0" fontId="153" fillId="36" borderId="103" xfId="3581" applyFont="1" applyFill="1" applyBorder="1"/>
    <xf numFmtId="0" fontId="153" fillId="36" borderId="219" xfId="3581" applyFont="1" applyFill="1" applyBorder="1"/>
    <xf numFmtId="0" fontId="153" fillId="36" borderId="103" xfId="3581" applyFont="1" applyFill="1" applyBorder="1" applyAlignment="1">
      <alignment horizontal="center"/>
    </xf>
    <xf numFmtId="0" fontId="153" fillId="36" borderId="88" xfId="3581" applyFont="1" applyFill="1" applyBorder="1"/>
    <xf numFmtId="0" fontId="153" fillId="36" borderId="220" xfId="3581" applyFont="1" applyFill="1" applyBorder="1"/>
    <xf numFmtId="49" fontId="153" fillId="36" borderId="88" xfId="3581" applyNumberFormat="1" applyFont="1" applyFill="1" applyBorder="1" applyAlignment="1">
      <alignment horizontal="center"/>
    </xf>
    <xf numFmtId="49" fontId="153" fillId="36" borderId="221" xfId="3581" applyNumberFormat="1" applyFont="1" applyFill="1" applyBorder="1" applyAlignment="1">
      <alignment horizontal="center"/>
    </xf>
    <xf numFmtId="49" fontId="153" fillId="36" borderId="222" xfId="3581" applyNumberFormat="1" applyFont="1" applyFill="1" applyBorder="1" applyAlignment="1">
      <alignment horizontal="center"/>
    </xf>
    <xf numFmtId="49" fontId="154" fillId="36" borderId="222" xfId="3581" applyNumberFormat="1" applyFont="1" applyFill="1" applyBorder="1" applyAlignment="1">
      <alignment horizontal="center"/>
    </xf>
    <xf numFmtId="0" fontId="153" fillId="36" borderId="88" xfId="3581" applyFont="1" applyFill="1" applyBorder="1" applyAlignment="1">
      <alignment horizontal="center"/>
    </xf>
    <xf numFmtId="0" fontId="153" fillId="36" borderId="220" xfId="3581" applyFont="1" applyFill="1" applyBorder="1" applyAlignment="1">
      <alignment horizontal="center"/>
    </xf>
    <xf numFmtId="0" fontId="153" fillId="36" borderId="219" xfId="3581" applyFont="1" applyFill="1" applyBorder="1" applyAlignment="1">
      <alignment horizontal="center" vertical="center"/>
    </xf>
    <xf numFmtId="0" fontId="3" fillId="0" borderId="0" xfId="3581" applyFill="1" applyAlignment="1">
      <alignment horizontal="center"/>
    </xf>
    <xf numFmtId="0" fontId="153" fillId="36" borderId="222" xfId="3581" applyFont="1" applyFill="1" applyBorder="1"/>
    <xf numFmtId="0" fontId="153" fillId="36" borderId="223" xfId="3581" applyFont="1" applyFill="1" applyBorder="1"/>
    <xf numFmtId="0" fontId="153" fillId="36" borderId="223" xfId="3581" applyFont="1" applyFill="1" applyBorder="1" applyAlignment="1">
      <alignment horizontal="center" vertical="center"/>
    </xf>
    <xf numFmtId="0" fontId="3" fillId="0" borderId="0" xfId="3581" applyFont="1" applyFill="1" applyBorder="1" applyAlignment="1">
      <alignment horizontal="center"/>
    </xf>
    <xf numFmtId="0" fontId="3" fillId="0" borderId="0" xfId="3581" applyFont="1" applyFill="1" applyBorder="1"/>
    <xf numFmtId="0" fontId="5" fillId="0" borderId="0" xfId="3581" applyFont="1" applyFill="1" applyBorder="1" applyAlignment="1"/>
    <xf numFmtId="0" fontId="3" fillId="0" borderId="0" xfId="3581" applyFont="1" applyFill="1" applyAlignment="1">
      <alignment horizontal="center"/>
    </xf>
    <xf numFmtId="0" fontId="3" fillId="60" borderId="0" xfId="3581" applyFont="1" applyFill="1" applyBorder="1"/>
    <xf numFmtId="212" fontId="10" fillId="0" borderId="40" xfId="3582" applyNumberFormat="1" applyFont="1" applyFill="1" applyBorder="1" applyAlignment="1">
      <alignment horizontal="center" vertical="center"/>
    </xf>
    <xf numFmtId="212" fontId="155" fillId="0" borderId="34" xfId="3582" applyNumberFormat="1" applyFont="1" applyFill="1" applyBorder="1" applyAlignment="1">
      <alignment horizontal="centerContinuous" vertical="center"/>
    </xf>
    <xf numFmtId="4" fontId="5" fillId="0" borderId="37" xfId="3581" applyNumberFormat="1" applyFont="1" applyFill="1" applyBorder="1" applyAlignment="1">
      <alignment horizontal="right"/>
    </xf>
    <xf numFmtId="0" fontId="9" fillId="0" borderId="0" xfId="3581" applyFont="1" applyFill="1"/>
    <xf numFmtId="212" fontId="3" fillId="0" borderId="40" xfId="3582" applyNumberFormat="1" applyFont="1" applyFill="1" applyBorder="1" applyAlignment="1">
      <alignment horizontal="center" vertical="center"/>
    </xf>
    <xf numFmtId="212" fontId="3" fillId="0" borderId="34" xfId="3582" applyNumberFormat="1" applyFont="1" applyFill="1" applyBorder="1" applyAlignment="1">
      <alignment horizontal="left" vertical="center"/>
    </xf>
    <xf numFmtId="212" fontId="3" fillId="0" borderId="34" xfId="3582" applyNumberFormat="1" applyFont="1" applyFill="1" applyBorder="1" applyAlignment="1">
      <alignment vertical="center"/>
    </xf>
    <xf numFmtId="212" fontId="3" fillId="0" borderId="40" xfId="3582" applyNumberFormat="1" applyFont="1" applyFill="1" applyBorder="1"/>
    <xf numFmtId="212" fontId="155" fillId="0" borderId="37" xfId="3582" applyNumberFormat="1" applyFont="1" applyFill="1" applyBorder="1" applyAlignment="1">
      <alignment horizontal="centerContinuous" vertical="center"/>
    </xf>
    <xf numFmtId="4" fontId="156" fillId="0" borderId="37" xfId="3582" applyNumberFormat="1" applyFont="1" applyFill="1" applyBorder="1" applyAlignment="1">
      <alignment horizontal="right"/>
    </xf>
    <xf numFmtId="10" fontId="60" fillId="0" borderId="0" xfId="3540" applyNumberFormat="1" applyFont="1" applyFill="1"/>
    <xf numFmtId="164" fontId="3" fillId="0" borderId="40" xfId="3583" applyNumberFormat="1" applyFont="1" applyFill="1" applyBorder="1"/>
    <xf numFmtId="0" fontId="3" fillId="0" borderId="55" xfId="3581" applyFill="1" applyBorder="1"/>
    <xf numFmtId="169" fontId="2" fillId="0" borderId="55" xfId="3584" applyNumberFormat="1" applyFont="1" applyFill="1" applyBorder="1"/>
    <xf numFmtId="169" fontId="10" fillId="0" borderId="55" xfId="3584" applyNumberFormat="1" applyFont="1" applyFill="1" applyBorder="1"/>
    <xf numFmtId="212" fontId="155" fillId="0" borderId="37" xfId="3582" applyNumberFormat="1" applyFont="1" applyFill="1" applyBorder="1" applyAlignment="1">
      <alignment horizontal="left" vertical="center"/>
    </xf>
    <xf numFmtId="0" fontId="3" fillId="0" borderId="34" xfId="3581" applyFill="1" applyBorder="1"/>
    <xf numFmtId="212" fontId="3" fillId="0" borderId="37" xfId="3582" applyNumberFormat="1" applyFont="1" applyFill="1" applyBorder="1"/>
    <xf numFmtId="169" fontId="10" fillId="0" borderId="0" xfId="3584" applyNumberFormat="1" applyFont="1" applyFill="1"/>
    <xf numFmtId="212" fontId="3" fillId="0" borderId="26" xfId="3582" applyNumberFormat="1" applyFont="1" applyFill="1" applyBorder="1" applyAlignment="1">
      <alignment horizontal="left"/>
    </xf>
    <xf numFmtId="212" fontId="155" fillId="0" borderId="37" xfId="3582" applyNumberFormat="1" applyFont="1" applyFill="1" applyBorder="1" applyAlignment="1">
      <alignment horizontal="center"/>
    </xf>
    <xf numFmtId="212" fontId="155" fillId="0" borderId="37" xfId="3582" applyNumberFormat="1" applyFont="1" applyFill="1" applyBorder="1" applyAlignment="1">
      <alignment horizontal="left"/>
    </xf>
    <xf numFmtId="212" fontId="3" fillId="0" borderId="37" xfId="3582" quotePrefix="1" applyNumberFormat="1" applyFont="1" applyFill="1" applyBorder="1" applyAlignment="1">
      <alignment horizontal="left" vertical="center"/>
    </xf>
    <xf numFmtId="212" fontId="3" fillId="0" borderId="37" xfId="3582" applyNumberFormat="1" applyFont="1" applyFill="1" applyBorder="1" applyAlignment="1">
      <alignment horizontal="left" vertical="center"/>
    </xf>
    <xf numFmtId="212" fontId="3" fillId="0" borderId="37" xfId="3582" applyNumberFormat="1" applyFont="1" applyFill="1" applyBorder="1" applyAlignment="1">
      <alignment vertical="center"/>
    </xf>
    <xf numFmtId="212" fontId="3" fillId="0" borderId="39" xfId="3582" applyNumberFormat="1" applyFont="1" applyFill="1" applyBorder="1" applyAlignment="1">
      <alignment horizontal="left" vertical="center"/>
    </xf>
    <xf numFmtId="212" fontId="149" fillId="0" borderId="40" xfId="3582" applyNumberFormat="1" applyFont="1" applyFill="1" applyBorder="1"/>
    <xf numFmtId="212" fontId="149" fillId="0" borderId="37" xfId="3582" applyNumberFormat="1" applyFont="1" applyFill="1" applyBorder="1"/>
    <xf numFmtId="212" fontId="149" fillId="0" borderId="26" xfId="3582" applyNumberFormat="1" applyFont="1" applyFill="1" applyBorder="1" applyAlignment="1">
      <alignment horizontal="left"/>
    </xf>
    <xf numFmtId="212" fontId="155" fillId="0" borderId="37" xfId="3582" applyNumberFormat="1" applyFont="1" applyFill="1" applyBorder="1" applyAlignment="1">
      <alignment horizontal="center" vertical="center"/>
    </xf>
    <xf numFmtId="0" fontId="113" fillId="0" borderId="0" xfId="3581" applyFont="1" applyFill="1"/>
    <xf numFmtId="212" fontId="10" fillId="0" borderId="37" xfId="3582" applyNumberFormat="1" applyFont="1" applyFill="1" applyBorder="1" applyAlignment="1">
      <alignment vertical="center"/>
    </xf>
    <xf numFmtId="212" fontId="10" fillId="0" borderId="26" xfId="3582" applyNumberFormat="1" applyFont="1" applyFill="1" applyBorder="1" applyAlignment="1">
      <alignment horizontal="left" vertical="center"/>
    </xf>
    <xf numFmtId="212" fontId="10" fillId="0" borderId="37" xfId="3582" applyNumberFormat="1" applyFont="1" applyFill="1" applyBorder="1" applyAlignment="1">
      <alignment horizontal="left" vertical="center"/>
    </xf>
    <xf numFmtId="212" fontId="3" fillId="0" borderId="26" xfId="3582" applyNumberFormat="1" applyFont="1" applyFill="1" applyBorder="1" applyAlignment="1">
      <alignment horizontal="left" vertical="center"/>
    </xf>
    <xf numFmtId="212" fontId="3" fillId="0" borderId="40" xfId="3582" applyNumberFormat="1" applyFont="1" applyFill="1" applyBorder="1" applyAlignment="1" applyProtection="1">
      <alignment horizontal="center" vertical="center"/>
    </xf>
    <xf numFmtId="212" fontId="3" fillId="0" borderId="37" xfId="3582" applyNumberFormat="1" applyFont="1" applyFill="1" applyBorder="1" applyAlignment="1" applyProtection="1">
      <alignment vertical="center"/>
    </xf>
    <xf numFmtId="212" fontId="3" fillId="0" borderId="37" xfId="3582" applyNumberFormat="1" applyFont="1" applyFill="1" applyBorder="1" applyAlignment="1" applyProtection="1">
      <alignment horizontal="left" vertical="center"/>
    </xf>
    <xf numFmtId="212" fontId="3" fillId="0" borderId="37" xfId="3582" applyNumberFormat="1" applyFont="1" applyFill="1" applyBorder="1" applyAlignment="1">
      <alignment horizontal="left"/>
    </xf>
    <xf numFmtId="212" fontId="3" fillId="0" borderId="39" xfId="3582" applyNumberFormat="1" applyFont="1" applyFill="1" applyBorder="1" applyAlignment="1">
      <alignment horizontal="left"/>
    </xf>
    <xf numFmtId="212" fontId="10" fillId="0" borderId="40" xfId="3582" quotePrefix="1" applyNumberFormat="1" applyFont="1" applyFill="1" applyBorder="1" applyAlignment="1" applyProtection="1">
      <alignment horizontal="center" vertical="center"/>
    </xf>
    <xf numFmtId="212" fontId="155" fillId="0" borderId="37" xfId="3582" applyNumberFormat="1" applyFont="1" applyFill="1" applyBorder="1"/>
    <xf numFmtId="212" fontId="3" fillId="0" borderId="40" xfId="3582" quotePrefix="1" applyNumberFormat="1" applyFont="1" applyFill="1" applyBorder="1" applyAlignment="1" applyProtection="1">
      <alignment horizontal="center" vertical="center"/>
    </xf>
    <xf numFmtId="212" fontId="3" fillId="0" borderId="0" xfId="3582" quotePrefix="1" applyNumberFormat="1" applyFont="1" applyFill="1" applyBorder="1" applyAlignment="1" applyProtection="1">
      <alignment horizontal="center" vertical="center"/>
    </xf>
    <xf numFmtId="4" fontId="9" fillId="0" borderId="0" xfId="3581" applyNumberFormat="1" applyFont="1" applyFill="1"/>
    <xf numFmtId="164" fontId="3" fillId="0" borderId="0" xfId="3581" applyNumberFormat="1" applyFill="1"/>
    <xf numFmtId="169" fontId="3" fillId="0" borderId="0" xfId="3581" applyNumberFormat="1" applyFill="1"/>
    <xf numFmtId="0" fontId="157" fillId="0" borderId="0" xfId="3581" applyFont="1" applyFill="1"/>
    <xf numFmtId="0" fontId="158" fillId="36" borderId="224" xfId="3581" applyFont="1" applyFill="1" applyBorder="1" applyAlignment="1">
      <alignment horizontal="center"/>
    </xf>
    <xf numFmtId="4" fontId="158" fillId="36" borderId="224" xfId="3581" applyNumberFormat="1" applyFont="1" applyFill="1" applyBorder="1"/>
    <xf numFmtId="0" fontId="159" fillId="0" borderId="0" xfId="3581" applyFont="1" applyFill="1" applyAlignment="1">
      <alignment horizontal="center"/>
    </xf>
    <xf numFmtId="4" fontId="158" fillId="0" borderId="0" xfId="3581" applyNumberFormat="1" applyFont="1" applyFill="1" applyBorder="1"/>
    <xf numFmtId="164" fontId="157" fillId="0" borderId="0" xfId="3583" applyNumberFormat="1" applyFont="1" applyFill="1"/>
    <xf numFmtId="169" fontId="3" fillId="0" borderId="0" xfId="3584" applyNumberFormat="1" applyFill="1"/>
    <xf numFmtId="4" fontId="3" fillId="0" borderId="0" xfId="3581" applyNumberFormat="1" applyFill="1"/>
    <xf numFmtId="4" fontId="3" fillId="0" borderId="0" xfId="3581" applyNumberFormat="1" applyFont="1" applyFill="1"/>
    <xf numFmtId="0" fontId="160" fillId="36" borderId="0" xfId="3581" applyFont="1" applyFill="1"/>
    <xf numFmtId="0" fontId="3" fillId="36" borderId="0" xfId="3581" applyFill="1"/>
    <xf numFmtId="0" fontId="3" fillId="36" borderId="0" xfId="3581" applyFont="1" applyFill="1"/>
    <xf numFmtId="0" fontId="50" fillId="0" borderId="0" xfId="2" applyFont="1" applyAlignment="1">
      <alignment horizontal="center" vertical="center"/>
    </xf>
    <xf numFmtId="0" fontId="5" fillId="0" borderId="0" xfId="2" applyFont="1" applyAlignment="1">
      <alignment horizontal="center" vertical="center"/>
    </xf>
    <xf numFmtId="0" fontId="50" fillId="0" borderId="0" xfId="2" applyFont="1" applyAlignment="1">
      <alignment horizontal="center" vertical="center" wrapText="1"/>
    </xf>
    <xf numFmtId="0" fontId="41" fillId="0" borderId="0" xfId="2" applyFont="1" applyAlignment="1">
      <alignment vertical="center"/>
    </xf>
    <xf numFmtId="0" fontId="88" fillId="0" borderId="0" xfId="2" applyFont="1" applyFill="1" applyAlignment="1">
      <alignment horizontal="center"/>
    </xf>
    <xf numFmtId="0" fontId="161" fillId="0" borderId="0" xfId="2" applyFont="1" applyAlignment="1">
      <alignment horizontal="center" vertical="center" wrapText="1"/>
    </xf>
    <xf numFmtId="0" fontId="88" fillId="34" borderId="0" xfId="2" applyFont="1" applyFill="1" applyAlignment="1">
      <alignment horizontal="center"/>
    </xf>
    <xf numFmtId="0" fontId="3" fillId="0" borderId="0" xfId="2" applyAlignment="1">
      <alignment horizontal="right"/>
    </xf>
    <xf numFmtId="0" fontId="9" fillId="0" borderId="39" xfId="2" applyFont="1" applyBorder="1" applyAlignment="1">
      <alignment horizontal="center"/>
    </xf>
    <xf numFmtId="0" fontId="9" fillId="0" borderId="39" xfId="2" applyFont="1" applyBorder="1" applyAlignment="1">
      <alignment horizontal="center"/>
    </xf>
    <xf numFmtId="0" fontId="9" fillId="0" borderId="26" xfId="2" applyFont="1" applyBorder="1" applyAlignment="1">
      <alignment horizontal="center"/>
    </xf>
    <xf numFmtId="0" fontId="3" fillId="0" borderId="26" xfId="2" applyBorder="1" applyAlignment="1">
      <alignment horizontal="center" vertical="center"/>
    </xf>
    <xf numFmtId="0" fontId="9" fillId="0" borderId="37" xfId="2" applyFont="1" applyBorder="1" applyAlignment="1">
      <alignment horizontal="center"/>
    </xf>
    <xf numFmtId="0" fontId="9" fillId="0" borderId="37" xfId="2" applyFont="1" applyBorder="1"/>
    <xf numFmtId="49" fontId="9" fillId="0" borderId="37" xfId="2" applyNumberFormat="1" applyFont="1" applyBorder="1" applyAlignment="1">
      <alignment horizontal="center"/>
    </xf>
    <xf numFmtId="4" fontId="9" fillId="0" borderId="37" xfId="2" applyNumberFormat="1" applyFont="1" applyBorder="1"/>
    <xf numFmtId="0" fontId="11" fillId="0" borderId="0" xfId="2" applyFont="1" applyFill="1" applyBorder="1" applyAlignment="1">
      <alignment vertical="center"/>
    </xf>
    <xf numFmtId="0" fontId="3" fillId="0" borderId="0" xfId="2" applyFont="1" applyFill="1" applyBorder="1"/>
    <xf numFmtId="0" fontId="3" fillId="0" borderId="0" xfId="2" applyFont="1"/>
    <xf numFmtId="0" fontId="87" fillId="0" borderId="0" xfId="2" applyFont="1" applyFill="1" applyBorder="1" applyAlignment="1">
      <alignment horizontal="right"/>
    </xf>
    <xf numFmtId="0" fontId="37" fillId="33" borderId="0" xfId="2" applyFont="1" applyFill="1" applyAlignment="1">
      <alignment horizontal="center" vertical="center"/>
    </xf>
    <xf numFmtId="0" fontId="37" fillId="33" borderId="0" xfId="2" applyFont="1" applyFill="1" applyAlignment="1">
      <alignment horizontal="center" vertical="center" wrapText="1"/>
    </xf>
    <xf numFmtId="0" fontId="37" fillId="33" borderId="0" xfId="2" applyFont="1" applyFill="1" applyAlignment="1">
      <alignment vertical="center"/>
    </xf>
    <xf numFmtId="0" fontId="37" fillId="0" borderId="0" xfId="0" applyFont="1" applyAlignment="1">
      <alignment horizontal="center" vertical="center"/>
    </xf>
    <xf numFmtId="0" fontId="66" fillId="0" borderId="0" xfId="2" applyFont="1" applyFill="1" applyAlignment="1">
      <alignment horizontal="center" vertical="top"/>
    </xf>
    <xf numFmtId="0" fontId="66" fillId="34" borderId="0" xfId="2" applyFont="1" applyFill="1" applyAlignment="1">
      <alignment horizontal="center" vertical="top"/>
    </xf>
    <xf numFmtId="0" fontId="66" fillId="35" borderId="0" xfId="2" applyFont="1" applyFill="1" applyAlignment="1">
      <alignment horizontal="center" vertical="top"/>
    </xf>
    <xf numFmtId="0" fontId="67" fillId="36" borderId="37" xfId="3" applyFont="1" applyFill="1" applyBorder="1" applyAlignment="1">
      <alignment horizontal="center" vertical="center"/>
    </xf>
    <xf numFmtId="0" fontId="67" fillId="36" borderId="37" xfId="3" applyFont="1" applyFill="1" applyBorder="1" applyAlignment="1">
      <alignment horizontal="center" vertical="center" wrapText="1"/>
    </xf>
    <xf numFmtId="0" fontId="64" fillId="33" borderId="18" xfId="3" applyFont="1" applyFill="1" applyBorder="1" applyAlignment="1">
      <alignment horizontal="center" vertical="center" wrapText="1"/>
    </xf>
    <xf numFmtId="0" fontId="10" fillId="33" borderId="19" xfId="3" applyFont="1" applyFill="1" applyBorder="1" applyAlignment="1">
      <alignment horizontal="justify" vertical="center" wrapText="1"/>
    </xf>
    <xf numFmtId="0" fontId="10" fillId="33" borderId="21" xfId="3" applyFont="1" applyFill="1" applyBorder="1" applyAlignment="1">
      <alignment horizontal="center" vertical="center"/>
    </xf>
    <xf numFmtId="0" fontId="64" fillId="33" borderId="189" xfId="3" applyFont="1" applyFill="1" applyBorder="1" applyAlignment="1">
      <alignment horizontal="center" vertical="center" wrapText="1"/>
    </xf>
    <xf numFmtId="0" fontId="10" fillId="33" borderId="190" xfId="3" applyFont="1" applyFill="1" applyBorder="1" applyAlignment="1">
      <alignment horizontal="justify" vertical="center" wrapText="1"/>
    </xf>
    <xf numFmtId="0" fontId="12" fillId="33" borderId="225" xfId="3" applyFont="1" applyFill="1" applyBorder="1" applyAlignment="1">
      <alignment horizontal="justify" vertical="center" wrapText="1"/>
    </xf>
    <xf numFmtId="0" fontId="10" fillId="33" borderId="190" xfId="3" applyFont="1" applyFill="1" applyBorder="1" applyAlignment="1">
      <alignment horizontal="center" vertical="center"/>
    </xf>
    <xf numFmtId="0" fontId="10" fillId="33" borderId="191" xfId="3" applyFont="1" applyFill="1" applyBorder="1" applyAlignment="1">
      <alignment horizontal="center" vertical="center"/>
    </xf>
    <xf numFmtId="0" fontId="10" fillId="33" borderId="188" xfId="3" applyFont="1" applyFill="1" applyBorder="1" applyAlignment="1">
      <alignment horizontal="center" vertical="center"/>
    </xf>
    <xf numFmtId="0" fontId="64" fillId="33" borderId="107" xfId="3" applyFont="1" applyFill="1" applyBorder="1" applyAlignment="1">
      <alignment horizontal="center" vertical="center" wrapText="1"/>
    </xf>
    <xf numFmtId="0" fontId="10" fillId="33" borderId="28" xfId="3" applyFont="1" applyFill="1" applyBorder="1" applyAlignment="1">
      <alignment horizontal="justify" vertical="center" wrapText="1"/>
    </xf>
    <xf numFmtId="0" fontId="10" fillId="33" borderId="154" xfId="3" applyFont="1" applyFill="1" applyBorder="1" applyAlignment="1">
      <alignment horizontal="center" vertical="center"/>
    </xf>
    <xf numFmtId="0" fontId="67" fillId="36" borderId="10" xfId="3" applyFont="1" applyFill="1" applyBorder="1" applyAlignment="1">
      <alignment horizontal="center" vertical="center"/>
    </xf>
    <xf numFmtId="0" fontId="67" fillId="36" borderId="11" xfId="3" applyFont="1" applyFill="1" applyBorder="1" applyAlignment="1">
      <alignment horizontal="center" vertical="center"/>
    </xf>
    <xf numFmtId="0" fontId="67" fillId="36" borderId="45" xfId="3" applyFont="1" applyFill="1" applyBorder="1" applyAlignment="1">
      <alignment horizontal="center" vertical="center" wrapText="1"/>
    </xf>
    <xf numFmtId="0" fontId="67" fillId="36" borderId="43" xfId="3" applyFont="1" applyFill="1" applyBorder="1" applyAlignment="1">
      <alignment horizontal="center" vertical="center" wrapText="1"/>
    </xf>
    <xf numFmtId="0" fontId="67" fillId="36" borderId="42" xfId="3" applyFont="1" applyFill="1" applyBorder="1" applyAlignment="1">
      <alignment horizontal="center" vertical="center" wrapText="1"/>
    </xf>
    <xf numFmtId="0" fontId="67" fillId="36" borderId="41" xfId="3" applyFont="1" applyFill="1" applyBorder="1" applyAlignment="1">
      <alignment horizontal="center" vertical="center" wrapText="1"/>
    </xf>
    <xf numFmtId="0" fontId="67" fillId="36" borderId="51" xfId="3" applyFont="1" applyFill="1" applyBorder="1" applyAlignment="1">
      <alignment horizontal="center" vertical="center" wrapText="1"/>
    </xf>
    <xf numFmtId="0" fontId="67" fillId="36" borderId="14" xfId="3" applyFont="1" applyFill="1" applyBorder="1" applyAlignment="1">
      <alignment horizontal="center" vertical="center"/>
    </xf>
    <xf numFmtId="0" fontId="67" fillId="36" borderId="15" xfId="3" applyFont="1" applyFill="1" applyBorder="1" applyAlignment="1">
      <alignment horizontal="center" vertical="center"/>
    </xf>
    <xf numFmtId="0" fontId="67" fillId="36" borderId="16" xfId="3" applyFont="1" applyFill="1" applyBorder="1" applyAlignment="1">
      <alignment horizontal="center" vertical="center"/>
    </xf>
    <xf numFmtId="0" fontId="67" fillId="36" borderId="30" xfId="3" applyFont="1" applyFill="1" applyBorder="1" applyAlignment="1">
      <alignment horizontal="center" vertical="center" wrapText="1"/>
    </xf>
    <xf numFmtId="0" fontId="67" fillId="36" borderId="29" xfId="3" applyFont="1" applyFill="1" applyBorder="1" applyAlignment="1">
      <alignment horizontal="center" vertical="center" wrapText="1"/>
    </xf>
    <xf numFmtId="0" fontId="67" fillId="36" borderId="85" xfId="3" applyFont="1" applyFill="1" applyBorder="1" applyAlignment="1">
      <alignment horizontal="center" vertical="center" wrapText="1"/>
    </xf>
    <xf numFmtId="0" fontId="67" fillId="0" borderId="0" xfId="3" applyFont="1" applyFill="1" applyBorder="1" applyAlignment="1">
      <alignment horizontal="center" vertical="center"/>
    </xf>
    <xf numFmtId="0" fontId="67" fillId="0" borderId="0" xfId="3" applyFont="1" applyFill="1" applyBorder="1" applyAlignment="1">
      <alignment horizontal="center" vertical="center" wrapText="1"/>
    </xf>
    <xf numFmtId="0" fontId="67" fillId="0" borderId="101" xfId="3" applyFont="1" applyFill="1" applyBorder="1" applyAlignment="1">
      <alignment horizontal="center" vertical="center"/>
    </xf>
    <xf numFmtId="0" fontId="73" fillId="0" borderId="41" xfId="3" applyFont="1" applyFill="1" applyBorder="1" applyAlignment="1">
      <alignment horizontal="center" vertical="center"/>
    </xf>
    <xf numFmtId="0" fontId="67" fillId="0" borderId="41" xfId="3" applyFont="1" applyFill="1" applyBorder="1" applyAlignment="1">
      <alignment horizontal="center" vertical="center"/>
    </xf>
    <xf numFmtId="0" fontId="67" fillId="0" borderId="51" xfId="3" applyFont="1" applyFill="1" applyBorder="1" applyAlignment="1">
      <alignment horizontal="center" vertical="center" wrapText="1"/>
    </xf>
    <xf numFmtId="0" fontId="11" fillId="33" borderId="102" xfId="3" applyFont="1" applyFill="1" applyBorder="1" applyAlignment="1">
      <alignment horizontal="center" vertical="center"/>
    </xf>
    <xf numFmtId="0" fontId="11" fillId="33" borderId="46" xfId="3" applyFont="1" applyFill="1" applyBorder="1" applyAlignment="1">
      <alignment horizontal="center" vertical="center"/>
    </xf>
    <xf numFmtId="0" fontId="10" fillId="33" borderId="19" xfId="3" applyFont="1" applyFill="1" applyBorder="1" applyAlignment="1">
      <alignment horizontal="center" vertical="center" wrapText="1"/>
    </xf>
    <xf numFmtId="0" fontId="162" fillId="33" borderId="20" xfId="3" applyFont="1" applyFill="1" applyBorder="1" applyAlignment="1">
      <alignment horizontal="center" vertical="center" wrapText="1"/>
    </xf>
    <xf numFmtId="0" fontId="10" fillId="33" borderId="226" xfId="3" applyFont="1" applyFill="1" applyBorder="1" applyAlignment="1">
      <alignment horizontal="center" vertical="center"/>
    </xf>
    <xf numFmtId="1" fontId="10" fillId="33" borderId="227" xfId="3" applyNumberFormat="1" applyFont="1" applyFill="1" applyBorder="1" applyAlignment="1">
      <alignment horizontal="center" vertical="center"/>
    </xf>
    <xf numFmtId="0" fontId="10" fillId="33" borderId="28" xfId="3" applyFont="1" applyFill="1" applyBorder="1" applyAlignment="1">
      <alignment horizontal="center" vertical="center" wrapText="1"/>
    </xf>
    <xf numFmtId="0" fontId="163" fillId="33" borderId="108" xfId="3" applyFont="1" applyFill="1" applyBorder="1" applyAlignment="1">
      <alignment horizontal="center" vertical="center" wrapText="1"/>
    </xf>
    <xf numFmtId="0" fontId="67" fillId="0" borderId="102" xfId="3" applyFont="1" applyFill="1" applyBorder="1" applyAlignment="1">
      <alignment horizontal="center" vertical="center"/>
    </xf>
    <xf numFmtId="0" fontId="67" fillId="0" borderId="46" xfId="3" applyFont="1" applyFill="1" applyBorder="1" applyAlignment="1">
      <alignment horizontal="center" vertical="center" wrapText="1"/>
    </xf>
    <xf numFmtId="0" fontId="11" fillId="33" borderId="54" xfId="3" applyFont="1" applyFill="1" applyBorder="1" applyAlignment="1">
      <alignment horizontal="center" vertical="center"/>
    </xf>
    <xf numFmtId="0" fontId="11" fillId="33" borderId="29" xfId="3" applyFont="1" applyFill="1" applyBorder="1" applyAlignment="1">
      <alignment horizontal="center" vertical="center"/>
    </xf>
    <xf numFmtId="0" fontId="11" fillId="33" borderId="29" xfId="3" applyFont="1" applyFill="1" applyBorder="1" applyAlignment="1">
      <alignment horizontal="center"/>
    </xf>
    <xf numFmtId="0" fontId="11" fillId="33" borderId="85" xfId="3" applyFont="1" applyFill="1" applyBorder="1" applyAlignment="1">
      <alignment horizontal="center" vertical="center"/>
    </xf>
    <xf numFmtId="0" fontId="10" fillId="33" borderId="190" xfId="3" applyFont="1" applyFill="1" applyBorder="1" applyAlignment="1">
      <alignment horizontal="center" vertical="center" wrapText="1"/>
    </xf>
    <xf numFmtId="0" fontId="10" fillId="33" borderId="228" xfId="3" applyFont="1" applyFill="1" applyBorder="1" applyAlignment="1">
      <alignment horizontal="center" vertical="center"/>
    </xf>
    <xf numFmtId="1" fontId="10" fillId="33" borderId="229" xfId="3" applyNumberFormat="1" applyFont="1" applyFill="1" applyBorder="1" applyAlignment="1">
      <alignment horizontal="center" vertical="center"/>
    </xf>
    <xf numFmtId="0" fontId="10" fillId="33" borderId="27" xfId="3" applyFont="1" applyFill="1" applyBorder="1" applyAlignment="1">
      <alignment horizontal="center" vertical="center"/>
    </xf>
    <xf numFmtId="0" fontId="8" fillId="33" borderId="0" xfId="1" applyFont="1" applyFill="1" applyAlignment="1">
      <alignment horizontal="center" wrapText="1"/>
    </xf>
    <xf numFmtId="0" fontId="37" fillId="33" borderId="0" xfId="1" applyFont="1" applyFill="1" applyAlignment="1">
      <alignment horizontal="justify"/>
    </xf>
    <xf numFmtId="0" fontId="66" fillId="33" borderId="0" xfId="2" applyFont="1" applyFill="1" applyAlignment="1">
      <alignment horizontal="center"/>
    </xf>
    <xf numFmtId="0" fontId="11" fillId="36" borderId="109" xfId="3" applyFont="1" applyFill="1" applyBorder="1" applyAlignment="1">
      <alignment horizontal="center" vertical="center"/>
    </xf>
    <xf numFmtId="0" fontId="5" fillId="33" borderId="37" xfId="3" applyFont="1" applyFill="1" applyBorder="1"/>
    <xf numFmtId="0" fontId="11" fillId="36" borderId="110" xfId="3" applyFont="1" applyFill="1" applyBorder="1" applyAlignment="1">
      <alignment horizontal="center" vertical="center"/>
    </xf>
    <xf numFmtId="0" fontId="3" fillId="33" borderId="37" xfId="3" applyFill="1" applyBorder="1"/>
    <xf numFmtId="1" fontId="10" fillId="33" borderId="19" xfId="3" applyNumberFormat="1" applyFont="1" applyFill="1" applyBorder="1" applyAlignment="1">
      <alignment horizontal="center" vertical="center"/>
    </xf>
    <xf numFmtId="0" fontId="60" fillId="33" borderId="37" xfId="3" applyFont="1" applyFill="1" applyBorder="1"/>
    <xf numFmtId="0" fontId="3" fillId="33" borderId="86" xfId="3" applyFont="1" applyFill="1" applyBorder="1"/>
    <xf numFmtId="0" fontId="3" fillId="33" borderId="86" xfId="3" applyFont="1" applyFill="1" applyBorder="1" applyAlignment="1">
      <alignment horizontal="center"/>
    </xf>
    <xf numFmtId="0" fontId="5" fillId="33" borderId="230" xfId="3" applyFont="1" applyFill="1" applyBorder="1" applyAlignment="1">
      <alignment horizontal="center" vertical="center"/>
    </xf>
    <xf numFmtId="0" fontId="5" fillId="33" borderId="231" xfId="3" applyFont="1" applyFill="1" applyBorder="1" applyAlignment="1">
      <alignment horizontal="center" vertical="center"/>
    </xf>
    <xf numFmtId="0" fontId="5" fillId="33" borderId="232" xfId="3" applyFont="1" applyFill="1" applyBorder="1" applyAlignment="1">
      <alignment horizontal="center" vertical="center"/>
    </xf>
    <xf numFmtId="0" fontId="3" fillId="33" borderId="0" xfId="3" applyFont="1" applyFill="1"/>
    <xf numFmtId="0" fontId="3" fillId="0" borderId="0" xfId="1454"/>
    <xf numFmtId="0" fontId="5" fillId="0" borderId="0" xfId="1454" applyFont="1" applyFill="1" applyBorder="1" applyAlignment="1">
      <alignment horizontal="center" vertical="center"/>
    </xf>
    <xf numFmtId="0" fontId="50" fillId="0" borderId="0" xfId="1454" applyFont="1" applyBorder="1" applyAlignment="1">
      <alignment horizontal="center" vertical="center" wrapText="1"/>
    </xf>
    <xf numFmtId="0" fontId="41" fillId="0" borderId="0" xfId="1454" applyFont="1" applyBorder="1" applyAlignment="1">
      <alignment vertical="center"/>
    </xf>
    <xf numFmtId="0" fontId="3" fillId="0" borderId="0" xfId="1454" applyBorder="1"/>
    <xf numFmtId="0" fontId="5" fillId="0" borderId="0" xfId="1454" applyFont="1" applyBorder="1"/>
    <xf numFmtId="0" fontId="47" fillId="0" borderId="0" xfId="1454" applyFont="1" applyBorder="1" applyAlignment="1">
      <alignment horizontal="right"/>
    </xf>
    <xf numFmtId="0" fontId="48" fillId="0" borderId="0" xfId="1454" applyFont="1" applyAlignment="1">
      <alignment horizontal="center"/>
    </xf>
    <xf numFmtId="0" fontId="88" fillId="0" borderId="0" xfId="1454" applyFont="1" applyFill="1" applyAlignment="1">
      <alignment horizontal="centerContinuous"/>
    </xf>
    <xf numFmtId="0" fontId="3" fillId="0" borderId="0" xfId="1454" applyFill="1" applyAlignment="1">
      <alignment horizontal="centerContinuous"/>
    </xf>
    <xf numFmtId="0" fontId="3" fillId="0" borderId="0" xfId="1454" applyFill="1"/>
    <xf numFmtId="0" fontId="88" fillId="34" borderId="0" xfId="1454" applyFont="1" applyFill="1" applyAlignment="1">
      <alignment horizontal="centerContinuous"/>
    </xf>
    <xf numFmtId="0" fontId="3" fillId="35" borderId="0" xfId="1454" applyFill="1" applyAlignment="1">
      <alignment horizontal="centerContinuous"/>
    </xf>
    <xf numFmtId="0" fontId="88" fillId="0" borderId="0" xfId="1454" applyFont="1" applyAlignment="1">
      <alignment horizontal="centerContinuous"/>
    </xf>
    <xf numFmtId="0" fontId="3" fillId="0" borderId="0" xfId="1454" applyAlignment="1">
      <alignment horizontal="centerContinuous"/>
    </xf>
    <xf numFmtId="0" fontId="3" fillId="0" borderId="29" xfId="1454" applyBorder="1" applyAlignment="1">
      <alignment horizontal="centerContinuous"/>
    </xf>
    <xf numFmtId="0" fontId="119" fillId="36" borderId="53" xfId="1454" applyFont="1" applyFill="1" applyBorder="1" applyAlignment="1">
      <alignment horizontal="center" vertical="center"/>
    </xf>
    <xf numFmtId="0" fontId="119" fillId="36" borderId="11" xfId="1454" applyFont="1" applyFill="1" applyBorder="1" applyAlignment="1">
      <alignment horizontal="center" vertical="center"/>
    </xf>
    <xf numFmtId="0" fontId="119" fillId="36" borderId="45" xfId="1454" applyFont="1" applyFill="1" applyBorder="1" applyAlignment="1">
      <alignment vertical="center"/>
    </xf>
    <xf numFmtId="0" fontId="119" fillId="36" borderId="0" xfId="1454" applyFont="1" applyFill="1" applyBorder="1" applyAlignment="1">
      <alignment horizontal="center" vertical="center"/>
    </xf>
    <xf numFmtId="0" fontId="117" fillId="36" borderId="43" xfId="1454" applyFont="1" applyFill="1" applyBorder="1" applyAlignment="1">
      <alignment vertical="center"/>
    </xf>
    <xf numFmtId="0" fontId="119" fillId="36" borderId="13" xfId="1454" applyFont="1" applyFill="1" applyBorder="1" applyAlignment="1">
      <alignment vertical="center"/>
    </xf>
    <xf numFmtId="0" fontId="119" fillId="36" borderId="48" xfId="1454" applyFont="1" applyFill="1" applyBorder="1" applyAlignment="1">
      <alignment horizontal="center" vertical="center"/>
    </xf>
    <xf numFmtId="0" fontId="119" fillId="36" borderId="15" xfId="1454" applyFont="1" applyFill="1" applyBorder="1" applyAlignment="1">
      <alignment horizontal="center" vertical="center"/>
    </xf>
    <xf numFmtId="0" fontId="119" fillId="36" borderId="16" xfId="1454" applyFont="1" applyFill="1" applyBorder="1" applyAlignment="1">
      <alignment horizontal="center" vertical="center"/>
    </xf>
    <xf numFmtId="0" fontId="119" fillId="36" borderId="31" xfId="1454" applyFont="1" applyFill="1" applyBorder="1" applyAlignment="1">
      <alignment horizontal="center" vertical="center"/>
    </xf>
    <xf numFmtId="0" fontId="119" fillId="36" borderId="17" xfId="1454" applyFont="1" applyFill="1" applyBorder="1" applyAlignment="1">
      <alignment horizontal="center" vertical="center"/>
    </xf>
    <xf numFmtId="0" fontId="164" fillId="0" borderId="0" xfId="1454" applyFont="1" applyBorder="1" applyAlignment="1">
      <alignment horizontal="center"/>
    </xf>
    <xf numFmtId="0" fontId="3" fillId="0" borderId="35" xfId="1454" applyBorder="1"/>
    <xf numFmtId="0" fontId="3" fillId="0" borderId="39" xfId="1454" applyBorder="1"/>
    <xf numFmtId="0" fontId="3" fillId="0" borderId="39" xfId="1454" applyBorder="1" applyAlignment="1">
      <alignment horizontal="center"/>
    </xf>
    <xf numFmtId="0" fontId="3" fillId="0" borderId="33" xfId="1454" applyBorder="1" applyAlignment="1">
      <alignment horizontal="center"/>
    </xf>
    <xf numFmtId="0" fontId="3" fillId="0" borderId="33" xfId="1454" applyBorder="1"/>
    <xf numFmtId="0" fontId="3" fillId="0" borderId="33" xfId="1454" applyBorder="1" applyAlignment="1">
      <alignment horizontal="centerContinuous"/>
    </xf>
    <xf numFmtId="0" fontId="3" fillId="0" borderId="0" xfId="1454" applyBorder="1" applyAlignment="1">
      <alignment horizontal="centerContinuous"/>
    </xf>
    <xf numFmtId="0" fontId="3" fillId="0" borderId="55" xfId="1454" applyBorder="1"/>
    <xf numFmtId="0" fontId="3" fillId="0" borderId="55" xfId="1454" applyBorder="1" applyAlignment="1">
      <alignment horizontal="centerContinuous"/>
    </xf>
    <xf numFmtId="0" fontId="5" fillId="0" borderId="97" xfId="1454" applyFont="1" applyBorder="1" applyAlignment="1">
      <alignment horizontal="center" vertical="center"/>
    </xf>
    <xf numFmtId="0" fontId="3" fillId="0" borderId="76" xfId="1454" applyBorder="1" applyAlignment="1">
      <alignment horizontal="centerContinuous" vertical="center"/>
    </xf>
    <xf numFmtId="0" fontId="3" fillId="0" borderId="76" xfId="1454" applyBorder="1" applyAlignment="1">
      <alignment horizontal="center" vertical="center"/>
    </xf>
    <xf numFmtId="0" fontId="5" fillId="0" borderId="76" xfId="1454" applyFont="1" applyBorder="1" applyAlignment="1">
      <alignment horizontal="center" vertical="center"/>
    </xf>
    <xf numFmtId="0" fontId="3" fillId="0" borderId="233" xfId="1454" applyBorder="1" applyAlignment="1">
      <alignment horizontal="center" vertical="center"/>
    </xf>
    <xf numFmtId="0" fontId="3" fillId="0" borderId="0" xfId="1454" applyAlignment="1">
      <alignment horizontal="center" vertical="center"/>
    </xf>
    <xf numFmtId="0" fontId="5" fillId="0" borderId="0" xfId="1454" applyFont="1" applyBorder="1" applyAlignment="1">
      <alignment horizontal="center" vertical="center"/>
    </xf>
    <xf numFmtId="0" fontId="3" fillId="0" borderId="0" xfId="1454" applyBorder="1" applyAlignment="1">
      <alignment horizontal="centerContinuous" vertical="center"/>
    </xf>
    <xf numFmtId="0" fontId="3" fillId="0" borderId="0" xfId="1454" applyBorder="1" applyAlignment="1">
      <alignment horizontal="center" vertical="center"/>
    </xf>
    <xf numFmtId="0" fontId="11" fillId="36" borderId="0" xfId="1454" applyFont="1" applyFill="1" applyAlignment="1">
      <alignment vertical="center"/>
    </xf>
    <xf numFmtId="0" fontId="86" fillId="36" borderId="0" xfId="1454" applyFont="1" applyFill="1"/>
    <xf numFmtId="0" fontId="87" fillId="0" borderId="0" xfId="1454" applyFont="1" applyAlignment="1">
      <alignment horizontal="right"/>
    </xf>
    <xf numFmtId="0" fontId="41" fillId="0" borderId="0" xfId="1454" applyFont="1" applyFill="1" applyBorder="1" applyAlignment="1">
      <alignment horizontal="center" vertical="center"/>
    </xf>
    <xf numFmtId="0" fontId="50" fillId="0" borderId="0" xfId="1454" applyFont="1" applyBorder="1" applyAlignment="1">
      <alignment horizontal="justify" vertical="center"/>
    </xf>
    <xf numFmtId="0" fontId="41" fillId="0" borderId="0" xfId="1454" applyFont="1" applyBorder="1"/>
    <xf numFmtId="0" fontId="73" fillId="0" borderId="0" xfId="1454" applyFont="1" applyBorder="1" applyAlignment="1">
      <alignment horizontal="center"/>
    </xf>
    <xf numFmtId="0" fontId="73" fillId="0" borderId="0" xfId="1454" applyFont="1" applyFill="1" applyBorder="1" applyAlignment="1">
      <alignment horizontal="center"/>
    </xf>
    <xf numFmtId="0" fontId="73" fillId="0" borderId="0" xfId="1454" applyFont="1" applyFill="1" applyBorder="1" applyAlignment="1">
      <alignment horizontal="center" vertical="center"/>
    </xf>
    <xf numFmtId="0" fontId="73" fillId="34" borderId="0" xfId="1454" applyFont="1" applyFill="1" applyBorder="1" applyAlignment="1">
      <alignment horizontal="center"/>
    </xf>
    <xf numFmtId="0" fontId="73" fillId="35" borderId="0" xfId="1454" applyFont="1" applyFill="1" applyBorder="1" applyAlignment="1">
      <alignment horizontal="center"/>
    </xf>
    <xf numFmtId="0" fontId="37" fillId="0" borderId="0" xfId="1454" applyFont="1" applyBorder="1" applyAlignment="1">
      <alignment horizontal="centerContinuous"/>
    </xf>
    <xf numFmtId="0" fontId="37" fillId="0" borderId="0" xfId="1454" applyFont="1" applyAlignment="1">
      <alignment horizontal="centerContinuous"/>
    </xf>
    <xf numFmtId="0" fontId="119" fillId="36" borderId="101" xfId="1454" applyFont="1" applyFill="1" applyBorder="1" applyAlignment="1">
      <alignment horizontal="centerContinuous"/>
    </xf>
    <xf numFmtId="0" fontId="117" fillId="36" borderId="41" xfId="1454" applyFont="1" applyFill="1" applyBorder="1" applyAlignment="1">
      <alignment horizontal="centerContinuous"/>
    </xf>
    <xf numFmtId="0" fontId="117" fillId="36" borderId="51" xfId="1454" applyFont="1" applyFill="1" applyBorder="1" applyAlignment="1">
      <alignment horizontal="centerContinuous"/>
    </xf>
    <xf numFmtId="0" fontId="119" fillId="36" borderId="45" xfId="1454" applyFont="1" applyFill="1" applyBorder="1" applyAlignment="1">
      <alignment horizontal="centerContinuous"/>
    </xf>
    <xf numFmtId="0" fontId="119" fillId="36" borderId="44" xfId="1454" applyFont="1" applyFill="1" applyBorder="1" applyAlignment="1">
      <alignment horizontal="centerContinuous"/>
    </xf>
    <xf numFmtId="0" fontId="117" fillId="36" borderId="44" xfId="1454" applyFont="1" applyFill="1" applyBorder="1" applyAlignment="1">
      <alignment horizontal="centerContinuous"/>
    </xf>
    <xf numFmtId="0" fontId="117" fillId="36" borderId="45" xfId="1454" applyFont="1" applyFill="1" applyBorder="1" applyAlignment="1">
      <alignment horizontal="centerContinuous"/>
    </xf>
    <xf numFmtId="0" fontId="119" fillId="36" borderId="51" xfId="1454" applyFont="1" applyFill="1" applyBorder="1" applyAlignment="1">
      <alignment horizontal="center"/>
    </xf>
    <xf numFmtId="0" fontId="9" fillId="0" borderId="0" xfId="1454" applyFont="1"/>
    <xf numFmtId="0" fontId="6" fillId="0" borderId="234" xfId="1454" applyFont="1" applyBorder="1" applyAlignment="1">
      <alignment horizontal="center" vertical="center" wrapText="1"/>
    </xf>
    <xf numFmtId="0" fontId="6" fillId="0" borderId="215" xfId="1454" quotePrefix="1" applyFont="1" applyBorder="1" applyAlignment="1">
      <alignment horizontal="center" vertical="center" wrapText="1"/>
    </xf>
    <xf numFmtId="0" fontId="6" fillId="0" borderId="215" xfId="1454" applyFont="1" applyBorder="1" applyAlignment="1">
      <alignment horizontal="center" vertical="center" wrapText="1"/>
    </xf>
    <xf numFmtId="0" fontId="6" fillId="0" borderId="110" xfId="1454" quotePrefix="1" applyFont="1" applyBorder="1" applyAlignment="1">
      <alignment horizontal="center" vertical="center" wrapText="1"/>
    </xf>
    <xf numFmtId="0" fontId="9" fillId="0" borderId="16" xfId="1454" applyFont="1" applyFill="1" applyBorder="1" applyAlignment="1">
      <alignment horizontal="center" vertical="center" textRotation="90" wrapText="1"/>
    </xf>
    <xf numFmtId="0" fontId="9" fillId="61" borderId="16" xfId="1454" applyFont="1" applyFill="1" applyBorder="1" applyAlignment="1">
      <alignment horizontal="center" vertical="center" textRotation="90" wrapText="1"/>
    </xf>
    <xf numFmtId="0" fontId="6" fillId="0" borderId="110" xfId="1454" applyFont="1" applyBorder="1" applyAlignment="1">
      <alignment horizontal="center" vertical="center" wrapText="1"/>
    </xf>
    <xf numFmtId="0" fontId="9" fillId="0" borderId="0" xfId="1454" applyFont="1" applyBorder="1" applyAlignment="1">
      <alignment horizontal="center" vertical="center" wrapText="1"/>
    </xf>
    <xf numFmtId="0" fontId="3" fillId="0" borderId="10" xfId="1454" applyBorder="1" applyAlignment="1">
      <alignment vertical="center" wrapText="1"/>
    </xf>
    <xf numFmtId="0" fontId="3" fillId="0" borderId="12" xfId="1454" applyBorder="1" applyAlignment="1">
      <alignment horizontal="center" vertical="center"/>
    </xf>
    <xf numFmtId="0" fontId="9" fillId="0" borderId="12" xfId="1454" applyFont="1" applyBorder="1" applyAlignment="1">
      <alignment horizontal="center" vertical="center"/>
    </xf>
    <xf numFmtId="0" fontId="9" fillId="0" borderId="109" xfId="1454" applyFont="1" applyBorder="1" applyAlignment="1">
      <alignment horizontal="center" vertical="center"/>
    </xf>
    <xf numFmtId="0" fontId="9" fillId="59" borderId="12" xfId="1454" applyFont="1" applyFill="1" applyBorder="1" applyAlignment="1">
      <alignment horizontal="center" vertical="center" wrapText="1"/>
    </xf>
    <xf numFmtId="0" fontId="3" fillId="59" borderId="12" xfId="1454" applyFill="1" applyBorder="1" applyAlignment="1">
      <alignment vertical="center"/>
    </xf>
    <xf numFmtId="0" fontId="3" fillId="61" borderId="12" xfId="1454" applyFont="1" applyFill="1" applyBorder="1" applyAlignment="1">
      <alignment horizontal="center"/>
    </xf>
    <xf numFmtId="0" fontId="9" fillId="0" borderId="109" xfId="1454" applyFont="1" applyBorder="1" applyAlignment="1">
      <alignment vertical="center" wrapText="1"/>
    </xf>
    <xf numFmtId="0" fontId="3" fillId="0" borderId="0" xfId="1454" applyAlignment="1">
      <alignment vertical="center"/>
    </xf>
    <xf numFmtId="0" fontId="9" fillId="33" borderId="22" xfId="3" applyFont="1" applyFill="1" applyBorder="1" applyAlignment="1">
      <alignment horizontal="justify" vertical="center" wrapText="1"/>
    </xf>
    <xf numFmtId="0" fontId="9" fillId="0" borderId="37" xfId="1454" applyFont="1" applyBorder="1" applyAlignment="1">
      <alignment horizontal="center" vertical="center"/>
    </xf>
    <xf numFmtId="0" fontId="3" fillId="0" borderId="37" xfId="1454" applyBorder="1" applyAlignment="1">
      <alignment horizontal="center" vertical="center"/>
    </xf>
    <xf numFmtId="0" fontId="9" fillId="0" borderId="204" xfId="1454" applyFont="1" applyBorder="1" applyAlignment="1">
      <alignment horizontal="center" vertical="center"/>
    </xf>
    <xf numFmtId="0" fontId="9" fillId="62" borderId="37" xfId="1454" applyFont="1" applyFill="1" applyBorder="1"/>
    <xf numFmtId="0" fontId="3" fillId="61" borderId="37" xfId="1454" applyFill="1" applyBorder="1"/>
    <xf numFmtId="0" fontId="9" fillId="0" borderId="204" xfId="1454" applyFont="1" applyBorder="1" applyAlignment="1">
      <alignment horizontal="left" vertical="center" wrapText="1"/>
    </xf>
    <xf numFmtId="0" fontId="3" fillId="0" borderId="204" xfId="1454" applyBorder="1" applyAlignment="1">
      <alignment vertical="center"/>
    </xf>
    <xf numFmtId="0" fontId="9" fillId="0" borderId="204" xfId="1454" applyFont="1" applyBorder="1" applyAlignment="1">
      <alignment vertical="center" wrapText="1"/>
    </xf>
    <xf numFmtId="0" fontId="3" fillId="0" borderId="38" xfId="1454" applyBorder="1" applyAlignment="1">
      <alignment vertical="center"/>
    </xf>
    <xf numFmtId="0" fontId="9" fillId="0" borderId="37" xfId="1454" applyFont="1" applyFill="1" applyBorder="1" applyAlignment="1">
      <alignment horizontal="center" vertical="center" wrapText="1"/>
    </xf>
    <xf numFmtId="0" fontId="3" fillId="0" borderId="37" xfId="1454" applyFont="1" applyFill="1" applyBorder="1" applyAlignment="1">
      <alignment horizontal="center"/>
    </xf>
    <xf numFmtId="0" fontId="9" fillId="0" borderId="38" xfId="1454" applyFont="1" applyBorder="1" applyAlignment="1">
      <alignment horizontal="center"/>
    </xf>
    <xf numFmtId="0" fontId="9" fillId="0" borderId="37" xfId="1454" applyFont="1" applyBorder="1" applyAlignment="1">
      <alignment horizontal="center"/>
    </xf>
    <xf numFmtId="0" fontId="9" fillId="0" borderId="204" xfId="1454" applyFont="1" applyBorder="1" applyAlignment="1">
      <alignment horizontal="center"/>
    </xf>
    <xf numFmtId="0" fontId="3" fillId="0" borderId="37" xfId="1454" applyBorder="1" applyAlignment="1">
      <alignment horizontal="center"/>
    </xf>
    <xf numFmtId="0" fontId="3" fillId="0" borderId="204" xfId="1454" applyBorder="1" applyAlignment="1">
      <alignment horizontal="center"/>
    </xf>
    <xf numFmtId="0" fontId="3" fillId="0" borderId="37" xfId="1454" applyFill="1" applyBorder="1"/>
    <xf numFmtId="0" fontId="9" fillId="0" borderId="204" xfId="1454" applyFont="1" applyBorder="1" applyAlignment="1">
      <alignment horizontal="center" wrapText="1"/>
    </xf>
    <xf numFmtId="0" fontId="3" fillId="0" borderId="204" xfId="1454" applyBorder="1"/>
    <xf numFmtId="0" fontId="9" fillId="0" borderId="14" xfId="1454" applyFont="1" applyBorder="1" applyAlignment="1">
      <alignment horizontal="center"/>
    </xf>
    <xf numFmtId="0" fontId="3" fillId="0" borderId="16" xfId="1454" applyBorder="1" applyAlignment="1">
      <alignment horizontal="center"/>
    </xf>
    <xf numFmtId="0" fontId="3" fillId="0" borderId="110" xfId="1454" applyBorder="1" applyAlignment="1">
      <alignment horizontal="center"/>
    </xf>
    <xf numFmtId="0" fontId="3" fillId="0" borderId="16" xfId="1454" applyFill="1" applyBorder="1"/>
    <xf numFmtId="0" fontId="3" fillId="61" borderId="16" xfId="1454" applyFill="1" applyBorder="1"/>
    <xf numFmtId="0" fontId="3" fillId="0" borderId="110" xfId="1454" applyBorder="1"/>
    <xf numFmtId="0" fontId="3" fillId="0" borderId="0" xfId="1454" applyBorder="1" applyAlignment="1">
      <alignment horizontal="center"/>
    </xf>
    <xf numFmtId="0" fontId="3" fillId="0" borderId="0" xfId="1454" applyFill="1" applyBorder="1"/>
    <xf numFmtId="0" fontId="3" fillId="62" borderId="37" xfId="1454" applyFont="1" applyFill="1" applyBorder="1" applyAlignment="1">
      <alignment horizontal="center"/>
    </xf>
    <xf numFmtId="0" fontId="9" fillId="0" borderId="0" xfId="1454" applyFont="1" applyBorder="1" applyAlignment="1">
      <alignment horizontal="center"/>
    </xf>
    <xf numFmtId="0" fontId="84" fillId="0" borderId="0" xfId="1454" applyFont="1"/>
    <xf numFmtId="0" fontId="9" fillId="0" borderId="0" xfId="1454" applyFont="1" applyBorder="1" applyAlignment="1"/>
    <xf numFmtId="0" fontId="3" fillId="36" borderId="0" xfId="1454" applyFill="1"/>
    <xf numFmtId="9" fontId="7" fillId="0" borderId="0" xfId="1454" applyNumberFormat="1" applyFont="1" applyFill="1" applyBorder="1" applyAlignment="1">
      <alignment horizontal="right"/>
    </xf>
    <xf numFmtId="0" fontId="41" fillId="44" borderId="0" xfId="1454" applyFont="1" applyFill="1" applyBorder="1" applyAlignment="1">
      <alignment horizontal="center" vertical="center"/>
    </xf>
    <xf numFmtId="0" fontId="41" fillId="0" borderId="0" xfId="1454" applyFont="1" applyBorder="1" applyAlignment="1">
      <alignment horizontal="justify"/>
    </xf>
    <xf numFmtId="0" fontId="41" fillId="0" borderId="0" xfId="1454" applyFont="1" applyBorder="1" applyAlignment="1">
      <alignment horizontal="center" vertical="center"/>
    </xf>
    <xf numFmtId="0" fontId="165" fillId="0" borderId="0" xfId="1454" applyFont="1" applyAlignment="1">
      <alignment horizontal="center"/>
    </xf>
    <xf numFmtId="0" fontId="165" fillId="0" borderId="0" xfId="1454" applyFont="1" applyAlignment="1">
      <alignment horizontal="center"/>
    </xf>
    <xf numFmtId="0" fontId="73" fillId="0" borderId="0" xfId="1454" applyFont="1" applyAlignment="1">
      <alignment vertical="center"/>
    </xf>
    <xf numFmtId="0" fontId="3" fillId="34" borderId="0" xfId="1454" applyFill="1"/>
    <xf numFmtId="0" fontId="3" fillId="35" borderId="0" xfId="1454" applyFill="1"/>
    <xf numFmtId="0" fontId="3" fillId="0" borderId="0" xfId="1454" quotePrefix="1"/>
    <xf numFmtId="0" fontId="5" fillId="0" borderId="40" xfId="1454" applyFont="1" applyBorder="1" applyAlignment="1">
      <alignment horizontal="centerContinuous"/>
    </xf>
    <xf numFmtId="0" fontId="9" fillId="0" borderId="55" xfId="1454" applyFont="1" applyBorder="1" applyAlignment="1">
      <alignment horizontal="centerContinuous"/>
    </xf>
    <xf numFmtId="17" fontId="50" fillId="0" borderId="100" xfId="1454" applyNumberFormat="1" applyFont="1" applyBorder="1" applyAlignment="1">
      <alignment horizontal="centerContinuous"/>
    </xf>
    <xf numFmtId="17" fontId="9" fillId="0" borderId="55" xfId="1454" applyNumberFormat="1" applyFont="1" applyBorder="1" applyAlignment="1">
      <alignment horizontal="centerContinuous"/>
    </xf>
    <xf numFmtId="0" fontId="9" fillId="0" borderId="34" xfId="1454" applyFont="1" applyBorder="1" applyAlignment="1">
      <alignment horizontal="centerContinuous"/>
    </xf>
    <xf numFmtId="0" fontId="9" fillId="0" borderId="37" xfId="1454" quotePrefix="1" applyFont="1" applyBorder="1" applyAlignment="1">
      <alignment horizontal="center"/>
    </xf>
    <xf numFmtId="0" fontId="9" fillId="0" borderId="40" xfId="1454" applyFont="1" applyBorder="1" applyAlignment="1">
      <alignment horizontal="centerContinuous"/>
    </xf>
    <xf numFmtId="0" fontId="42" fillId="0" borderId="37" xfId="1454" applyFont="1" applyBorder="1" applyAlignment="1">
      <alignment horizontal="center" vertical="center" wrapText="1"/>
    </xf>
    <xf numFmtId="0" fontId="9" fillId="0" borderId="37" xfId="1454" applyFont="1" applyBorder="1" applyAlignment="1">
      <alignment horizontal="center" vertical="center" wrapText="1"/>
    </xf>
    <xf numFmtId="0" fontId="9" fillId="0" borderId="37" xfId="1454" quotePrefix="1" applyFont="1" applyBorder="1" applyAlignment="1">
      <alignment horizontal="center" vertical="center" wrapText="1"/>
    </xf>
    <xf numFmtId="0" fontId="9" fillId="0" borderId="37" xfId="1454" applyFont="1" applyFill="1" applyBorder="1" applyAlignment="1">
      <alignment horizontal="center" vertical="center" textRotation="90" wrapText="1"/>
    </xf>
    <xf numFmtId="0" fontId="9" fillId="0" borderId="26" xfId="1454" applyFont="1" applyFill="1" applyBorder="1" applyAlignment="1">
      <alignment horizontal="center" vertical="center" wrapText="1"/>
    </xf>
    <xf numFmtId="0" fontId="9" fillId="0" borderId="26" xfId="1454" quotePrefix="1" applyFont="1" applyBorder="1" applyAlignment="1">
      <alignment horizontal="center" vertical="center" wrapText="1"/>
    </xf>
    <xf numFmtId="0" fontId="9" fillId="0" borderId="40" xfId="1454" applyFont="1" applyBorder="1" applyAlignment="1">
      <alignment horizontal="center" vertical="center" textRotation="90" wrapText="1"/>
    </xf>
    <xf numFmtId="0" fontId="166" fillId="0" borderId="37" xfId="1454" applyFont="1" applyBorder="1" applyAlignment="1">
      <alignment horizontal="center" vertical="center" textRotation="90" wrapText="1"/>
    </xf>
    <xf numFmtId="0" fontId="9" fillId="0" borderId="37" xfId="1454" quotePrefix="1" applyFont="1" applyBorder="1" applyAlignment="1">
      <alignment horizontal="left"/>
    </xf>
    <xf numFmtId="0" fontId="9" fillId="0" borderId="37" xfId="1454" applyFont="1" applyFill="1" applyBorder="1"/>
    <xf numFmtId="0" fontId="9" fillId="0" borderId="37" xfId="1454" applyFont="1" applyFill="1" applyBorder="1" applyAlignment="1">
      <alignment horizontal="center"/>
    </xf>
    <xf numFmtId="0" fontId="167" fillId="33" borderId="22" xfId="3" applyFont="1" applyFill="1" applyBorder="1" applyAlignment="1">
      <alignment horizontal="justify" vertical="center" wrapText="1"/>
    </xf>
    <xf numFmtId="0" fontId="9" fillId="0" borderId="37" xfId="1454" applyFont="1" applyBorder="1"/>
    <xf numFmtId="0" fontId="168" fillId="0" borderId="37" xfId="1454" applyFont="1" applyFill="1" applyBorder="1"/>
    <xf numFmtId="0" fontId="9" fillId="0" borderId="84" xfId="1454" applyFont="1" applyBorder="1"/>
    <xf numFmtId="0" fontId="9" fillId="0" borderId="84" xfId="1454" applyFont="1" applyBorder="1" applyAlignment="1">
      <alignment horizontal="center"/>
    </xf>
    <xf numFmtId="0" fontId="9" fillId="0" borderId="84" xfId="1454" applyFont="1" applyFill="1" applyBorder="1"/>
    <xf numFmtId="0" fontId="168" fillId="0" borderId="84" xfId="1454" applyFont="1" applyFill="1" applyBorder="1"/>
    <xf numFmtId="0" fontId="50" fillId="0" borderId="35" xfId="1454" applyFont="1" applyBorder="1" applyAlignment="1">
      <alignment horizontal="centerContinuous"/>
    </xf>
    <xf numFmtId="0" fontId="9" fillId="0" borderId="35" xfId="1454" applyFont="1" applyBorder="1" applyAlignment="1">
      <alignment horizontal="centerContinuous"/>
    </xf>
    <xf numFmtId="0" fontId="9" fillId="0" borderId="35" xfId="1454" applyFont="1" applyFill="1" applyBorder="1" applyAlignment="1">
      <alignment horizontal="centerContinuous"/>
    </xf>
    <xf numFmtId="0" fontId="9" fillId="0" borderId="35" xfId="1454" applyFont="1" applyFill="1" applyBorder="1" applyAlignment="1"/>
    <xf numFmtId="0" fontId="9" fillId="0" borderId="35" xfId="1454" applyFont="1" applyBorder="1"/>
    <xf numFmtId="0" fontId="9" fillId="0" borderId="40" xfId="1454" applyFont="1" applyFill="1" applyBorder="1" applyAlignment="1">
      <alignment horizontal="centerContinuous"/>
    </xf>
    <xf numFmtId="0" fontId="9" fillId="0" borderId="55" xfId="1454" applyFont="1" applyFill="1" applyBorder="1" applyAlignment="1">
      <alignment horizontal="centerContinuous"/>
    </xf>
    <xf numFmtId="0" fontId="3" fillId="0" borderId="35" xfId="1454" applyBorder="1" applyAlignment="1">
      <alignment horizontal="centerContinuous"/>
    </xf>
    <xf numFmtId="0" fontId="9" fillId="0" borderId="34" xfId="1454" applyFont="1" applyFill="1" applyBorder="1" applyAlignment="1">
      <alignment horizontal="centerContinuous"/>
    </xf>
    <xf numFmtId="0" fontId="9" fillId="0" borderId="0" xfId="1454" applyFont="1" applyAlignment="1">
      <alignment horizontal="centerContinuous"/>
    </xf>
    <xf numFmtId="0" fontId="3" fillId="0" borderId="49" xfId="1454" applyBorder="1" applyAlignment="1">
      <alignment horizontal="centerContinuous"/>
    </xf>
    <xf numFmtId="0" fontId="9" fillId="0" borderId="49" xfId="1454" applyFont="1" applyFill="1" applyBorder="1" applyAlignment="1">
      <alignment horizontal="centerContinuous"/>
    </xf>
    <xf numFmtId="0" fontId="9" fillId="0" borderId="40" xfId="1454" applyFont="1" applyBorder="1"/>
    <xf numFmtId="0" fontId="9" fillId="0" borderId="55" xfId="1454" applyFont="1" applyBorder="1"/>
    <xf numFmtId="0" fontId="9" fillId="0" borderId="34" xfId="1454" applyFont="1" applyBorder="1"/>
    <xf numFmtId="0" fontId="9" fillId="0" borderId="100" xfId="1454" applyFont="1" applyFill="1" applyBorder="1" applyAlignment="1">
      <alignment horizontal="center"/>
    </xf>
    <xf numFmtId="0" fontId="3" fillId="0" borderId="84" xfId="1454" applyBorder="1" applyAlignment="1">
      <alignment horizontal="center"/>
    </xf>
    <xf numFmtId="0" fontId="3" fillId="0" borderId="99" xfId="1454" applyBorder="1" applyAlignment="1">
      <alignment horizontal="center"/>
    </xf>
    <xf numFmtId="0" fontId="3" fillId="0" borderId="84" xfId="1454" applyBorder="1" applyAlignment="1"/>
    <xf numFmtId="0" fontId="3" fillId="0" borderId="99" xfId="1454" applyBorder="1" applyAlignment="1"/>
    <xf numFmtId="0" fontId="9" fillId="0" borderId="100" xfId="1454" applyFont="1" applyBorder="1" applyAlignment="1">
      <alignment horizontal="center"/>
    </xf>
    <xf numFmtId="0" fontId="9" fillId="0" borderId="40" xfId="1454" applyFont="1" applyFill="1" applyBorder="1" applyAlignment="1">
      <alignment horizontal="center"/>
    </xf>
    <xf numFmtId="0" fontId="3" fillId="0" borderId="55" xfId="1454" applyBorder="1" applyAlignment="1">
      <alignment horizontal="center"/>
    </xf>
    <xf numFmtId="0" fontId="3" fillId="0" borderId="34" xfId="1454" applyBorder="1" applyAlignment="1">
      <alignment horizontal="center"/>
    </xf>
    <xf numFmtId="0" fontId="3" fillId="0" borderId="55" xfId="1454" applyBorder="1" applyAlignment="1"/>
    <xf numFmtId="0" fontId="3" fillId="0" borderId="34" xfId="1454" applyBorder="1" applyAlignment="1"/>
    <xf numFmtId="0" fontId="9" fillId="0" borderId="40" xfId="1454" applyFont="1" applyBorder="1" applyAlignment="1">
      <alignment horizontal="center"/>
    </xf>
    <xf numFmtId="1" fontId="50" fillId="0" borderId="40" xfId="1454" applyNumberFormat="1" applyFont="1" applyBorder="1" applyAlignment="1">
      <alignment horizontal="center"/>
    </xf>
    <xf numFmtId="0" fontId="9" fillId="0" borderId="98" xfId="1454" applyFont="1" applyBorder="1"/>
    <xf numFmtId="0" fontId="9" fillId="0" borderId="36" xfId="1454" applyFont="1" applyFill="1" applyBorder="1" applyAlignment="1">
      <alignment horizontal="center"/>
    </xf>
    <xf numFmtId="0" fontId="3" fillId="0" borderId="35" xfId="1454" applyBorder="1" applyAlignment="1">
      <alignment horizontal="center"/>
    </xf>
    <xf numFmtId="0" fontId="3" fillId="0" borderId="98" xfId="1454" applyBorder="1" applyAlignment="1">
      <alignment horizontal="center"/>
    </xf>
    <xf numFmtId="0" fontId="3" fillId="0" borderId="35" xfId="1454" applyBorder="1" applyAlignment="1"/>
    <xf numFmtId="0" fontId="3" fillId="0" borderId="98" xfId="1454" applyBorder="1" applyAlignment="1"/>
    <xf numFmtId="0" fontId="9" fillId="0" borderId="36" xfId="1454" applyFont="1" applyBorder="1" applyAlignment="1">
      <alignment horizontal="center"/>
    </xf>
    <xf numFmtId="0" fontId="9" fillId="0" borderId="0" xfId="1454" applyFont="1" applyBorder="1"/>
    <xf numFmtId="0" fontId="6" fillId="0" borderId="0" xfId="1454" applyFont="1" applyBorder="1"/>
    <xf numFmtId="0" fontId="9" fillId="0" borderId="0" xfId="1454" applyFont="1" applyFill="1" applyBorder="1"/>
    <xf numFmtId="0" fontId="9" fillId="0" borderId="0" xfId="1454" quotePrefix="1" applyFont="1" applyAlignment="1">
      <alignment horizontal="left"/>
    </xf>
    <xf numFmtId="0" fontId="6" fillId="0" borderId="0" xfId="1454" applyFont="1"/>
    <xf numFmtId="0" fontId="3" fillId="36" borderId="0" xfId="1454" applyFont="1" applyFill="1"/>
    <xf numFmtId="0" fontId="37" fillId="33" borderId="0" xfId="1" applyFont="1" applyFill="1"/>
    <xf numFmtId="0" fontId="11" fillId="36" borderId="16" xfId="3" applyFont="1" applyFill="1" applyBorder="1" applyAlignment="1">
      <alignment horizontal="center" vertical="center" wrapText="1"/>
    </xf>
    <xf numFmtId="0" fontId="11" fillId="36" borderId="30" xfId="3" applyFont="1" applyFill="1" applyBorder="1" applyAlignment="1">
      <alignment horizontal="center" vertical="center"/>
    </xf>
    <xf numFmtId="0" fontId="11" fillId="36" borderId="17" xfId="3" applyFont="1" applyFill="1" applyBorder="1" applyAlignment="1">
      <alignment horizontal="center" vertical="center"/>
    </xf>
    <xf numFmtId="0" fontId="10" fillId="33" borderId="111" xfId="3" applyFont="1" applyFill="1" applyBorder="1" applyAlignment="1">
      <alignment horizontal="center" vertical="center"/>
    </xf>
    <xf numFmtId="0" fontId="10" fillId="33" borderId="180" xfId="3" applyFont="1" applyFill="1" applyBorder="1" applyAlignment="1">
      <alignment horizontal="center" vertical="center"/>
    </xf>
    <xf numFmtId="0" fontId="3" fillId="33" borderId="134" xfId="3" applyFont="1" applyFill="1" applyBorder="1" applyAlignment="1">
      <alignment horizontal="justify" vertical="center" wrapText="1"/>
    </xf>
    <xf numFmtId="0" fontId="3" fillId="33" borderId="107" xfId="3" applyFont="1" applyFill="1" applyBorder="1" applyAlignment="1">
      <alignment horizontal="justify" vertical="center" wrapText="1"/>
    </xf>
    <xf numFmtId="0" fontId="37" fillId="44" borderId="0" xfId="2" applyFont="1" applyFill="1" applyBorder="1" applyAlignment="1">
      <alignment horizontal="center" vertical="center"/>
    </xf>
    <xf numFmtId="0" fontId="37" fillId="0" borderId="0" xfId="2" applyFont="1" applyAlignment="1">
      <alignment horizontal="center" vertical="center" wrapText="1"/>
    </xf>
    <xf numFmtId="0" fontId="169" fillId="0" borderId="0" xfId="2" applyFont="1" applyAlignment="1">
      <alignment horizontal="center" vertical="center"/>
    </xf>
    <xf numFmtId="0" fontId="170" fillId="0" borderId="0" xfId="2" applyFont="1" applyFill="1" applyAlignment="1">
      <alignment horizontal="center"/>
    </xf>
    <xf numFmtId="0" fontId="171" fillId="0" borderId="0" xfId="2" applyFont="1" applyFill="1" applyAlignment="1">
      <alignment horizontal="center"/>
    </xf>
    <xf numFmtId="0" fontId="172" fillId="0" borderId="0" xfId="2" applyFont="1" applyFill="1" applyBorder="1" applyAlignment="1">
      <alignment horizontal="center" vertical="center"/>
    </xf>
    <xf numFmtId="0" fontId="170" fillId="34" borderId="0" xfId="2" applyFont="1" applyFill="1" applyAlignment="1">
      <alignment horizontal="center"/>
    </xf>
    <xf numFmtId="0" fontId="171" fillId="34" borderId="0" xfId="2" applyFont="1" applyFill="1" applyAlignment="1">
      <alignment horizontal="center"/>
    </xf>
    <xf numFmtId="0" fontId="173" fillId="0" borderId="0" xfId="2" applyFont="1" applyAlignment="1">
      <alignment horizontal="centerContinuous"/>
    </xf>
    <xf numFmtId="0" fontId="170" fillId="0" borderId="0" xfId="2" applyFont="1" applyAlignment="1">
      <alignment horizontal="centerContinuous"/>
    </xf>
    <xf numFmtId="0" fontId="157" fillId="0" borderId="0" xfId="2" applyFont="1"/>
    <xf numFmtId="0" fontId="37" fillId="0" borderId="0" xfId="2" applyFont="1"/>
    <xf numFmtId="0" fontId="3" fillId="0" borderId="0" xfId="2" applyBorder="1"/>
    <xf numFmtId="0" fontId="3" fillId="0" borderId="29" xfId="2" applyBorder="1"/>
    <xf numFmtId="0" fontId="3" fillId="0" borderId="198" xfId="2" applyBorder="1"/>
    <xf numFmtId="0" fontId="5" fillId="0" borderId="86" xfId="2" applyFont="1" applyBorder="1"/>
    <xf numFmtId="0" fontId="3" fillId="0" borderId="41" xfId="2" applyBorder="1"/>
    <xf numFmtId="0" fontId="5" fillId="0" borderId="90" xfId="2" applyFont="1" applyBorder="1" applyAlignment="1">
      <alignment horizontal="center"/>
    </xf>
    <xf numFmtId="0" fontId="3" fillId="0" borderId="235" xfId="2" applyBorder="1"/>
    <xf numFmtId="0" fontId="3" fillId="0" borderId="236" xfId="2" applyBorder="1"/>
    <xf numFmtId="0" fontId="3" fillId="0" borderId="113" xfId="2" applyBorder="1"/>
    <xf numFmtId="0" fontId="3" fillId="0" borderId="199" xfId="2" applyBorder="1"/>
    <xf numFmtId="0" fontId="3" fillId="0" borderId="51" xfId="2" applyBorder="1"/>
    <xf numFmtId="0" fontId="5" fillId="0" borderId="198" xfId="2" applyFont="1" applyBorder="1" applyAlignment="1">
      <alignment horizontal="center" vertical="center"/>
    </xf>
    <xf numFmtId="0" fontId="3" fillId="0" borderId="237" xfId="2" applyBorder="1"/>
    <xf numFmtId="0" fontId="3" fillId="0" borderId="238" xfId="2" applyBorder="1"/>
    <xf numFmtId="0" fontId="3" fillId="0" borderId="46" xfId="2" applyBorder="1"/>
    <xf numFmtId="0" fontId="3" fillId="0" borderId="205" xfId="2" applyBorder="1" applyAlignment="1">
      <alignment horizontal="center" vertical="center"/>
    </xf>
    <xf numFmtId="0" fontId="5" fillId="0" borderId="85" xfId="2" applyFont="1" applyBorder="1" applyAlignment="1">
      <alignment horizontal="center"/>
    </xf>
    <xf numFmtId="0" fontId="3" fillId="0" borderId="85" xfId="2" applyBorder="1"/>
    <xf numFmtId="0" fontId="5" fillId="0" borderId="29" xfId="2" applyFont="1" applyBorder="1" applyAlignment="1">
      <alignment horizontal="left"/>
    </xf>
    <xf numFmtId="0" fontId="5" fillId="0" borderId="29" xfId="2" applyFont="1" applyBorder="1"/>
    <xf numFmtId="0" fontId="3" fillId="0" borderId="205" xfId="2" applyBorder="1"/>
    <xf numFmtId="0" fontId="3" fillId="0" borderId="90" xfId="2" applyBorder="1"/>
    <xf numFmtId="0" fontId="3" fillId="0" borderId="29" xfId="2" applyBorder="1" applyAlignment="1">
      <alignment horizontal="centerContinuous"/>
    </xf>
    <xf numFmtId="0" fontId="3" fillId="0" borderId="85" xfId="2" applyBorder="1" applyAlignment="1">
      <alignment horizontal="centerContinuous"/>
    </xf>
    <xf numFmtId="0" fontId="5" fillId="0" borderId="235" xfId="2" applyFont="1" applyBorder="1" applyAlignment="1">
      <alignment horizontal="center"/>
    </xf>
    <xf numFmtId="9" fontId="5" fillId="0" borderId="85" xfId="2" applyNumberFormat="1" applyFont="1" applyBorder="1" applyAlignment="1">
      <alignment horizontal="center"/>
    </xf>
    <xf numFmtId="0" fontId="5" fillId="0" borderId="205" xfId="2" applyFont="1" applyBorder="1" applyAlignment="1">
      <alignment horizontal="center"/>
    </xf>
    <xf numFmtId="9" fontId="5" fillId="0" borderId="0" xfId="2" applyNumberFormat="1" applyFont="1" applyBorder="1" applyAlignment="1">
      <alignment horizontal="center"/>
    </xf>
    <xf numFmtId="0" fontId="3" fillId="0" borderId="54" xfId="2" applyBorder="1"/>
    <xf numFmtId="0" fontId="5" fillId="0" borderId="93" xfId="2" applyFont="1" applyBorder="1" applyAlignment="1">
      <alignment horizontal="centerContinuous"/>
    </xf>
    <xf numFmtId="0" fontId="5" fillId="0" borderId="86" xfId="2" applyFont="1" applyBorder="1" applyAlignment="1">
      <alignment horizontal="centerContinuous"/>
    </xf>
    <xf numFmtId="0" fontId="5" fillId="0" borderId="90" xfId="2" applyFont="1" applyBorder="1" applyAlignment="1">
      <alignment horizontal="centerContinuous"/>
    </xf>
    <xf numFmtId="0" fontId="3" fillId="0" borderId="93" xfId="2" applyBorder="1"/>
    <xf numFmtId="0" fontId="157" fillId="0" borderId="86" xfId="2" quotePrefix="1" applyFont="1" applyBorder="1" applyAlignment="1">
      <alignment horizontal="left"/>
    </xf>
    <xf numFmtId="0" fontId="157" fillId="0" borderId="90" xfId="2" quotePrefix="1" applyFont="1" applyBorder="1" applyAlignment="1">
      <alignment horizontal="left"/>
    </xf>
    <xf numFmtId="0" fontId="9" fillId="0" borderId="0" xfId="2" applyFont="1" applyAlignment="1"/>
    <xf numFmtId="0" fontId="6" fillId="0" borderId="0" xfId="2" applyFont="1" applyAlignment="1">
      <alignment horizontal="center"/>
    </xf>
    <xf numFmtId="0" fontId="41" fillId="0" borderId="0" xfId="2" applyFont="1" applyAlignment="1">
      <alignment vertical="top"/>
    </xf>
    <xf numFmtId="0" fontId="2" fillId="0" borderId="0" xfId="2" applyFont="1" applyBorder="1" applyAlignment="1">
      <alignment horizontal="left"/>
    </xf>
    <xf numFmtId="0" fontId="5" fillId="0" borderId="0" xfId="2" applyFont="1" applyBorder="1"/>
    <xf numFmtId="0" fontId="140" fillId="0" borderId="0" xfId="2" applyFont="1" applyBorder="1"/>
    <xf numFmtId="0" fontId="65" fillId="0" borderId="0" xfId="2" applyFont="1"/>
    <xf numFmtId="0" fontId="37" fillId="44" borderId="0" xfId="2" applyFont="1" applyFill="1" applyBorder="1" applyAlignment="1">
      <alignment horizontal="center" vertical="center"/>
    </xf>
    <xf numFmtId="0" fontId="171" fillId="0" borderId="0" xfId="2" applyFont="1" applyFill="1" applyBorder="1" applyAlignment="1">
      <alignment horizontal="center"/>
    </xf>
    <xf numFmtId="0" fontId="172" fillId="0" borderId="0" xfId="2" applyFont="1" applyFill="1" applyAlignment="1">
      <alignment horizontal="center" vertical="center"/>
    </xf>
    <xf numFmtId="0" fontId="171" fillId="34" borderId="0" xfId="2" applyFont="1" applyFill="1" applyBorder="1" applyAlignment="1">
      <alignment horizontal="center"/>
    </xf>
    <xf numFmtId="0" fontId="170" fillId="0" borderId="0" xfId="2" applyFont="1" applyAlignment="1">
      <alignment horizontal="center"/>
    </xf>
    <xf numFmtId="0" fontId="170" fillId="0" borderId="0" xfId="2" applyFont="1" applyAlignment="1">
      <alignment horizontal="left"/>
    </xf>
    <xf numFmtId="0" fontId="170" fillId="0" borderId="0" xfId="2" applyFont="1"/>
    <xf numFmtId="0" fontId="3" fillId="0" borderId="239" xfId="2" applyBorder="1"/>
    <xf numFmtId="0" fontId="3" fillId="0" borderId="186" xfId="2" applyBorder="1"/>
    <xf numFmtId="0" fontId="5" fillId="0" borderId="199" xfId="2" applyFont="1" applyBorder="1"/>
    <xf numFmtId="0" fontId="3" fillId="0" borderId="240" xfId="2" applyBorder="1"/>
    <xf numFmtId="0" fontId="3" fillId="0" borderId="202" xfId="2" applyBorder="1"/>
    <xf numFmtId="0" fontId="5" fillId="0" borderId="205" xfId="2" applyFont="1" applyBorder="1"/>
    <xf numFmtId="0" fontId="5" fillId="0" borderId="198" xfId="2" applyFont="1" applyBorder="1" applyAlignment="1">
      <alignment horizontal="center" vertical="center"/>
    </xf>
    <xf numFmtId="0" fontId="5" fillId="0" borderId="198" xfId="2" applyFont="1" applyBorder="1" applyAlignment="1">
      <alignment horizontal="center"/>
    </xf>
    <xf numFmtId="0" fontId="5" fillId="0" borderId="93" xfId="2" applyFont="1" applyBorder="1" applyAlignment="1">
      <alignment horizontal="center"/>
    </xf>
    <xf numFmtId="0" fontId="5" fillId="0" borderId="90" xfId="2" applyFont="1" applyBorder="1" applyAlignment="1">
      <alignment horizontal="center"/>
    </xf>
    <xf numFmtId="0" fontId="3" fillId="0" borderId="101" xfId="2" applyBorder="1"/>
    <xf numFmtId="0" fontId="5" fillId="0" borderId="51" xfId="2" applyFont="1" applyBorder="1"/>
    <xf numFmtId="0" fontId="5" fillId="0" borderId="85" xfId="2" applyFont="1" applyBorder="1"/>
    <xf numFmtId="0" fontId="3" fillId="0" borderId="102" xfId="2" applyBorder="1"/>
    <xf numFmtId="0" fontId="5" fillId="0" borderId="101" xfId="2" applyFont="1" applyBorder="1" applyAlignment="1">
      <alignment horizontal="centerContinuous"/>
    </xf>
    <xf numFmtId="0" fontId="5" fillId="0" borderId="51" xfId="2" applyFont="1" applyBorder="1" applyAlignment="1">
      <alignment horizontal="centerContinuous"/>
    </xf>
    <xf numFmtId="0" fontId="8" fillId="0" borderId="93" xfId="2" applyFont="1" applyBorder="1" applyAlignment="1">
      <alignment horizontal="centerContinuous"/>
    </xf>
    <xf numFmtId="0" fontId="8" fillId="0" borderId="90" xfId="2" applyFont="1" applyBorder="1" applyAlignment="1">
      <alignment horizontal="centerContinuous"/>
    </xf>
    <xf numFmtId="0" fontId="5" fillId="0" borderId="46" xfId="2" applyFont="1" applyBorder="1" applyAlignment="1">
      <alignment horizontal="center" vertical="center"/>
    </xf>
    <xf numFmtId="0" fontId="5" fillId="0" borderId="85" xfId="2" applyFont="1" applyBorder="1" applyAlignment="1">
      <alignment horizontal="center" vertical="center"/>
    </xf>
    <xf numFmtId="0" fontId="5" fillId="0" borderId="235" xfId="2" applyFont="1" applyBorder="1" applyAlignment="1">
      <alignment horizontal="left"/>
    </xf>
    <xf numFmtId="0" fontId="5" fillId="0" borderId="235" xfId="2" applyFont="1" applyBorder="1"/>
    <xf numFmtId="0" fontId="3" fillId="0" borderId="85" xfId="2" applyBorder="1" applyAlignment="1">
      <alignment horizontal="left"/>
    </xf>
    <xf numFmtId="0" fontId="5" fillId="0" borderId="54" xfId="2" applyFont="1" applyBorder="1"/>
    <xf numFmtId="0" fontId="5" fillId="0" borderId="93" xfId="2" applyFont="1" applyBorder="1" applyAlignment="1">
      <alignment vertical="top"/>
    </xf>
    <xf numFmtId="0" fontId="5" fillId="0" borderId="86" xfId="2" applyFont="1" applyBorder="1" applyAlignment="1">
      <alignment vertical="top"/>
    </xf>
    <xf numFmtId="0" fontId="5" fillId="0" borderId="90" xfId="2" applyFont="1" applyBorder="1" applyAlignment="1">
      <alignment vertical="top"/>
    </xf>
    <xf numFmtId="0" fontId="5" fillId="0" borderId="235" xfId="2" applyFont="1" applyBorder="1" applyAlignment="1">
      <alignment vertical="top"/>
    </xf>
    <xf numFmtId="0" fontId="8" fillId="0" borderId="93" xfId="2" applyFont="1" applyBorder="1" applyAlignment="1">
      <alignment horizontal="center"/>
    </xf>
    <xf numFmtId="0" fontId="8" fillId="0" borderId="90" xfId="2" applyFont="1" applyBorder="1" applyAlignment="1">
      <alignment horizontal="center"/>
    </xf>
    <xf numFmtId="0" fontId="5" fillId="0" borderId="51" xfId="2" applyFont="1" applyBorder="1" applyAlignment="1">
      <alignment horizontal="center"/>
    </xf>
    <xf numFmtId="0" fontId="5" fillId="0" borderId="46" xfId="2" applyFont="1" applyBorder="1" applyAlignment="1">
      <alignment horizontal="center"/>
    </xf>
    <xf numFmtId="0" fontId="5" fillId="0" borderId="93" xfId="2" applyFont="1" applyBorder="1" applyAlignment="1"/>
    <xf numFmtId="0" fontId="5" fillId="0" borderId="86" xfId="2" applyFont="1" applyBorder="1" applyAlignment="1"/>
    <xf numFmtId="0" fontId="5" fillId="0" borderId="90" xfId="2" applyFont="1" applyBorder="1" applyAlignment="1"/>
    <xf numFmtId="0" fontId="3" fillId="0" borderId="241" xfId="2" applyBorder="1"/>
    <xf numFmtId="0" fontId="3" fillId="0" borderId="201" xfId="2" applyBorder="1"/>
    <xf numFmtId="0" fontId="3" fillId="0" borderId="242" xfId="2" applyBorder="1"/>
    <xf numFmtId="0" fontId="3" fillId="0" borderId="243" xfId="2" applyBorder="1"/>
    <xf numFmtId="0" fontId="5" fillId="0" borderId="235" xfId="2" applyFont="1" applyBorder="1" applyAlignment="1">
      <alignment horizontal="center" vertical="center"/>
    </xf>
    <xf numFmtId="0" fontId="5" fillId="0" borderId="93" xfId="2" applyFont="1" applyBorder="1" applyAlignment="1">
      <alignment horizontal="centerContinuous" vertical="center"/>
    </xf>
    <xf numFmtId="0" fontId="5" fillId="0" borderId="86" xfId="2" applyFont="1" applyBorder="1" applyAlignment="1">
      <alignment horizontal="centerContinuous" vertical="center"/>
    </xf>
    <xf numFmtId="0" fontId="5" fillId="0" borderId="90" xfId="2" applyFont="1" applyBorder="1" applyAlignment="1">
      <alignment horizontal="centerContinuous" vertical="center"/>
    </xf>
    <xf numFmtId="0" fontId="5" fillId="0" borderId="235" xfId="2" applyFont="1" applyBorder="1" applyAlignment="1">
      <alignment horizontal="centerContinuous"/>
    </xf>
    <xf numFmtId="0" fontId="9" fillId="0" borderId="0" xfId="2" applyFont="1" applyAlignment="1">
      <alignment horizontal="left" vertical="top"/>
    </xf>
    <xf numFmtId="0" fontId="140" fillId="0" borderId="0" xfId="2" applyFont="1" applyAlignment="1">
      <alignment horizontal="center"/>
    </xf>
    <xf numFmtId="0" fontId="157" fillId="0" borderId="0" xfId="2" quotePrefix="1" applyFont="1" applyBorder="1" applyAlignment="1">
      <alignment horizontal="left"/>
    </xf>
    <xf numFmtId="0" fontId="95" fillId="0" borderId="0" xfId="1" applyFont="1"/>
    <xf numFmtId="0" fontId="95" fillId="0" borderId="0" xfId="2" applyFont="1"/>
    <xf numFmtId="0" fontId="58" fillId="0" borderId="0" xfId="2" applyFont="1" applyAlignment="1">
      <alignment horizontal="center"/>
    </xf>
    <xf numFmtId="0" fontId="58" fillId="0" borderId="0" xfId="2" applyFont="1" applyAlignment="1">
      <alignment horizontal="center"/>
    </xf>
    <xf numFmtId="0" fontId="4" fillId="33" borderId="0" xfId="2" applyFont="1" applyFill="1" applyAlignment="1">
      <alignment horizontal="center" vertical="center"/>
    </xf>
    <xf numFmtId="0" fontId="8" fillId="0" borderId="0" xfId="2" applyFont="1" applyAlignment="1">
      <alignment horizontal="center" wrapText="1"/>
    </xf>
    <xf numFmtId="0" fontId="3" fillId="0" borderId="0" xfId="1" applyFont="1" applyAlignment="1">
      <alignment wrapText="1"/>
    </xf>
    <xf numFmtId="0" fontId="77" fillId="0" borderId="0" xfId="2" applyFont="1" applyFill="1" applyAlignment="1">
      <alignment horizontal="center" vertical="center" wrapText="1"/>
    </xf>
    <xf numFmtId="0" fontId="77" fillId="0" borderId="0" xfId="2" applyFont="1" applyFill="1" applyAlignment="1">
      <alignment horizontal="center" wrapText="1"/>
    </xf>
    <xf numFmtId="0" fontId="84" fillId="0" borderId="0" xfId="3585" applyFont="1" applyFill="1"/>
    <xf numFmtId="0" fontId="84" fillId="35" borderId="0" xfId="3585" applyFont="1" applyFill="1"/>
    <xf numFmtId="0" fontId="13" fillId="36" borderId="198" xfId="3574" applyFont="1" applyFill="1" applyBorder="1" applyAlignment="1">
      <alignment horizontal="center" vertical="center" wrapText="1"/>
    </xf>
    <xf numFmtId="0" fontId="174" fillId="36" borderId="86" xfId="3574" quotePrefix="1" applyFont="1" applyFill="1" applyBorder="1" applyAlignment="1">
      <alignment horizontal="centerContinuous"/>
    </xf>
    <xf numFmtId="201" fontId="174" fillId="36" borderId="90" xfId="3574" quotePrefix="1" applyNumberFormat="1" applyFont="1" applyFill="1" applyBorder="1" applyAlignment="1">
      <alignment horizontal="centerContinuous"/>
    </xf>
    <xf numFmtId="4" fontId="174" fillId="36" borderId="86" xfId="3574" quotePrefix="1" applyNumberFormat="1" applyFont="1" applyFill="1" applyBorder="1" applyAlignment="1">
      <alignment horizontal="centerContinuous"/>
    </xf>
    <xf numFmtId="201" fontId="174" fillId="36" borderId="86" xfId="3574" quotePrefix="1" applyNumberFormat="1" applyFont="1" applyFill="1" applyBorder="1" applyAlignment="1">
      <alignment horizontal="centerContinuous"/>
    </xf>
    <xf numFmtId="4" fontId="13" fillId="36" borderId="86" xfId="3574" applyNumberFormat="1" applyFont="1" applyFill="1" applyBorder="1" applyAlignment="1">
      <alignment horizontal="left"/>
    </xf>
    <xf numFmtId="4" fontId="174" fillId="36" borderId="90" xfId="3574" quotePrefix="1" applyNumberFormat="1" applyFont="1" applyFill="1" applyBorder="1" applyAlignment="1">
      <alignment horizontal="centerContinuous"/>
    </xf>
    <xf numFmtId="0" fontId="3" fillId="0" borderId="0" xfId="3574" applyFont="1"/>
    <xf numFmtId="0" fontId="13" fillId="36" borderId="199" xfId="3574" applyFont="1" applyFill="1" applyBorder="1" applyAlignment="1">
      <alignment horizontal="center" vertical="center" wrapText="1"/>
    </xf>
    <xf numFmtId="0" fontId="13" fillId="36" borderId="49" xfId="3574" applyFont="1" applyFill="1" applyBorder="1" applyAlignment="1">
      <alignment horizontal="center"/>
    </xf>
    <xf numFmtId="201" fontId="13" fillId="36" borderId="46" xfId="3574" applyNumberFormat="1" applyFont="1" applyFill="1" applyBorder="1" applyAlignment="1">
      <alignment horizontal="center"/>
    </xf>
    <xf numFmtId="4" fontId="13" fillId="36" borderId="35" xfId="3574" applyNumberFormat="1" applyFont="1" applyFill="1" applyBorder="1" applyAlignment="1">
      <alignment horizontal="centerContinuous"/>
    </xf>
    <xf numFmtId="4" fontId="93" fillId="36" borderId="201" xfId="3574" applyNumberFormat="1" applyFont="1" applyFill="1" applyBorder="1" applyAlignment="1">
      <alignment horizontal="centerContinuous"/>
    </xf>
    <xf numFmtId="0" fontId="13" fillId="36" borderId="205" xfId="3574" applyFont="1" applyFill="1" applyBorder="1" applyAlignment="1">
      <alignment horizontal="center" vertical="center" wrapText="1"/>
    </xf>
    <xf numFmtId="0" fontId="13" fillId="36" borderId="47" xfId="3574" applyFont="1" applyFill="1" applyBorder="1" applyAlignment="1">
      <alignment horizontal="center"/>
    </xf>
    <xf numFmtId="201" fontId="13" fillId="36" borderId="85" xfId="3574" applyNumberFormat="1" applyFont="1" applyFill="1" applyBorder="1" applyAlignment="1">
      <alignment horizontal="center"/>
    </xf>
    <xf numFmtId="4" fontId="13" fillId="36" borderId="47" xfId="3574" applyNumberFormat="1" applyFont="1" applyFill="1" applyBorder="1" applyAlignment="1">
      <alignment horizontal="center"/>
    </xf>
    <xf numFmtId="201" fontId="174" fillId="36" borderId="85" xfId="3574" applyNumberFormat="1" applyFont="1" applyFill="1" applyBorder="1" applyAlignment="1">
      <alignment horizontal="center"/>
    </xf>
    <xf numFmtId="4" fontId="174" fillId="36" borderId="85" xfId="3574" applyNumberFormat="1" applyFont="1" applyFill="1" applyBorder="1" applyAlignment="1">
      <alignment horizontal="center"/>
    </xf>
    <xf numFmtId="0" fontId="42" fillId="0" borderId="0" xfId="3574" applyFont="1" applyBorder="1"/>
    <xf numFmtId="0" fontId="50" fillId="42" borderId="37" xfId="2" quotePrefix="1" applyNumberFormat="1" applyFont="1" applyFill="1" applyBorder="1" applyAlignment="1" applyProtection="1">
      <alignment horizontal="center" vertical="center"/>
      <protection locked="0"/>
    </xf>
    <xf numFmtId="0" fontId="175" fillId="42" borderId="37" xfId="2" applyNumberFormat="1" applyFont="1" applyFill="1" applyBorder="1" applyAlignment="1" applyProtection="1">
      <alignment horizontal="center" vertical="center"/>
      <protection locked="0"/>
    </xf>
    <xf numFmtId="0" fontId="50" fillId="42" borderId="37" xfId="2" applyNumberFormat="1" applyFont="1" applyFill="1" applyBorder="1" applyAlignment="1" applyProtection="1">
      <alignment horizontal="center" vertical="center"/>
      <protection locked="0"/>
    </xf>
    <xf numFmtId="4" fontId="50" fillId="42" borderId="37" xfId="2" applyNumberFormat="1" applyFont="1" applyFill="1" applyBorder="1" applyAlignment="1" applyProtection="1">
      <alignment horizontal="center" vertical="center"/>
      <protection locked="0"/>
    </xf>
    <xf numFmtId="4" fontId="50" fillId="42" borderId="37" xfId="2" quotePrefix="1" applyNumberFormat="1" applyFont="1" applyFill="1" applyBorder="1" applyAlignment="1" applyProtection="1">
      <alignment horizontal="center" vertical="center"/>
      <protection locked="0"/>
    </xf>
    <xf numFmtId="4" fontId="3" fillId="42" borderId="45" xfId="3574" applyNumberFormat="1" applyFont="1" applyFill="1" applyBorder="1"/>
    <xf numFmtId="4" fontId="3" fillId="42" borderId="109" xfId="3574" applyNumberFormat="1" applyFont="1" applyFill="1" applyBorder="1"/>
    <xf numFmtId="4" fontId="3" fillId="42" borderId="12" xfId="3574" applyNumberFormat="1" applyFont="1" applyFill="1" applyBorder="1"/>
    <xf numFmtId="0" fontId="3" fillId="0" borderId="37" xfId="2" applyFont="1" applyFill="1" applyBorder="1" applyAlignment="1">
      <alignment horizontal="centerContinuous"/>
    </xf>
    <xf numFmtId="40" fontId="3" fillId="0" borderId="37" xfId="3574" applyNumberFormat="1" applyFont="1" applyBorder="1" applyAlignment="1">
      <alignment horizontal="left"/>
    </xf>
    <xf numFmtId="0" fontId="50" fillId="0" borderId="37" xfId="2" applyFont="1" applyFill="1" applyBorder="1" applyAlignment="1">
      <alignment horizontal="centerContinuous"/>
    </xf>
    <xf numFmtId="40" fontId="3" fillId="0" borderId="37" xfId="3574" applyNumberFormat="1" applyFont="1" applyBorder="1" applyAlignment="1">
      <alignment horizontal="center"/>
    </xf>
    <xf numFmtId="4" fontId="50" fillId="0" borderId="37" xfId="3586" applyNumberFormat="1" applyFont="1" applyFill="1" applyBorder="1" applyAlignment="1"/>
    <xf numFmtId="4" fontId="50" fillId="0" borderId="37" xfId="2" applyNumberFormat="1" applyFont="1" applyFill="1" applyBorder="1" applyAlignment="1" applyProtection="1">
      <alignment horizontal="center" vertical="center"/>
      <protection locked="0"/>
    </xf>
    <xf numFmtId="4" fontId="50" fillId="0" borderId="37" xfId="2" quotePrefix="1" applyNumberFormat="1" applyFont="1" applyFill="1" applyBorder="1" applyAlignment="1" applyProtection="1">
      <alignment horizontal="center" vertical="center"/>
      <protection locked="0"/>
    </xf>
    <xf numFmtId="4" fontId="3" fillId="0" borderId="37" xfId="3574" applyNumberFormat="1" applyFont="1" applyBorder="1"/>
    <xf numFmtId="40" fontId="3" fillId="0" borderId="37" xfId="3574" applyNumberFormat="1" applyFont="1" applyBorder="1"/>
    <xf numFmtId="203" fontId="9" fillId="0" borderId="37" xfId="2" applyNumberFormat="1" applyFont="1" applyFill="1" applyBorder="1" applyAlignment="1" applyProtection="1">
      <alignment vertical="center"/>
      <protection locked="0"/>
    </xf>
    <xf numFmtId="0" fontId="3" fillId="0" borderId="37" xfId="2" applyFont="1" applyFill="1" applyBorder="1"/>
    <xf numFmtId="0" fontId="3" fillId="0" borderId="39" xfId="2" applyFont="1" applyFill="1" applyBorder="1" applyAlignment="1">
      <alignment horizontal="centerContinuous"/>
    </xf>
    <xf numFmtId="40" fontId="3" fillId="0" borderId="39" xfId="3574" applyNumberFormat="1" applyFont="1" applyBorder="1" applyAlignment="1">
      <alignment horizontal="left"/>
    </xf>
    <xf numFmtId="40" fontId="3" fillId="0" borderId="39" xfId="3574" applyNumberFormat="1" applyFont="1" applyBorder="1" applyAlignment="1">
      <alignment horizontal="center"/>
    </xf>
    <xf numFmtId="40" fontId="3" fillId="0" borderId="39" xfId="3574" applyNumberFormat="1" applyFont="1" applyBorder="1"/>
    <xf numFmtId="203" fontId="9" fillId="0" borderId="39" xfId="2" applyNumberFormat="1" applyFont="1" applyFill="1" applyBorder="1" applyAlignment="1" applyProtection="1">
      <alignment vertical="center"/>
      <protection locked="0"/>
    </xf>
    <xf numFmtId="4" fontId="3" fillId="0" borderId="39" xfId="3574" applyNumberFormat="1" applyFont="1" applyBorder="1"/>
    <xf numFmtId="0" fontId="3" fillId="0" borderId="37" xfId="3574" applyFont="1" applyBorder="1" applyAlignment="1">
      <alignment horizontal="center"/>
    </xf>
    <xf numFmtId="0" fontId="9" fillId="0" borderId="37" xfId="3574" applyFont="1" applyBorder="1"/>
    <xf numFmtId="201" fontId="9" fillId="0" borderId="37" xfId="3574" applyNumberFormat="1" applyFont="1" applyBorder="1"/>
    <xf numFmtId="40" fontId="3" fillId="0" borderId="37" xfId="3574" applyNumberFormat="1" applyFont="1" applyFill="1" applyBorder="1"/>
    <xf numFmtId="0" fontId="5" fillId="0" borderId="37" xfId="3574" applyFont="1" applyBorder="1" applyAlignment="1">
      <alignment horizontal="center"/>
    </xf>
    <xf numFmtId="0" fontId="5" fillId="0" borderId="37" xfId="2" applyFont="1" applyFill="1" applyBorder="1" applyAlignment="1">
      <alignment horizontal="right" vertical="center"/>
    </xf>
    <xf numFmtId="40" fontId="5" fillId="0" borderId="37" xfId="3574" applyNumberFormat="1" applyFont="1" applyFill="1" applyBorder="1"/>
    <xf numFmtId="0" fontId="111" fillId="0" borderId="37" xfId="3574" applyFont="1" applyBorder="1" applyAlignment="1">
      <alignment horizontal="center"/>
    </xf>
    <xf numFmtId="0" fontId="3" fillId="0" borderId="37" xfId="3574" applyFont="1" applyBorder="1"/>
    <xf numFmtId="201" fontId="5" fillId="0" borderId="37" xfId="3574" applyNumberFormat="1" applyFont="1" applyBorder="1" applyAlignment="1">
      <alignment horizontal="right"/>
    </xf>
    <xf numFmtId="43" fontId="5" fillId="0" borderId="37" xfId="2" applyNumberFormat="1" applyFont="1" applyFill="1" applyBorder="1" applyAlignment="1">
      <alignment vertical="center"/>
    </xf>
    <xf numFmtId="0" fontId="3" fillId="0" borderId="37" xfId="3574" applyFont="1" applyFill="1" applyBorder="1"/>
    <xf numFmtId="0" fontId="5" fillId="0" borderId="37" xfId="3574" applyFont="1" applyFill="1" applyBorder="1" applyAlignment="1">
      <alignment horizontal="center"/>
    </xf>
    <xf numFmtId="0" fontId="3" fillId="0" borderId="0" xfId="3574" applyFont="1" applyBorder="1"/>
    <xf numFmtId="164" fontId="83" fillId="0" borderId="0" xfId="3587" applyNumberFormat="1" applyFont="1"/>
    <xf numFmtId="0" fontId="84" fillId="36" borderId="0" xfId="2" applyFont="1" applyFill="1"/>
    <xf numFmtId="0" fontId="5" fillId="33" borderId="0" xfId="2" applyFont="1" applyFill="1" applyAlignment="1">
      <alignment horizontal="center" vertical="center"/>
    </xf>
    <xf numFmtId="0" fontId="5" fillId="33" borderId="0" xfId="2" applyFont="1" applyFill="1" applyAlignment="1">
      <alignment horizontal="center" wrapText="1"/>
    </xf>
    <xf numFmtId="0" fontId="5" fillId="33" borderId="0" xfId="2" applyFont="1" applyFill="1" applyAlignment="1">
      <alignment vertical="center" wrapText="1"/>
    </xf>
    <xf numFmtId="0" fontId="8" fillId="33" borderId="0" xfId="1" applyFont="1" applyFill="1" applyAlignment="1">
      <alignment horizontal="left" vertical="center"/>
    </xf>
    <xf numFmtId="0" fontId="60" fillId="59" borderId="0" xfId="3588" applyFont="1" applyFill="1"/>
    <xf numFmtId="0" fontId="50" fillId="59" borderId="0" xfId="2" applyNumberFormat="1" applyFont="1" applyFill="1" applyProtection="1">
      <protection locked="0"/>
    </xf>
    <xf numFmtId="0" fontId="87" fillId="59" borderId="0" xfId="2" applyNumberFormat="1" applyFont="1" applyFill="1" applyBorder="1" applyAlignment="1" applyProtection="1">
      <alignment vertical="justify" wrapText="1"/>
      <protection locked="0"/>
    </xf>
    <xf numFmtId="0" fontId="176" fillId="59" borderId="0" xfId="2" applyNumberFormat="1" applyFont="1" applyFill="1" applyBorder="1" applyAlignment="1" applyProtection="1">
      <alignment horizontal="center" vertical="center" wrapText="1"/>
      <protection locked="0"/>
    </xf>
    <xf numFmtId="0" fontId="60" fillId="59" borderId="0" xfId="1451" applyFont="1" applyFill="1" applyAlignment="1"/>
    <xf numFmtId="0" fontId="60" fillId="59" borderId="0" xfId="3588" applyFont="1" applyFill="1" applyBorder="1"/>
    <xf numFmtId="0" fontId="60" fillId="34" borderId="0" xfId="3588" applyFont="1" applyFill="1"/>
    <xf numFmtId="0" fontId="50" fillId="34" borderId="0" xfId="2" applyNumberFormat="1" applyFont="1" applyFill="1" applyProtection="1">
      <protection locked="0"/>
    </xf>
    <xf numFmtId="0" fontId="87" fillId="34" borderId="0" xfId="2" applyNumberFormat="1" applyFont="1" applyFill="1" applyBorder="1" applyAlignment="1" applyProtection="1">
      <alignment horizontal="justify" vertical="justify" wrapText="1"/>
      <protection locked="0"/>
    </xf>
    <xf numFmtId="0" fontId="87" fillId="41" borderId="0" xfId="2" applyNumberFormat="1" applyFont="1" applyFill="1" applyBorder="1" applyAlignment="1" applyProtection="1">
      <alignment horizontal="justify" vertical="justify" wrapText="1"/>
      <protection locked="0"/>
    </xf>
    <xf numFmtId="0" fontId="60" fillId="41" borderId="0" xfId="1451" applyFont="1" applyFill="1" applyAlignment="1"/>
    <xf numFmtId="0" fontId="60" fillId="41" borderId="0" xfId="3588" applyFont="1" applyFill="1"/>
    <xf numFmtId="0" fontId="60" fillId="41" borderId="0" xfId="3588" applyFont="1" applyFill="1" applyBorder="1"/>
    <xf numFmtId="0" fontId="60" fillId="0" borderId="0" xfId="3588" applyFont="1" applyBorder="1"/>
    <xf numFmtId="0" fontId="60" fillId="0" borderId="0" xfId="3588" applyFont="1" applyFill="1"/>
    <xf numFmtId="0" fontId="50" fillId="0" borderId="0" xfId="2" applyNumberFormat="1" applyFont="1" applyFill="1" applyProtection="1">
      <protection locked="0"/>
    </xf>
    <xf numFmtId="0" fontId="87" fillId="0" borderId="0" xfId="2" applyNumberFormat="1" applyFont="1" applyFill="1" applyBorder="1" applyAlignment="1" applyProtection="1">
      <alignment horizontal="justify" vertical="justify" wrapText="1"/>
      <protection locked="0"/>
    </xf>
    <xf numFmtId="0" fontId="60" fillId="0" borderId="0" xfId="1451" applyFont="1" applyFill="1" applyAlignment="1"/>
    <xf numFmtId="0" fontId="60" fillId="0" borderId="0" xfId="3588" applyFont="1" applyFill="1" applyBorder="1"/>
    <xf numFmtId="0" fontId="2" fillId="0" borderId="0" xfId="3588" applyFont="1"/>
    <xf numFmtId="0" fontId="65" fillId="0" borderId="0" xfId="3588" applyFont="1" applyAlignment="1">
      <alignment horizontal="right"/>
    </xf>
    <xf numFmtId="0" fontId="65" fillId="0" borderId="0" xfId="3588" applyFont="1" applyAlignment="1"/>
    <xf numFmtId="0" fontId="2" fillId="0" borderId="0" xfId="3588" applyFont="1" applyBorder="1"/>
    <xf numFmtId="0" fontId="60" fillId="0" borderId="0" xfId="3588" applyFont="1" applyAlignment="1"/>
    <xf numFmtId="213" fontId="8" fillId="0" borderId="0" xfId="3588" applyNumberFormat="1" applyFont="1" applyAlignment="1">
      <alignment horizontal="center" textRotation="90"/>
    </xf>
    <xf numFmtId="0" fontId="2" fillId="0" borderId="0" xfId="3588" applyFont="1" applyAlignment="1"/>
    <xf numFmtId="213" fontId="8" fillId="0" borderId="0" xfId="3588" applyNumberFormat="1" applyFont="1" applyAlignment="1">
      <alignment textRotation="90"/>
    </xf>
    <xf numFmtId="0" fontId="2" fillId="0" borderId="0" xfId="3588" applyFont="1" applyFill="1" applyAlignment="1"/>
    <xf numFmtId="213" fontId="8" fillId="0" borderId="0" xfId="3588" applyNumberFormat="1" applyFont="1" applyFill="1" applyAlignment="1">
      <alignment textRotation="90"/>
    </xf>
    <xf numFmtId="213" fontId="8" fillId="0" borderId="0" xfId="3588" applyNumberFormat="1" applyFont="1" applyFill="1" applyAlignment="1">
      <alignment horizontal="center" textRotation="90"/>
    </xf>
    <xf numFmtId="213" fontId="8" fillId="0" borderId="0" xfId="3588" applyNumberFormat="1" applyFont="1" applyFill="1" applyAlignment="1">
      <alignment horizontal="center" textRotation="90"/>
    </xf>
    <xf numFmtId="0" fontId="2" fillId="0" borderId="0" xfId="3588" applyFont="1" applyBorder="1" applyAlignment="1"/>
    <xf numFmtId="213" fontId="8" fillId="0" borderId="0" xfId="3588" applyNumberFormat="1" applyFont="1" applyBorder="1" applyAlignment="1">
      <alignment horizontal="center" textRotation="90"/>
    </xf>
    <xf numFmtId="213" fontId="8" fillId="0" borderId="0" xfId="3588" applyNumberFormat="1" applyFont="1" applyBorder="1" applyAlignment="1">
      <alignment horizontal="center" textRotation="90"/>
    </xf>
    <xf numFmtId="214" fontId="8" fillId="0" borderId="0" xfId="3588" applyNumberFormat="1" applyFont="1" applyBorder="1" applyAlignment="1">
      <alignment textRotation="90"/>
    </xf>
    <xf numFmtId="213" fontId="8" fillId="0" borderId="0" xfId="3588" applyNumberFormat="1" applyFont="1" applyBorder="1" applyAlignment="1">
      <alignment textRotation="90"/>
    </xf>
    <xf numFmtId="0" fontId="19" fillId="36" borderId="0" xfId="3588" applyFont="1" applyFill="1" applyAlignment="1">
      <alignment horizontal="center" vertical="center"/>
    </xf>
    <xf numFmtId="0" fontId="2" fillId="0" borderId="49" xfId="3588" applyFont="1" applyBorder="1" applyAlignment="1">
      <alignment horizontal="center" textRotation="90"/>
    </xf>
    <xf numFmtId="0" fontId="2" fillId="0" borderId="0" xfId="3588" applyFont="1" applyAlignment="1">
      <alignment horizontal="center" textRotation="90"/>
    </xf>
    <xf numFmtId="0" fontId="2" fillId="0" borderId="49" xfId="3588" applyFont="1" applyBorder="1"/>
    <xf numFmtId="0" fontId="2" fillId="0" borderId="0" xfId="3588" applyFont="1" applyFill="1" applyBorder="1"/>
    <xf numFmtId="0" fontId="2" fillId="0" borderId="0" xfId="3588" applyFont="1" applyBorder="1" applyAlignment="1">
      <alignment horizontal="center" textRotation="90"/>
    </xf>
    <xf numFmtId="0" fontId="2" fillId="0" borderId="0" xfId="3588" applyFont="1" applyFill="1" applyBorder="1" applyAlignment="1">
      <alignment horizontal="center" textRotation="90"/>
    </xf>
    <xf numFmtId="0" fontId="2" fillId="0" borderId="32" xfId="3588" applyFont="1" applyBorder="1" applyAlignment="1">
      <alignment horizontal="center" textRotation="90"/>
    </xf>
    <xf numFmtId="0" fontId="2" fillId="0" borderId="98" xfId="3588" applyFont="1" applyBorder="1" applyAlignment="1">
      <alignment horizontal="center" textRotation="90"/>
    </xf>
    <xf numFmtId="0" fontId="2" fillId="0" borderId="98" xfId="3588" applyFont="1" applyBorder="1"/>
    <xf numFmtId="0" fontId="2" fillId="0" borderId="40" xfId="3588" applyFont="1" applyBorder="1" applyAlignment="1">
      <alignment horizontal="center" textRotation="90"/>
    </xf>
    <xf numFmtId="0" fontId="2" fillId="0" borderId="55" xfId="3588" applyFont="1" applyBorder="1" applyAlignment="1">
      <alignment horizontal="center" textRotation="90"/>
    </xf>
    <xf numFmtId="0" fontId="2" fillId="0" borderId="34" xfId="3588" applyFont="1" applyBorder="1" applyAlignment="1">
      <alignment horizontal="center" textRotation="90"/>
    </xf>
    <xf numFmtId="0" fontId="2" fillId="0" borderId="55" xfId="3588" applyFont="1" applyBorder="1"/>
    <xf numFmtId="0" fontId="2" fillId="0" borderId="34" xfId="3588" applyFont="1" applyBorder="1"/>
    <xf numFmtId="0" fontId="60" fillId="0" borderId="0" xfId="3588" applyFont="1"/>
    <xf numFmtId="0" fontId="2" fillId="0" borderId="0" xfId="3588" applyFont="1" applyFill="1"/>
    <xf numFmtId="0" fontId="10" fillId="0" borderId="39" xfId="3588" applyFont="1" applyBorder="1" applyAlignment="1">
      <alignment horizontal="center" vertical="center" wrapText="1"/>
    </xf>
    <xf numFmtId="0" fontId="2" fillId="0" borderId="49" xfId="3588" applyFont="1" applyFill="1" applyBorder="1"/>
    <xf numFmtId="0" fontId="2" fillId="0" borderId="155" xfId="3588" applyFont="1" applyFill="1" applyBorder="1"/>
    <xf numFmtId="0" fontId="2" fillId="0" borderId="157" xfId="3588" applyFont="1" applyFill="1" applyBorder="1"/>
    <xf numFmtId="0" fontId="2" fillId="41" borderId="157" xfId="3588" applyFont="1" applyFill="1" applyBorder="1"/>
    <xf numFmtId="0" fontId="2" fillId="0" borderId="176" xfId="3588" applyFont="1" applyFill="1" applyBorder="1"/>
    <xf numFmtId="0" fontId="2" fillId="41" borderId="155" xfId="3588" applyFont="1" applyFill="1" applyBorder="1"/>
    <xf numFmtId="0" fontId="2" fillId="41" borderId="176" xfId="3588" applyFont="1" applyFill="1" applyBorder="1"/>
    <xf numFmtId="0" fontId="2" fillId="63" borderId="157" xfId="3588" applyFont="1" applyFill="1" applyBorder="1"/>
    <xf numFmtId="0" fontId="10" fillId="0" borderId="33" xfId="3588" applyFont="1" applyBorder="1" applyAlignment="1">
      <alignment horizontal="center" vertical="center" wrapText="1"/>
    </xf>
    <xf numFmtId="0" fontId="2" fillId="0" borderId="158" xfId="3588" applyFont="1" applyFill="1" applyBorder="1"/>
    <xf numFmtId="0" fontId="2" fillId="0" borderId="160" xfId="3588" applyFont="1" applyFill="1" applyBorder="1"/>
    <xf numFmtId="0" fontId="2" fillId="41" borderId="160" xfId="3588" applyFont="1" applyFill="1" applyBorder="1"/>
    <xf numFmtId="0" fontId="2" fillId="0" borderId="244" xfId="3588" applyFont="1" applyFill="1" applyBorder="1"/>
    <xf numFmtId="0" fontId="2" fillId="41" borderId="158" xfId="3588" applyFont="1" applyFill="1" applyBorder="1"/>
    <xf numFmtId="0" fontId="2" fillId="41" borderId="244" xfId="3588" applyFont="1" applyFill="1" applyBorder="1"/>
    <xf numFmtId="0" fontId="2" fillId="63" borderId="160" xfId="3588" applyFont="1" applyFill="1" applyBorder="1"/>
    <xf numFmtId="0" fontId="2" fillId="0" borderId="179" xfId="3588" applyFont="1" applyFill="1" applyBorder="1"/>
    <xf numFmtId="0" fontId="2" fillId="0" borderId="24" xfId="3588" applyFont="1" applyFill="1" applyBorder="1"/>
    <xf numFmtId="0" fontId="2" fillId="0" borderId="145" xfId="3588" applyFont="1" applyFill="1" applyBorder="1"/>
    <xf numFmtId="0" fontId="2" fillId="41" borderId="24" xfId="3588" applyFont="1" applyFill="1" applyBorder="1"/>
    <xf numFmtId="0" fontId="2" fillId="41" borderId="185" xfId="3588" applyFont="1" applyFill="1" applyBorder="1"/>
    <xf numFmtId="0" fontId="2" fillId="41" borderId="179" xfId="3588" applyFont="1" applyFill="1" applyBorder="1"/>
    <xf numFmtId="0" fontId="2" fillId="63" borderId="24" xfId="3588" applyFont="1" applyFill="1" applyBorder="1"/>
    <xf numFmtId="0" fontId="2" fillId="0" borderId="185" xfId="3588" applyFont="1" applyFill="1" applyBorder="1"/>
    <xf numFmtId="0" fontId="2" fillId="41" borderId="145" xfId="3588" applyFont="1" applyFill="1" applyBorder="1"/>
    <xf numFmtId="0" fontId="10" fillId="0" borderId="26" xfId="3588" applyFont="1" applyBorder="1" applyAlignment="1">
      <alignment horizontal="center" vertical="center" wrapText="1"/>
    </xf>
    <xf numFmtId="0" fontId="2" fillId="0" borderId="245" xfId="3588" applyFont="1" applyFill="1" applyBorder="1"/>
    <xf numFmtId="0" fontId="2" fillId="41" borderId="245" xfId="3588" applyFont="1" applyFill="1" applyBorder="1"/>
    <xf numFmtId="0" fontId="113" fillId="0" borderId="0" xfId="3588" applyFont="1"/>
    <xf numFmtId="0" fontId="2" fillId="63" borderId="176" xfId="3588" applyFont="1" applyFill="1" applyBorder="1"/>
    <xf numFmtId="0" fontId="2" fillId="63" borderId="245" xfId="3588" applyFont="1" applyFill="1" applyBorder="1"/>
    <xf numFmtId="0" fontId="3" fillId="0" borderId="39" xfId="3588" applyFont="1" applyBorder="1" applyAlignment="1">
      <alignment horizontal="center" vertical="center" wrapText="1"/>
    </xf>
    <xf numFmtId="0" fontId="2" fillId="63" borderId="155" xfId="3588" applyFont="1" applyFill="1" applyBorder="1"/>
    <xf numFmtId="0" fontId="3" fillId="0" borderId="33" xfId="3588" applyFont="1" applyBorder="1" applyAlignment="1">
      <alignment horizontal="center" vertical="center" wrapText="1"/>
    </xf>
    <xf numFmtId="0" fontId="3" fillId="0" borderId="26" xfId="3588" applyFont="1" applyBorder="1" applyAlignment="1">
      <alignment horizontal="center" vertical="center" wrapText="1"/>
    </xf>
    <xf numFmtId="0" fontId="113" fillId="0" borderId="0" xfId="1452" applyFont="1" applyBorder="1" applyAlignment="1">
      <alignment horizontal="center" vertical="center" wrapText="1"/>
    </xf>
    <xf numFmtId="0" fontId="42" fillId="0" borderId="39" xfId="3588" applyFont="1" applyBorder="1" applyAlignment="1">
      <alignment horizontal="center" vertical="center" wrapText="1"/>
    </xf>
    <xf numFmtId="0" fontId="42" fillId="0" borderId="33" xfId="3588" applyFont="1" applyBorder="1" applyAlignment="1">
      <alignment horizontal="center" vertical="center" wrapText="1"/>
    </xf>
    <xf numFmtId="0" fontId="42" fillId="0" borderId="26" xfId="3588" applyFont="1" applyBorder="1" applyAlignment="1">
      <alignment horizontal="center" vertical="center" wrapText="1"/>
    </xf>
    <xf numFmtId="0" fontId="177" fillId="0" borderId="39" xfId="3588" applyFont="1" applyBorder="1" applyAlignment="1">
      <alignment horizontal="center" vertical="center" wrapText="1"/>
    </xf>
    <xf numFmtId="0" fontId="177" fillId="0" borderId="33" xfId="1452" applyFont="1" applyBorder="1" applyAlignment="1">
      <alignment horizontal="center" vertical="center" wrapText="1"/>
    </xf>
    <xf numFmtId="0" fontId="177" fillId="0" borderId="26" xfId="1452" applyFont="1" applyBorder="1" applyAlignment="1">
      <alignment horizontal="center" vertical="center" wrapText="1"/>
    </xf>
    <xf numFmtId="0" fontId="2" fillId="0" borderId="0" xfId="3588"/>
    <xf numFmtId="0" fontId="2" fillId="0" borderId="0" xfId="3588" applyFill="1"/>
    <xf numFmtId="0" fontId="2" fillId="0" borderId="0" xfId="3588" applyFill="1" applyBorder="1"/>
    <xf numFmtId="0" fontId="2" fillId="0" borderId="0" xfId="3588" applyBorder="1"/>
    <xf numFmtId="0" fontId="10" fillId="0" borderId="33" xfId="1452" applyFont="1" applyBorder="1" applyAlignment="1">
      <alignment horizontal="center" vertical="center" wrapText="1"/>
    </xf>
    <xf numFmtId="0" fontId="10" fillId="0" borderId="26" xfId="1452" applyFont="1" applyBorder="1" applyAlignment="1">
      <alignment horizontal="center" vertical="center" wrapText="1"/>
    </xf>
    <xf numFmtId="0" fontId="10" fillId="0" borderId="39" xfId="3588" applyFont="1" applyBorder="1" applyAlignment="1">
      <alignment horizontal="center" vertical="top" wrapText="1"/>
    </xf>
    <xf numFmtId="0" fontId="10" fillId="0" borderId="33" xfId="1452" applyFont="1" applyBorder="1" applyAlignment="1">
      <alignment horizontal="center" vertical="top" wrapText="1"/>
    </xf>
    <xf numFmtId="0" fontId="10" fillId="0" borderId="26" xfId="1452" applyFont="1" applyBorder="1" applyAlignment="1">
      <alignment horizontal="center" vertical="top" wrapText="1"/>
    </xf>
    <xf numFmtId="0" fontId="2" fillId="36" borderId="0" xfId="3588" applyFill="1"/>
    <xf numFmtId="0" fontId="2" fillId="36" borderId="0" xfId="3588" applyFill="1" applyBorder="1"/>
    <xf numFmtId="0" fontId="10" fillId="0" borderId="0" xfId="3588" applyFont="1"/>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xf>
    <xf numFmtId="0" fontId="32" fillId="0" borderId="0" xfId="0" applyFont="1" applyAlignment="1">
      <alignment horizontal="left" vertical="center"/>
    </xf>
    <xf numFmtId="0" fontId="32" fillId="0" borderId="0" xfId="0" applyFont="1" applyAlignment="1">
      <alignment vertical="center" wrapText="1"/>
    </xf>
  </cellXfs>
  <cellStyles count="3589">
    <cellStyle name="20% - Énfasis1 2" xfId="4"/>
    <cellStyle name="20% - Énfasis2 2" xfId="5"/>
    <cellStyle name="20% - Énfasis3 2" xfId="6"/>
    <cellStyle name="20% - Énfasis4 2" xfId="7"/>
    <cellStyle name="20% - Énfasis5 2" xfId="8"/>
    <cellStyle name="20% - Énfasis6 2" xfId="9"/>
    <cellStyle name="3"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arpeta" xfId="25"/>
    <cellStyle name="Celda de comprobación 2" xfId="26"/>
    <cellStyle name="Celda vinculada 2" xfId="27"/>
    <cellStyle name="Currency_SCT 145-196" xfId="28"/>
    <cellStyle name="Encabezado 4 2" xfId="29"/>
    <cellStyle name="Énfasis1 2" xfId="30"/>
    <cellStyle name="Énfasis2 2" xfId="31"/>
    <cellStyle name="Énfasis3 2" xfId="32"/>
    <cellStyle name="Énfasis4 2" xfId="33"/>
    <cellStyle name="Énfasis5 2" xfId="34"/>
    <cellStyle name="Énfasis6 2" xfId="35"/>
    <cellStyle name="Entrada 2" xfId="36"/>
    <cellStyle name="Euro" xfId="37"/>
    <cellStyle name="Hipervínculo" xfId="3556" builtinId="8" hidden="1"/>
    <cellStyle name="Hipervínculo" xfId="3558" builtinId="8" hidden="1"/>
    <cellStyle name="Hipervínculo" xfId="3560" builtinId="8" hidden="1"/>
    <cellStyle name="Hipervínculo" xfId="3562" builtinId="8" hidden="1"/>
    <cellStyle name="Hipervínculo visitado" xfId="3557" builtinId="9" hidden="1"/>
    <cellStyle name="Hipervínculo visitado" xfId="3559" builtinId="9" hidden="1"/>
    <cellStyle name="Hipervínculo visitado" xfId="3561" builtinId="9" hidden="1"/>
    <cellStyle name="Hipervínculo visitado" xfId="3563" builtinId="9" hidden="1"/>
    <cellStyle name="Incorrecto 2" xfId="38"/>
    <cellStyle name="Microcarpeta" xfId="39"/>
    <cellStyle name="Millares" xfId="3564" builtinId="3"/>
    <cellStyle name="Millares [0] 2" xfId="40"/>
    <cellStyle name="Millares 10" xfId="41"/>
    <cellStyle name="Millares 11" xfId="42"/>
    <cellStyle name="Millares 12" xfId="43"/>
    <cellStyle name="Millares 13" xfId="44"/>
    <cellStyle name="Millares 14" xfId="45"/>
    <cellStyle name="Millares 15" xfId="46"/>
    <cellStyle name="Millares 16" xfId="47"/>
    <cellStyle name="Millares 2" xfId="48"/>
    <cellStyle name="Millares 2 2" xfId="49"/>
    <cellStyle name="Millares 2 3" xfId="50"/>
    <cellStyle name="Millares 2 4" xfId="51"/>
    <cellStyle name="Millares 2 5" xfId="3567"/>
    <cellStyle name="Millares 2 6" xfId="3578"/>
    <cellStyle name="Millares 2 7" xfId="3584"/>
    <cellStyle name="Millares 3" xfId="52"/>
    <cellStyle name="Millares 3 2" xfId="53"/>
    <cellStyle name="Millares 3 3" xfId="54"/>
    <cellStyle name="Millares 3 4" xfId="55"/>
    <cellStyle name="Millares 4" xfId="56"/>
    <cellStyle name="Millares 4 2" xfId="57"/>
    <cellStyle name="Millares 5" xfId="58"/>
    <cellStyle name="Millares 6" xfId="59"/>
    <cellStyle name="Millares 6 2" xfId="60"/>
    <cellStyle name="Millares 7" xfId="61"/>
    <cellStyle name="Millares 7 2" xfId="62"/>
    <cellStyle name="Millares 8" xfId="63"/>
    <cellStyle name="Millares 9" xfId="64"/>
    <cellStyle name="Millares_E-7 (33 Y 34)" xfId="3575"/>
    <cellStyle name="Millares_E-7 (33 Y 34) 2" xfId="3586"/>
    <cellStyle name="Millares_INFORME COMPL." xfId="3568"/>
    <cellStyle name="Moneda 10" xfId="65"/>
    <cellStyle name="Moneda 10 2" xfId="3573"/>
    <cellStyle name="Moneda 2" xfId="66"/>
    <cellStyle name="Moneda 2 2" xfId="67"/>
    <cellStyle name="Moneda 2 3" xfId="3566"/>
    <cellStyle name="Moneda 2 4" xfId="3577"/>
    <cellStyle name="Moneda 3" xfId="68"/>
    <cellStyle name="Moneda 3 2" xfId="69"/>
    <cellStyle name="Moneda 3 3" xfId="70"/>
    <cellStyle name="Moneda 3 4" xfId="3572"/>
    <cellStyle name="Moneda 4" xfId="71"/>
    <cellStyle name="Moneda 5" xfId="72"/>
    <cellStyle name="Moneda 5 2" xfId="73"/>
    <cellStyle name="Moneda 5 3" xfId="3583"/>
    <cellStyle name="Moneda 6" xfId="74"/>
    <cellStyle name="Moneda 6 2" xfId="3587"/>
    <cellStyle name="Moneda 7" xfId="75"/>
    <cellStyle name="Moneda 7 2" xfId="3579"/>
    <cellStyle name="Moneda 8" xfId="76"/>
    <cellStyle name="Moneda 8 2" xfId="3569"/>
    <cellStyle name="Moneda 9" xfId="77"/>
    <cellStyle name="Moneda_INFORME DE OBRA" xfId="3580"/>
    <cellStyle name="Neutral 2" xfId="78"/>
    <cellStyle name="Normal" xfId="0" builtinId="0"/>
    <cellStyle name="Normal 10" xfId="79"/>
    <cellStyle name="Normal 10 2" xfId="80"/>
    <cellStyle name="Normal 100" xfId="81"/>
    <cellStyle name="Normal 100 10" xfId="82"/>
    <cellStyle name="Normal 100 11" xfId="83"/>
    <cellStyle name="Normal 100 12" xfId="84"/>
    <cellStyle name="Normal 100 13" xfId="85"/>
    <cellStyle name="Normal 100 14" xfId="86"/>
    <cellStyle name="Normal 100 15" xfId="87"/>
    <cellStyle name="Normal 100 16" xfId="88"/>
    <cellStyle name="Normal 100 17" xfId="89"/>
    <cellStyle name="Normal 100 18" xfId="90"/>
    <cellStyle name="Normal 100 19" xfId="91"/>
    <cellStyle name="Normal 100 2" xfId="92"/>
    <cellStyle name="Normal 100 20" xfId="93"/>
    <cellStyle name="Normal 100 3" xfId="94"/>
    <cellStyle name="Normal 100 4" xfId="95"/>
    <cellStyle name="Normal 100 5" xfId="96"/>
    <cellStyle name="Normal 100 6" xfId="97"/>
    <cellStyle name="Normal 100 7" xfId="98"/>
    <cellStyle name="Normal 100 8" xfId="99"/>
    <cellStyle name="Normal 100 9" xfId="100"/>
    <cellStyle name="Normal 101" xfId="101"/>
    <cellStyle name="Normal 102" xfId="102"/>
    <cellStyle name="Normal 102 10" xfId="103"/>
    <cellStyle name="Normal 102 11" xfId="104"/>
    <cellStyle name="Normal 102 12" xfId="105"/>
    <cellStyle name="Normal 102 13" xfId="106"/>
    <cellStyle name="Normal 102 14" xfId="107"/>
    <cellStyle name="Normal 102 15" xfId="108"/>
    <cellStyle name="Normal 102 16" xfId="109"/>
    <cellStyle name="Normal 102 17" xfId="110"/>
    <cellStyle name="Normal 102 18" xfId="111"/>
    <cellStyle name="Normal 102 19" xfId="112"/>
    <cellStyle name="Normal 102 2" xfId="113"/>
    <cellStyle name="Normal 102 20" xfId="114"/>
    <cellStyle name="Normal 102 3" xfId="115"/>
    <cellStyle name="Normal 102 4" xfId="116"/>
    <cellStyle name="Normal 102 5" xfId="117"/>
    <cellStyle name="Normal 102 6" xfId="118"/>
    <cellStyle name="Normal 102 7" xfId="119"/>
    <cellStyle name="Normal 102 8" xfId="120"/>
    <cellStyle name="Normal 102 9" xfId="121"/>
    <cellStyle name="Normal 103" xfId="122"/>
    <cellStyle name="Normal 103 10" xfId="123"/>
    <cellStyle name="Normal 103 11" xfId="124"/>
    <cellStyle name="Normal 103 12" xfId="125"/>
    <cellStyle name="Normal 103 13" xfId="126"/>
    <cellStyle name="Normal 103 14" xfId="127"/>
    <cellStyle name="Normal 103 15" xfId="128"/>
    <cellStyle name="Normal 103 16" xfId="129"/>
    <cellStyle name="Normal 103 17" xfId="130"/>
    <cellStyle name="Normal 103 18" xfId="131"/>
    <cellStyle name="Normal 103 19" xfId="132"/>
    <cellStyle name="Normal 103 2" xfId="133"/>
    <cellStyle name="Normal 103 20" xfId="134"/>
    <cellStyle name="Normal 103 3" xfId="135"/>
    <cellStyle name="Normal 103 4" xfId="136"/>
    <cellStyle name="Normal 103 5" xfId="137"/>
    <cellStyle name="Normal 103 6" xfId="138"/>
    <cellStyle name="Normal 103 7" xfId="139"/>
    <cellStyle name="Normal 103 8" xfId="140"/>
    <cellStyle name="Normal 103 9" xfId="141"/>
    <cellStyle name="Normal 104" xfId="142"/>
    <cellStyle name="Normal 104 10" xfId="143"/>
    <cellStyle name="Normal 104 11" xfId="144"/>
    <cellStyle name="Normal 104 12" xfId="145"/>
    <cellStyle name="Normal 104 13" xfId="146"/>
    <cellStyle name="Normal 104 14" xfId="147"/>
    <cellStyle name="Normal 104 15" xfId="148"/>
    <cellStyle name="Normal 104 16" xfId="149"/>
    <cellStyle name="Normal 104 17" xfId="150"/>
    <cellStyle name="Normal 104 18" xfId="151"/>
    <cellStyle name="Normal 104 19" xfId="152"/>
    <cellStyle name="Normal 104 2" xfId="153"/>
    <cellStyle name="Normal 104 20" xfId="154"/>
    <cellStyle name="Normal 104 3" xfId="155"/>
    <cellStyle name="Normal 104 4" xfId="156"/>
    <cellStyle name="Normal 104 5" xfId="157"/>
    <cellStyle name="Normal 104 6" xfId="158"/>
    <cellStyle name="Normal 104 7" xfId="159"/>
    <cellStyle name="Normal 104 8" xfId="160"/>
    <cellStyle name="Normal 104 9" xfId="161"/>
    <cellStyle name="Normal 105" xfId="162"/>
    <cellStyle name="Normal 105 10" xfId="163"/>
    <cellStyle name="Normal 105 11" xfId="164"/>
    <cellStyle name="Normal 105 12" xfId="165"/>
    <cellStyle name="Normal 105 13" xfId="166"/>
    <cellStyle name="Normal 105 14" xfId="167"/>
    <cellStyle name="Normal 105 15" xfId="168"/>
    <cellStyle name="Normal 105 16" xfId="169"/>
    <cellStyle name="Normal 105 17" xfId="170"/>
    <cellStyle name="Normal 105 18" xfId="171"/>
    <cellStyle name="Normal 105 19" xfId="172"/>
    <cellStyle name="Normal 105 2" xfId="173"/>
    <cellStyle name="Normal 105 20" xfId="174"/>
    <cellStyle name="Normal 105 3" xfId="175"/>
    <cellStyle name="Normal 105 4" xfId="176"/>
    <cellStyle name="Normal 105 5" xfId="177"/>
    <cellStyle name="Normal 105 6" xfId="178"/>
    <cellStyle name="Normal 105 7" xfId="179"/>
    <cellStyle name="Normal 105 8" xfId="180"/>
    <cellStyle name="Normal 105 9" xfId="181"/>
    <cellStyle name="Normal 106" xfId="182"/>
    <cellStyle name="Normal 106 10" xfId="183"/>
    <cellStyle name="Normal 106 11" xfId="184"/>
    <cellStyle name="Normal 106 12" xfId="185"/>
    <cellStyle name="Normal 106 13" xfId="186"/>
    <cellStyle name="Normal 106 14" xfId="187"/>
    <cellStyle name="Normal 106 15" xfId="188"/>
    <cellStyle name="Normal 106 16" xfId="189"/>
    <cellStyle name="Normal 106 17" xfId="190"/>
    <cellStyle name="Normal 106 18" xfId="191"/>
    <cellStyle name="Normal 106 19" xfId="192"/>
    <cellStyle name="Normal 106 2" xfId="193"/>
    <cellStyle name="Normal 106 20" xfId="194"/>
    <cellStyle name="Normal 106 3" xfId="195"/>
    <cellStyle name="Normal 106 4" xfId="196"/>
    <cellStyle name="Normal 106 5" xfId="197"/>
    <cellStyle name="Normal 106 6" xfId="198"/>
    <cellStyle name="Normal 106 7" xfId="199"/>
    <cellStyle name="Normal 106 8" xfId="200"/>
    <cellStyle name="Normal 106 9" xfId="201"/>
    <cellStyle name="Normal 107" xfId="202"/>
    <cellStyle name="Normal 107 10" xfId="203"/>
    <cellStyle name="Normal 107 11" xfId="204"/>
    <cellStyle name="Normal 107 12" xfId="205"/>
    <cellStyle name="Normal 107 13" xfId="206"/>
    <cellStyle name="Normal 107 14" xfId="207"/>
    <cellStyle name="Normal 107 15" xfId="208"/>
    <cellStyle name="Normal 107 16" xfId="209"/>
    <cellStyle name="Normal 107 17" xfId="210"/>
    <cellStyle name="Normal 107 18" xfId="211"/>
    <cellStyle name="Normal 107 19" xfId="212"/>
    <cellStyle name="Normal 107 2" xfId="213"/>
    <cellStyle name="Normal 107 20" xfId="214"/>
    <cellStyle name="Normal 107 3" xfId="215"/>
    <cellStyle name="Normal 107 4" xfId="216"/>
    <cellStyle name="Normal 107 5" xfId="217"/>
    <cellStyle name="Normal 107 6" xfId="218"/>
    <cellStyle name="Normal 107 7" xfId="219"/>
    <cellStyle name="Normal 107 8" xfId="220"/>
    <cellStyle name="Normal 107 9" xfId="221"/>
    <cellStyle name="Normal 108" xfId="222"/>
    <cellStyle name="Normal 108 10" xfId="223"/>
    <cellStyle name="Normal 108 11" xfId="224"/>
    <cellStyle name="Normal 108 12" xfId="225"/>
    <cellStyle name="Normal 108 13" xfId="226"/>
    <cellStyle name="Normal 108 14" xfId="227"/>
    <cellStyle name="Normal 108 15" xfId="228"/>
    <cellStyle name="Normal 108 16" xfId="229"/>
    <cellStyle name="Normal 108 17" xfId="230"/>
    <cellStyle name="Normal 108 18" xfId="231"/>
    <cellStyle name="Normal 108 19" xfId="232"/>
    <cellStyle name="Normal 108 2" xfId="233"/>
    <cellStyle name="Normal 108 20" xfId="234"/>
    <cellStyle name="Normal 108 3" xfId="235"/>
    <cellStyle name="Normal 108 4" xfId="236"/>
    <cellStyle name="Normal 108 5" xfId="237"/>
    <cellStyle name="Normal 108 6" xfId="238"/>
    <cellStyle name="Normal 108 7" xfId="239"/>
    <cellStyle name="Normal 108 8" xfId="240"/>
    <cellStyle name="Normal 108 9" xfId="241"/>
    <cellStyle name="Normal 109" xfId="242"/>
    <cellStyle name="Normal 109 10" xfId="243"/>
    <cellStyle name="Normal 109 11" xfId="244"/>
    <cellStyle name="Normal 109 12" xfId="245"/>
    <cellStyle name="Normal 109 13" xfId="246"/>
    <cellStyle name="Normal 109 14" xfId="247"/>
    <cellStyle name="Normal 109 15" xfId="248"/>
    <cellStyle name="Normal 109 16" xfId="249"/>
    <cellStyle name="Normal 109 17" xfId="250"/>
    <cellStyle name="Normal 109 18" xfId="251"/>
    <cellStyle name="Normal 109 19" xfId="252"/>
    <cellStyle name="Normal 109 2" xfId="253"/>
    <cellStyle name="Normal 109 20" xfId="254"/>
    <cellStyle name="Normal 109 3" xfId="255"/>
    <cellStyle name="Normal 109 4" xfId="256"/>
    <cellStyle name="Normal 109 5" xfId="257"/>
    <cellStyle name="Normal 109 6" xfId="258"/>
    <cellStyle name="Normal 109 7" xfId="259"/>
    <cellStyle name="Normal 109 8" xfId="260"/>
    <cellStyle name="Normal 109 9" xfId="261"/>
    <cellStyle name="Normal 11" xfId="262"/>
    <cellStyle name="Normal 11 10" xfId="263"/>
    <cellStyle name="Normal 11 11" xfId="264"/>
    <cellStyle name="Normal 11 12" xfId="265"/>
    <cellStyle name="Normal 11 13" xfId="266"/>
    <cellStyle name="Normal 11 14" xfId="267"/>
    <cellStyle name="Normal 11 15" xfId="268"/>
    <cellStyle name="Normal 11 16" xfId="269"/>
    <cellStyle name="Normal 11 17" xfId="270"/>
    <cellStyle name="Normal 11 18" xfId="271"/>
    <cellStyle name="Normal 11 19" xfId="272"/>
    <cellStyle name="Normal 11 2" xfId="273"/>
    <cellStyle name="Normal 11 20" xfId="274"/>
    <cellStyle name="Normal 11 21" xfId="275"/>
    <cellStyle name="Normal 11 22" xfId="276"/>
    <cellStyle name="Normal 11 23" xfId="277"/>
    <cellStyle name="Normal 11 24" xfId="278"/>
    <cellStyle name="Normal 11 25" xfId="279"/>
    <cellStyle name="Normal 11 26" xfId="280"/>
    <cellStyle name="Normal 11 27" xfId="281"/>
    <cellStyle name="Normal 11 28" xfId="282"/>
    <cellStyle name="Normal 11 29" xfId="283"/>
    <cellStyle name="Normal 11 3" xfId="284"/>
    <cellStyle name="Normal 11 30" xfId="285"/>
    <cellStyle name="Normal 11 31" xfId="286"/>
    <cellStyle name="Normal 11 32" xfId="287"/>
    <cellStyle name="Normal 11 33" xfId="288"/>
    <cellStyle name="Normal 11 34" xfId="289"/>
    <cellStyle name="Normal 11 35" xfId="290"/>
    <cellStyle name="Normal 11 36" xfId="291"/>
    <cellStyle name="Normal 11 37" xfId="292"/>
    <cellStyle name="Normal 11 38" xfId="293"/>
    <cellStyle name="Normal 11 39" xfId="294"/>
    <cellStyle name="Normal 11 4" xfId="295"/>
    <cellStyle name="Normal 11 40" xfId="296"/>
    <cellStyle name="Normal 11 5" xfId="297"/>
    <cellStyle name="Normal 11 6" xfId="298"/>
    <cellStyle name="Normal 11 7" xfId="299"/>
    <cellStyle name="Normal 11 8" xfId="300"/>
    <cellStyle name="Normal 11 9" xfId="301"/>
    <cellStyle name="Normal 110" xfId="302"/>
    <cellStyle name="Normal 110 10" xfId="303"/>
    <cellStyle name="Normal 110 11" xfId="304"/>
    <cellStyle name="Normal 110 12" xfId="305"/>
    <cellStyle name="Normal 110 13" xfId="306"/>
    <cellStyle name="Normal 110 14" xfId="307"/>
    <cellStyle name="Normal 110 15" xfId="308"/>
    <cellStyle name="Normal 110 16" xfId="309"/>
    <cellStyle name="Normal 110 17" xfId="310"/>
    <cellStyle name="Normal 110 18" xfId="311"/>
    <cellStyle name="Normal 110 19" xfId="312"/>
    <cellStyle name="Normal 110 2" xfId="313"/>
    <cellStyle name="Normal 110 20" xfId="314"/>
    <cellStyle name="Normal 110 3" xfId="315"/>
    <cellStyle name="Normal 110 4" xfId="316"/>
    <cellStyle name="Normal 110 5" xfId="317"/>
    <cellStyle name="Normal 110 6" xfId="318"/>
    <cellStyle name="Normal 110 7" xfId="319"/>
    <cellStyle name="Normal 110 8" xfId="320"/>
    <cellStyle name="Normal 110 9" xfId="321"/>
    <cellStyle name="Normal 111" xfId="322"/>
    <cellStyle name="Normal 111 10" xfId="323"/>
    <cellStyle name="Normal 111 11" xfId="324"/>
    <cellStyle name="Normal 111 12" xfId="325"/>
    <cellStyle name="Normal 111 13" xfId="326"/>
    <cellStyle name="Normal 111 14" xfId="327"/>
    <cellStyle name="Normal 111 15" xfId="328"/>
    <cellStyle name="Normal 111 16" xfId="329"/>
    <cellStyle name="Normal 111 17" xfId="330"/>
    <cellStyle name="Normal 111 18" xfId="331"/>
    <cellStyle name="Normal 111 19" xfId="332"/>
    <cellStyle name="Normal 111 2" xfId="333"/>
    <cellStyle name="Normal 111 20" xfId="334"/>
    <cellStyle name="Normal 111 3" xfId="335"/>
    <cellStyle name="Normal 111 4" xfId="336"/>
    <cellStyle name="Normal 111 5" xfId="337"/>
    <cellStyle name="Normal 111 6" xfId="338"/>
    <cellStyle name="Normal 111 7" xfId="339"/>
    <cellStyle name="Normal 111 8" xfId="340"/>
    <cellStyle name="Normal 111 9" xfId="341"/>
    <cellStyle name="Normal 112" xfId="342"/>
    <cellStyle name="Normal 112 10" xfId="343"/>
    <cellStyle name="Normal 112 11" xfId="344"/>
    <cellStyle name="Normal 112 12" xfId="345"/>
    <cellStyle name="Normal 112 13" xfId="346"/>
    <cellStyle name="Normal 112 14" xfId="347"/>
    <cellStyle name="Normal 112 15" xfId="348"/>
    <cellStyle name="Normal 112 16" xfId="349"/>
    <cellStyle name="Normal 112 17" xfId="350"/>
    <cellStyle name="Normal 112 18" xfId="351"/>
    <cellStyle name="Normal 112 19" xfId="352"/>
    <cellStyle name="Normal 112 2" xfId="353"/>
    <cellStyle name="Normal 112 20" xfId="354"/>
    <cellStyle name="Normal 112 3" xfId="355"/>
    <cellStyle name="Normal 112 4" xfId="356"/>
    <cellStyle name="Normal 112 5" xfId="357"/>
    <cellStyle name="Normal 112 6" xfId="358"/>
    <cellStyle name="Normal 112 7" xfId="359"/>
    <cellStyle name="Normal 112 8" xfId="360"/>
    <cellStyle name="Normal 112 9" xfId="361"/>
    <cellStyle name="Normal 113" xfId="362"/>
    <cellStyle name="Normal 113 10" xfId="363"/>
    <cellStyle name="Normal 113 11" xfId="364"/>
    <cellStyle name="Normal 113 12" xfId="365"/>
    <cellStyle name="Normal 113 13" xfId="366"/>
    <cellStyle name="Normal 113 14" xfId="367"/>
    <cellStyle name="Normal 113 15" xfId="368"/>
    <cellStyle name="Normal 113 16" xfId="369"/>
    <cellStyle name="Normal 113 17" xfId="370"/>
    <cellStyle name="Normal 113 18" xfId="371"/>
    <cellStyle name="Normal 113 19" xfId="372"/>
    <cellStyle name="Normal 113 2" xfId="373"/>
    <cellStyle name="Normal 113 20" xfId="374"/>
    <cellStyle name="Normal 113 3" xfId="375"/>
    <cellStyle name="Normal 113 4" xfId="376"/>
    <cellStyle name="Normal 113 5" xfId="377"/>
    <cellStyle name="Normal 113 6" xfId="378"/>
    <cellStyle name="Normal 113 7" xfId="379"/>
    <cellStyle name="Normal 113 8" xfId="380"/>
    <cellStyle name="Normal 113 9" xfId="381"/>
    <cellStyle name="Normal 114" xfId="382"/>
    <cellStyle name="Normal 114 10" xfId="383"/>
    <cellStyle name="Normal 114 11" xfId="384"/>
    <cellStyle name="Normal 114 12" xfId="385"/>
    <cellStyle name="Normal 114 13" xfId="386"/>
    <cellStyle name="Normal 114 14" xfId="387"/>
    <cellStyle name="Normal 114 15" xfId="388"/>
    <cellStyle name="Normal 114 16" xfId="389"/>
    <cellStyle name="Normal 114 17" xfId="390"/>
    <cellStyle name="Normal 114 18" xfId="391"/>
    <cellStyle name="Normal 114 19" xfId="392"/>
    <cellStyle name="Normal 114 2" xfId="393"/>
    <cellStyle name="Normal 114 20" xfId="394"/>
    <cellStyle name="Normal 114 3" xfId="395"/>
    <cellStyle name="Normal 114 4" xfId="396"/>
    <cellStyle name="Normal 114 5" xfId="397"/>
    <cellStyle name="Normal 114 6" xfId="398"/>
    <cellStyle name="Normal 114 7" xfId="399"/>
    <cellStyle name="Normal 114 8" xfId="400"/>
    <cellStyle name="Normal 114 9" xfId="401"/>
    <cellStyle name="Normal 115" xfId="402"/>
    <cellStyle name="Normal 115 10" xfId="403"/>
    <cellStyle name="Normal 115 11" xfId="404"/>
    <cellStyle name="Normal 115 12" xfId="405"/>
    <cellStyle name="Normal 115 13" xfId="406"/>
    <cellStyle name="Normal 115 14" xfId="407"/>
    <cellStyle name="Normal 115 15" xfId="408"/>
    <cellStyle name="Normal 115 16" xfId="409"/>
    <cellStyle name="Normal 115 17" xfId="410"/>
    <cellStyle name="Normal 115 18" xfId="411"/>
    <cellStyle name="Normal 115 19" xfId="412"/>
    <cellStyle name="Normal 115 2" xfId="413"/>
    <cellStyle name="Normal 115 20" xfId="414"/>
    <cellStyle name="Normal 115 3" xfId="415"/>
    <cellStyle name="Normal 115 4" xfId="416"/>
    <cellStyle name="Normal 115 5" xfId="417"/>
    <cellStyle name="Normal 115 6" xfId="418"/>
    <cellStyle name="Normal 115 7" xfId="419"/>
    <cellStyle name="Normal 115 8" xfId="420"/>
    <cellStyle name="Normal 115 9" xfId="421"/>
    <cellStyle name="Normal 116" xfId="422"/>
    <cellStyle name="Normal 116 10" xfId="423"/>
    <cellStyle name="Normal 116 11" xfId="424"/>
    <cellStyle name="Normal 116 12" xfId="425"/>
    <cellStyle name="Normal 116 13" xfId="426"/>
    <cellStyle name="Normal 116 14" xfId="427"/>
    <cellStyle name="Normal 116 15" xfId="428"/>
    <cellStyle name="Normal 116 16" xfId="429"/>
    <cellStyle name="Normal 116 17" xfId="430"/>
    <cellStyle name="Normal 116 18" xfId="431"/>
    <cellStyle name="Normal 116 19" xfId="432"/>
    <cellStyle name="Normal 116 2" xfId="433"/>
    <cellStyle name="Normal 116 20" xfId="434"/>
    <cellStyle name="Normal 116 3" xfId="435"/>
    <cellStyle name="Normal 116 4" xfId="436"/>
    <cellStyle name="Normal 116 5" xfId="437"/>
    <cellStyle name="Normal 116 6" xfId="438"/>
    <cellStyle name="Normal 116 7" xfId="439"/>
    <cellStyle name="Normal 116 8" xfId="440"/>
    <cellStyle name="Normal 116 9" xfId="441"/>
    <cellStyle name="Normal 117" xfId="442"/>
    <cellStyle name="Normal 117 10" xfId="443"/>
    <cellStyle name="Normal 117 11" xfId="444"/>
    <cellStyle name="Normal 117 12" xfId="445"/>
    <cellStyle name="Normal 117 13" xfId="446"/>
    <cellStyle name="Normal 117 14" xfId="447"/>
    <cellStyle name="Normal 117 15" xfId="448"/>
    <cellStyle name="Normal 117 16" xfId="449"/>
    <cellStyle name="Normal 117 17" xfId="450"/>
    <cellStyle name="Normal 117 18" xfId="451"/>
    <cellStyle name="Normal 117 19" xfId="452"/>
    <cellStyle name="Normal 117 2" xfId="453"/>
    <cellStyle name="Normal 117 20" xfId="454"/>
    <cellStyle name="Normal 117 3" xfId="455"/>
    <cellStyle name="Normal 117 4" xfId="456"/>
    <cellStyle name="Normal 117 5" xfId="457"/>
    <cellStyle name="Normal 117 6" xfId="458"/>
    <cellStyle name="Normal 117 7" xfId="459"/>
    <cellStyle name="Normal 117 8" xfId="460"/>
    <cellStyle name="Normal 117 9" xfId="461"/>
    <cellStyle name="Normal 118" xfId="462"/>
    <cellStyle name="Normal 118 10" xfId="463"/>
    <cellStyle name="Normal 118 11" xfId="464"/>
    <cellStyle name="Normal 118 12" xfId="465"/>
    <cellStyle name="Normal 118 13" xfId="466"/>
    <cellStyle name="Normal 118 14" xfId="467"/>
    <cellStyle name="Normal 118 15" xfId="468"/>
    <cellStyle name="Normal 118 16" xfId="469"/>
    <cellStyle name="Normal 118 17" xfId="470"/>
    <cellStyle name="Normal 118 18" xfId="471"/>
    <cellStyle name="Normal 118 19" xfId="472"/>
    <cellStyle name="Normal 118 2" xfId="473"/>
    <cellStyle name="Normal 118 20" xfId="474"/>
    <cellStyle name="Normal 118 3" xfId="475"/>
    <cellStyle name="Normal 118 4" xfId="476"/>
    <cellStyle name="Normal 118 5" xfId="477"/>
    <cellStyle name="Normal 118 6" xfId="478"/>
    <cellStyle name="Normal 118 7" xfId="479"/>
    <cellStyle name="Normal 118 8" xfId="480"/>
    <cellStyle name="Normal 118 9" xfId="481"/>
    <cellStyle name="Normal 119" xfId="482"/>
    <cellStyle name="Normal 119 10" xfId="483"/>
    <cellStyle name="Normal 119 11" xfId="484"/>
    <cellStyle name="Normal 119 12" xfId="485"/>
    <cellStyle name="Normal 119 13" xfId="486"/>
    <cellStyle name="Normal 119 14" xfId="487"/>
    <cellStyle name="Normal 119 15" xfId="488"/>
    <cellStyle name="Normal 119 16" xfId="489"/>
    <cellStyle name="Normal 119 17" xfId="490"/>
    <cellStyle name="Normal 119 18" xfId="491"/>
    <cellStyle name="Normal 119 19" xfId="492"/>
    <cellStyle name="Normal 119 2" xfId="493"/>
    <cellStyle name="Normal 119 20" xfId="494"/>
    <cellStyle name="Normal 119 3" xfId="495"/>
    <cellStyle name="Normal 119 4" xfId="496"/>
    <cellStyle name="Normal 119 5" xfId="497"/>
    <cellStyle name="Normal 119 6" xfId="498"/>
    <cellStyle name="Normal 119 7" xfId="499"/>
    <cellStyle name="Normal 119 8" xfId="500"/>
    <cellStyle name="Normal 119 9" xfId="501"/>
    <cellStyle name="Normal 12" xfId="502"/>
    <cellStyle name="Normal 12 10" xfId="503"/>
    <cellStyle name="Normal 12 11" xfId="504"/>
    <cellStyle name="Normal 12 12" xfId="505"/>
    <cellStyle name="Normal 12 13" xfId="506"/>
    <cellStyle name="Normal 12 14" xfId="507"/>
    <cellStyle name="Normal 12 15" xfId="508"/>
    <cellStyle name="Normal 12 16" xfId="509"/>
    <cellStyle name="Normal 12 17" xfId="510"/>
    <cellStyle name="Normal 12 18" xfId="511"/>
    <cellStyle name="Normal 12 19" xfId="512"/>
    <cellStyle name="Normal 12 2" xfId="513"/>
    <cellStyle name="Normal 12 20" xfId="514"/>
    <cellStyle name="Normal 12 21" xfId="515"/>
    <cellStyle name="Normal 12 22" xfId="516"/>
    <cellStyle name="Normal 12 23" xfId="517"/>
    <cellStyle name="Normal 12 24" xfId="518"/>
    <cellStyle name="Normal 12 25" xfId="519"/>
    <cellStyle name="Normal 12 26" xfId="520"/>
    <cellStyle name="Normal 12 27" xfId="521"/>
    <cellStyle name="Normal 12 28" xfId="522"/>
    <cellStyle name="Normal 12 29" xfId="523"/>
    <cellStyle name="Normal 12 3" xfId="524"/>
    <cellStyle name="Normal 12 30" xfId="525"/>
    <cellStyle name="Normal 12 31" xfId="526"/>
    <cellStyle name="Normal 12 32" xfId="527"/>
    <cellStyle name="Normal 12 33" xfId="528"/>
    <cellStyle name="Normal 12 34" xfId="529"/>
    <cellStyle name="Normal 12 35" xfId="530"/>
    <cellStyle name="Normal 12 36" xfId="531"/>
    <cellStyle name="Normal 12 37" xfId="532"/>
    <cellStyle name="Normal 12 38" xfId="533"/>
    <cellStyle name="Normal 12 39" xfId="534"/>
    <cellStyle name="Normal 12 4" xfId="535"/>
    <cellStyle name="Normal 12 40" xfId="536"/>
    <cellStyle name="Normal 12 5" xfId="537"/>
    <cellStyle name="Normal 12 6" xfId="538"/>
    <cellStyle name="Normal 12 7" xfId="539"/>
    <cellStyle name="Normal 12 8" xfId="540"/>
    <cellStyle name="Normal 12 9" xfId="541"/>
    <cellStyle name="Normal 120" xfId="542"/>
    <cellStyle name="Normal 120 10" xfId="543"/>
    <cellStyle name="Normal 120 11" xfId="544"/>
    <cellStyle name="Normal 120 12" xfId="545"/>
    <cellStyle name="Normal 120 13" xfId="546"/>
    <cellStyle name="Normal 120 14" xfId="547"/>
    <cellStyle name="Normal 120 15" xfId="548"/>
    <cellStyle name="Normal 120 16" xfId="549"/>
    <cellStyle name="Normal 120 17" xfId="550"/>
    <cellStyle name="Normal 120 18" xfId="551"/>
    <cellStyle name="Normal 120 19" xfId="552"/>
    <cellStyle name="Normal 120 2" xfId="553"/>
    <cellStyle name="Normal 120 20" xfId="554"/>
    <cellStyle name="Normal 120 3" xfId="555"/>
    <cellStyle name="Normal 120 4" xfId="556"/>
    <cellStyle name="Normal 120 5" xfId="557"/>
    <cellStyle name="Normal 120 6" xfId="558"/>
    <cellStyle name="Normal 120 7" xfId="559"/>
    <cellStyle name="Normal 120 8" xfId="560"/>
    <cellStyle name="Normal 120 9" xfId="561"/>
    <cellStyle name="Normal 121" xfId="562"/>
    <cellStyle name="Normal 121 10" xfId="563"/>
    <cellStyle name="Normal 121 11" xfId="564"/>
    <cellStyle name="Normal 121 12" xfId="565"/>
    <cellStyle name="Normal 121 13" xfId="566"/>
    <cellStyle name="Normal 121 14" xfId="567"/>
    <cellStyle name="Normal 121 15" xfId="568"/>
    <cellStyle name="Normal 121 16" xfId="569"/>
    <cellStyle name="Normal 121 17" xfId="570"/>
    <cellStyle name="Normal 121 18" xfId="571"/>
    <cellStyle name="Normal 121 19" xfId="572"/>
    <cellStyle name="Normal 121 2" xfId="573"/>
    <cellStyle name="Normal 121 20" xfId="574"/>
    <cellStyle name="Normal 121 3" xfId="575"/>
    <cellStyle name="Normal 121 4" xfId="576"/>
    <cellStyle name="Normal 121 5" xfId="577"/>
    <cellStyle name="Normal 121 6" xfId="578"/>
    <cellStyle name="Normal 121 7" xfId="579"/>
    <cellStyle name="Normal 121 8" xfId="580"/>
    <cellStyle name="Normal 121 9" xfId="581"/>
    <cellStyle name="Normal 122" xfId="582"/>
    <cellStyle name="Normal 122 10" xfId="583"/>
    <cellStyle name="Normal 122 11" xfId="584"/>
    <cellStyle name="Normal 122 12" xfId="585"/>
    <cellStyle name="Normal 122 13" xfId="586"/>
    <cellStyle name="Normal 122 14" xfId="587"/>
    <cellStyle name="Normal 122 15" xfId="588"/>
    <cellStyle name="Normal 122 16" xfId="589"/>
    <cellStyle name="Normal 122 17" xfId="590"/>
    <cellStyle name="Normal 122 18" xfId="591"/>
    <cellStyle name="Normal 122 19" xfId="592"/>
    <cellStyle name="Normal 122 2" xfId="593"/>
    <cellStyle name="Normal 122 20" xfId="594"/>
    <cellStyle name="Normal 122 3" xfId="595"/>
    <cellStyle name="Normal 122 4" xfId="596"/>
    <cellStyle name="Normal 122 5" xfId="597"/>
    <cellStyle name="Normal 122 6" xfId="598"/>
    <cellStyle name="Normal 122 7" xfId="599"/>
    <cellStyle name="Normal 122 8" xfId="600"/>
    <cellStyle name="Normal 122 9" xfId="601"/>
    <cellStyle name="Normal 123" xfId="602"/>
    <cellStyle name="Normal 123 10" xfId="603"/>
    <cellStyle name="Normal 123 11" xfId="604"/>
    <cellStyle name="Normal 123 12" xfId="605"/>
    <cellStyle name="Normal 123 13" xfId="606"/>
    <cellStyle name="Normal 123 14" xfId="607"/>
    <cellStyle name="Normal 123 15" xfId="608"/>
    <cellStyle name="Normal 123 16" xfId="609"/>
    <cellStyle name="Normal 123 17" xfId="610"/>
    <cellStyle name="Normal 123 18" xfId="611"/>
    <cellStyle name="Normal 123 19" xfId="612"/>
    <cellStyle name="Normal 123 2" xfId="613"/>
    <cellStyle name="Normal 123 20" xfId="614"/>
    <cellStyle name="Normal 123 3" xfId="615"/>
    <cellStyle name="Normal 123 4" xfId="616"/>
    <cellStyle name="Normal 123 5" xfId="617"/>
    <cellStyle name="Normal 123 6" xfId="618"/>
    <cellStyle name="Normal 123 7" xfId="619"/>
    <cellStyle name="Normal 123 8" xfId="620"/>
    <cellStyle name="Normal 123 9" xfId="621"/>
    <cellStyle name="Normal 124" xfId="622"/>
    <cellStyle name="Normal 124 10" xfId="623"/>
    <cellStyle name="Normal 124 11" xfId="624"/>
    <cellStyle name="Normal 124 12" xfId="625"/>
    <cellStyle name="Normal 124 13" xfId="626"/>
    <cellStyle name="Normal 124 14" xfId="627"/>
    <cellStyle name="Normal 124 15" xfId="628"/>
    <cellStyle name="Normal 124 16" xfId="629"/>
    <cellStyle name="Normal 124 17" xfId="630"/>
    <cellStyle name="Normal 124 18" xfId="631"/>
    <cellStyle name="Normal 124 19" xfId="632"/>
    <cellStyle name="Normal 124 2" xfId="633"/>
    <cellStyle name="Normal 124 20" xfId="634"/>
    <cellStyle name="Normal 124 3" xfId="635"/>
    <cellStyle name="Normal 124 4" xfId="636"/>
    <cellStyle name="Normal 124 5" xfId="637"/>
    <cellStyle name="Normal 124 6" xfId="638"/>
    <cellStyle name="Normal 124 7" xfId="639"/>
    <cellStyle name="Normal 124 8" xfId="640"/>
    <cellStyle name="Normal 124 9" xfId="641"/>
    <cellStyle name="Normal 125" xfId="642"/>
    <cellStyle name="Normal 125 10" xfId="643"/>
    <cellStyle name="Normal 125 11" xfId="644"/>
    <cellStyle name="Normal 125 12" xfId="645"/>
    <cellStyle name="Normal 125 13" xfId="646"/>
    <cellStyle name="Normal 125 14" xfId="647"/>
    <cellStyle name="Normal 125 15" xfId="648"/>
    <cellStyle name="Normal 125 16" xfId="649"/>
    <cellStyle name="Normal 125 17" xfId="650"/>
    <cellStyle name="Normal 125 18" xfId="651"/>
    <cellStyle name="Normal 125 19" xfId="652"/>
    <cellStyle name="Normal 125 2" xfId="653"/>
    <cellStyle name="Normal 125 20" xfId="654"/>
    <cellStyle name="Normal 125 3" xfId="655"/>
    <cellStyle name="Normal 125 4" xfId="656"/>
    <cellStyle name="Normal 125 5" xfId="657"/>
    <cellStyle name="Normal 125 6" xfId="658"/>
    <cellStyle name="Normal 125 7" xfId="659"/>
    <cellStyle name="Normal 125 8" xfId="660"/>
    <cellStyle name="Normal 125 9" xfId="661"/>
    <cellStyle name="Normal 126" xfId="662"/>
    <cellStyle name="Normal 126 10" xfId="663"/>
    <cellStyle name="Normal 126 11" xfId="664"/>
    <cellStyle name="Normal 126 12" xfId="665"/>
    <cellStyle name="Normal 126 13" xfId="666"/>
    <cellStyle name="Normal 126 14" xfId="667"/>
    <cellStyle name="Normal 126 15" xfId="668"/>
    <cellStyle name="Normal 126 16" xfId="669"/>
    <cellStyle name="Normal 126 17" xfId="670"/>
    <cellStyle name="Normal 126 18" xfId="671"/>
    <cellStyle name="Normal 126 19" xfId="672"/>
    <cellStyle name="Normal 126 2" xfId="673"/>
    <cellStyle name="Normal 126 20" xfId="674"/>
    <cellStyle name="Normal 126 3" xfId="675"/>
    <cellStyle name="Normal 126 4" xfId="676"/>
    <cellStyle name="Normal 126 5" xfId="677"/>
    <cellStyle name="Normal 126 6" xfId="678"/>
    <cellStyle name="Normal 126 7" xfId="679"/>
    <cellStyle name="Normal 126 8" xfId="680"/>
    <cellStyle name="Normal 126 9" xfId="681"/>
    <cellStyle name="Normal 127" xfId="682"/>
    <cellStyle name="Normal 127 10" xfId="683"/>
    <cellStyle name="Normal 127 11" xfId="684"/>
    <cellStyle name="Normal 127 12" xfId="685"/>
    <cellStyle name="Normal 127 13" xfId="686"/>
    <cellStyle name="Normal 127 14" xfId="687"/>
    <cellStyle name="Normal 127 15" xfId="688"/>
    <cellStyle name="Normal 127 16" xfId="689"/>
    <cellStyle name="Normal 127 17" xfId="690"/>
    <cellStyle name="Normal 127 18" xfId="691"/>
    <cellStyle name="Normal 127 19" xfId="692"/>
    <cellStyle name="Normal 127 2" xfId="693"/>
    <cellStyle name="Normal 127 20" xfId="694"/>
    <cellStyle name="Normal 127 3" xfId="695"/>
    <cellStyle name="Normal 127 4" xfId="696"/>
    <cellStyle name="Normal 127 5" xfId="697"/>
    <cellStyle name="Normal 127 6" xfId="698"/>
    <cellStyle name="Normal 127 7" xfId="699"/>
    <cellStyle name="Normal 127 8" xfId="700"/>
    <cellStyle name="Normal 127 9" xfId="701"/>
    <cellStyle name="Normal 128 2" xfId="702"/>
    <cellStyle name="Normal 129" xfId="703"/>
    <cellStyle name="Normal 129 10" xfId="704"/>
    <cellStyle name="Normal 129 11" xfId="705"/>
    <cellStyle name="Normal 129 12" xfId="706"/>
    <cellStyle name="Normal 129 13" xfId="707"/>
    <cellStyle name="Normal 129 14" xfId="708"/>
    <cellStyle name="Normal 129 15" xfId="709"/>
    <cellStyle name="Normal 129 16" xfId="710"/>
    <cellStyle name="Normal 129 17" xfId="711"/>
    <cellStyle name="Normal 129 18" xfId="712"/>
    <cellStyle name="Normal 129 19" xfId="713"/>
    <cellStyle name="Normal 129 2" xfId="714"/>
    <cellStyle name="Normal 129 20" xfId="715"/>
    <cellStyle name="Normal 129 3" xfId="716"/>
    <cellStyle name="Normal 129 4" xfId="717"/>
    <cellStyle name="Normal 129 5" xfId="718"/>
    <cellStyle name="Normal 129 6" xfId="719"/>
    <cellStyle name="Normal 129 7" xfId="720"/>
    <cellStyle name="Normal 129 8" xfId="721"/>
    <cellStyle name="Normal 129 9" xfId="722"/>
    <cellStyle name="Normal 13" xfId="723"/>
    <cellStyle name="Normal 13 2" xfId="724"/>
    <cellStyle name="Normal 130" xfId="725"/>
    <cellStyle name="Normal 130 10" xfId="726"/>
    <cellStyle name="Normal 130 11" xfId="727"/>
    <cellStyle name="Normal 130 12" xfId="728"/>
    <cellStyle name="Normal 130 13" xfId="729"/>
    <cellStyle name="Normal 130 14" xfId="730"/>
    <cellStyle name="Normal 130 15" xfId="731"/>
    <cellStyle name="Normal 130 16" xfId="732"/>
    <cellStyle name="Normal 130 17" xfId="733"/>
    <cellStyle name="Normal 130 18" xfId="734"/>
    <cellStyle name="Normal 130 19" xfId="735"/>
    <cellStyle name="Normal 130 2" xfId="736"/>
    <cellStyle name="Normal 130 20" xfId="737"/>
    <cellStyle name="Normal 130 3" xfId="738"/>
    <cellStyle name="Normal 130 4" xfId="739"/>
    <cellStyle name="Normal 130 5" xfId="740"/>
    <cellStyle name="Normal 130 6" xfId="741"/>
    <cellStyle name="Normal 130 7" xfId="742"/>
    <cellStyle name="Normal 130 8" xfId="743"/>
    <cellStyle name="Normal 130 9" xfId="744"/>
    <cellStyle name="Normal 131" xfId="745"/>
    <cellStyle name="Normal 131 10" xfId="746"/>
    <cellStyle name="Normal 131 11" xfId="747"/>
    <cellStyle name="Normal 131 12" xfId="748"/>
    <cellStyle name="Normal 131 13" xfId="749"/>
    <cellStyle name="Normal 131 14" xfId="750"/>
    <cellStyle name="Normal 131 15" xfId="751"/>
    <cellStyle name="Normal 131 16" xfId="752"/>
    <cellStyle name="Normal 131 17" xfId="753"/>
    <cellStyle name="Normal 131 18" xfId="754"/>
    <cellStyle name="Normal 131 19" xfId="755"/>
    <cellStyle name="Normal 131 2" xfId="756"/>
    <cellStyle name="Normal 131 20" xfId="757"/>
    <cellStyle name="Normal 131 3" xfId="758"/>
    <cellStyle name="Normal 131 4" xfId="759"/>
    <cellStyle name="Normal 131 5" xfId="760"/>
    <cellStyle name="Normal 131 6" xfId="761"/>
    <cellStyle name="Normal 131 7" xfId="762"/>
    <cellStyle name="Normal 131 8" xfId="763"/>
    <cellStyle name="Normal 131 9" xfId="764"/>
    <cellStyle name="Normal 132" xfId="765"/>
    <cellStyle name="Normal 132 10" xfId="766"/>
    <cellStyle name="Normal 132 11" xfId="767"/>
    <cellStyle name="Normal 132 12" xfId="768"/>
    <cellStyle name="Normal 132 13" xfId="769"/>
    <cellStyle name="Normal 132 14" xfId="770"/>
    <cellStyle name="Normal 132 15" xfId="771"/>
    <cellStyle name="Normal 132 16" xfId="772"/>
    <cellStyle name="Normal 132 17" xfId="773"/>
    <cellStyle name="Normal 132 18" xfId="774"/>
    <cellStyle name="Normal 132 19" xfId="775"/>
    <cellStyle name="Normal 132 2" xfId="776"/>
    <cellStyle name="Normal 132 20" xfId="777"/>
    <cellStyle name="Normal 132 3" xfId="778"/>
    <cellStyle name="Normal 132 4" xfId="779"/>
    <cellStyle name="Normal 132 5" xfId="780"/>
    <cellStyle name="Normal 132 6" xfId="781"/>
    <cellStyle name="Normal 132 7" xfId="782"/>
    <cellStyle name="Normal 132 8" xfId="783"/>
    <cellStyle name="Normal 132 9" xfId="784"/>
    <cellStyle name="Normal 133" xfId="785"/>
    <cellStyle name="Normal 133 10" xfId="786"/>
    <cellStyle name="Normal 133 11" xfId="787"/>
    <cellStyle name="Normal 133 12" xfId="788"/>
    <cellStyle name="Normal 133 13" xfId="789"/>
    <cellStyle name="Normal 133 14" xfId="790"/>
    <cellStyle name="Normal 133 15" xfId="791"/>
    <cellStyle name="Normal 133 16" xfId="792"/>
    <cellStyle name="Normal 133 17" xfId="793"/>
    <cellStyle name="Normal 133 18" xfId="794"/>
    <cellStyle name="Normal 133 19" xfId="795"/>
    <cellStyle name="Normal 133 2" xfId="796"/>
    <cellStyle name="Normal 133 20" xfId="797"/>
    <cellStyle name="Normal 133 3" xfId="798"/>
    <cellStyle name="Normal 133 4" xfId="799"/>
    <cellStyle name="Normal 133 5" xfId="800"/>
    <cellStyle name="Normal 133 6" xfId="801"/>
    <cellStyle name="Normal 133 7" xfId="802"/>
    <cellStyle name="Normal 133 8" xfId="803"/>
    <cellStyle name="Normal 133 9" xfId="804"/>
    <cellStyle name="Normal 134" xfId="805"/>
    <cellStyle name="Normal 134 10" xfId="806"/>
    <cellStyle name="Normal 134 11" xfId="807"/>
    <cellStyle name="Normal 134 12" xfId="808"/>
    <cellStyle name="Normal 134 13" xfId="809"/>
    <cellStyle name="Normal 134 14" xfId="810"/>
    <cellStyle name="Normal 134 15" xfId="811"/>
    <cellStyle name="Normal 134 16" xfId="812"/>
    <cellStyle name="Normal 134 17" xfId="813"/>
    <cellStyle name="Normal 134 18" xfId="814"/>
    <cellStyle name="Normal 134 19" xfId="815"/>
    <cellStyle name="Normal 134 2" xfId="816"/>
    <cellStyle name="Normal 134 20" xfId="817"/>
    <cellStyle name="Normal 134 3" xfId="818"/>
    <cellStyle name="Normal 134 4" xfId="819"/>
    <cellStyle name="Normal 134 5" xfId="820"/>
    <cellStyle name="Normal 134 6" xfId="821"/>
    <cellStyle name="Normal 134 7" xfId="822"/>
    <cellStyle name="Normal 134 8" xfId="823"/>
    <cellStyle name="Normal 134 9" xfId="824"/>
    <cellStyle name="Normal 135" xfId="825"/>
    <cellStyle name="Normal 135 10" xfId="826"/>
    <cellStyle name="Normal 135 11" xfId="827"/>
    <cellStyle name="Normal 135 12" xfId="828"/>
    <cellStyle name="Normal 135 13" xfId="829"/>
    <cellStyle name="Normal 135 14" xfId="830"/>
    <cellStyle name="Normal 135 15" xfId="831"/>
    <cellStyle name="Normal 135 16" xfId="832"/>
    <cellStyle name="Normal 135 17" xfId="833"/>
    <cellStyle name="Normal 135 18" xfId="834"/>
    <cellStyle name="Normal 135 19" xfId="835"/>
    <cellStyle name="Normal 135 2" xfId="836"/>
    <cellStyle name="Normal 135 20" xfId="837"/>
    <cellStyle name="Normal 135 3" xfId="838"/>
    <cellStyle name="Normal 135 4" xfId="839"/>
    <cellStyle name="Normal 135 5" xfId="840"/>
    <cellStyle name="Normal 135 6" xfId="841"/>
    <cellStyle name="Normal 135 7" xfId="842"/>
    <cellStyle name="Normal 135 8" xfId="843"/>
    <cellStyle name="Normal 135 9" xfId="844"/>
    <cellStyle name="Normal 136" xfId="845"/>
    <cellStyle name="Normal 136 10" xfId="846"/>
    <cellStyle name="Normal 136 11" xfId="847"/>
    <cellStyle name="Normal 136 12" xfId="848"/>
    <cellStyle name="Normal 136 13" xfId="849"/>
    <cellStyle name="Normal 136 14" xfId="850"/>
    <cellStyle name="Normal 136 15" xfId="851"/>
    <cellStyle name="Normal 136 16" xfId="852"/>
    <cellStyle name="Normal 136 17" xfId="853"/>
    <cellStyle name="Normal 136 18" xfId="854"/>
    <cellStyle name="Normal 136 19" xfId="855"/>
    <cellStyle name="Normal 136 2" xfId="856"/>
    <cellStyle name="Normal 136 20" xfId="857"/>
    <cellStyle name="Normal 136 3" xfId="858"/>
    <cellStyle name="Normal 136 4" xfId="859"/>
    <cellStyle name="Normal 136 5" xfId="860"/>
    <cellStyle name="Normal 136 6" xfId="861"/>
    <cellStyle name="Normal 136 7" xfId="862"/>
    <cellStyle name="Normal 136 8" xfId="863"/>
    <cellStyle name="Normal 136 9" xfId="864"/>
    <cellStyle name="Normal 137" xfId="865"/>
    <cellStyle name="Normal 137 10" xfId="866"/>
    <cellStyle name="Normal 137 11" xfId="867"/>
    <cellStyle name="Normal 137 12" xfId="868"/>
    <cellStyle name="Normal 137 13" xfId="869"/>
    <cellStyle name="Normal 137 14" xfId="870"/>
    <cellStyle name="Normal 137 15" xfId="871"/>
    <cellStyle name="Normal 137 16" xfId="872"/>
    <cellStyle name="Normal 137 17" xfId="873"/>
    <cellStyle name="Normal 137 18" xfId="874"/>
    <cellStyle name="Normal 137 19" xfId="875"/>
    <cellStyle name="Normal 137 2" xfId="876"/>
    <cellStyle name="Normal 137 20" xfId="877"/>
    <cellStyle name="Normal 137 3" xfId="878"/>
    <cellStyle name="Normal 137 4" xfId="879"/>
    <cellStyle name="Normal 137 5" xfId="880"/>
    <cellStyle name="Normal 137 6" xfId="881"/>
    <cellStyle name="Normal 137 7" xfId="882"/>
    <cellStyle name="Normal 137 8" xfId="883"/>
    <cellStyle name="Normal 137 9" xfId="884"/>
    <cellStyle name="Normal 138" xfId="885"/>
    <cellStyle name="Normal 138 10" xfId="886"/>
    <cellStyle name="Normal 138 11" xfId="887"/>
    <cellStyle name="Normal 138 12" xfId="888"/>
    <cellStyle name="Normal 138 13" xfId="889"/>
    <cellStyle name="Normal 138 14" xfId="890"/>
    <cellStyle name="Normal 138 15" xfId="891"/>
    <cellStyle name="Normal 138 16" xfId="892"/>
    <cellStyle name="Normal 138 17" xfId="893"/>
    <cellStyle name="Normal 138 18" xfId="894"/>
    <cellStyle name="Normal 138 19" xfId="895"/>
    <cellStyle name="Normal 138 2" xfId="896"/>
    <cellStyle name="Normal 138 3" xfId="897"/>
    <cellStyle name="Normal 138 4" xfId="898"/>
    <cellStyle name="Normal 138 5" xfId="899"/>
    <cellStyle name="Normal 138 6" xfId="900"/>
    <cellStyle name="Normal 138 7" xfId="901"/>
    <cellStyle name="Normal 138 8" xfId="902"/>
    <cellStyle name="Normal 138 9" xfId="903"/>
    <cellStyle name="Normal 139" xfId="904"/>
    <cellStyle name="Normal 139 10" xfId="905"/>
    <cellStyle name="Normal 139 11" xfId="906"/>
    <cellStyle name="Normal 139 12" xfId="907"/>
    <cellStyle name="Normal 139 13" xfId="908"/>
    <cellStyle name="Normal 139 14" xfId="909"/>
    <cellStyle name="Normal 139 15" xfId="910"/>
    <cellStyle name="Normal 139 16" xfId="911"/>
    <cellStyle name="Normal 139 17" xfId="912"/>
    <cellStyle name="Normal 139 18" xfId="913"/>
    <cellStyle name="Normal 139 2" xfId="914"/>
    <cellStyle name="Normal 139 3" xfId="915"/>
    <cellStyle name="Normal 139 4" xfId="916"/>
    <cellStyle name="Normal 139 5" xfId="917"/>
    <cellStyle name="Normal 139 6" xfId="918"/>
    <cellStyle name="Normal 139 7" xfId="919"/>
    <cellStyle name="Normal 139 8" xfId="920"/>
    <cellStyle name="Normal 139 9" xfId="921"/>
    <cellStyle name="Normal 14" xfId="922"/>
    <cellStyle name="Normal 14 2" xfId="923"/>
    <cellStyle name="Normal 14 3" xfId="924"/>
    <cellStyle name="Normal 140" xfId="925"/>
    <cellStyle name="Normal 140 10" xfId="926"/>
    <cellStyle name="Normal 140 11" xfId="927"/>
    <cellStyle name="Normal 140 12" xfId="928"/>
    <cellStyle name="Normal 140 13" xfId="929"/>
    <cellStyle name="Normal 140 14" xfId="930"/>
    <cellStyle name="Normal 140 15" xfId="931"/>
    <cellStyle name="Normal 140 16" xfId="932"/>
    <cellStyle name="Normal 140 17" xfId="933"/>
    <cellStyle name="Normal 140 2" xfId="934"/>
    <cellStyle name="Normal 140 3" xfId="935"/>
    <cellStyle name="Normal 140 4" xfId="936"/>
    <cellStyle name="Normal 140 5" xfId="937"/>
    <cellStyle name="Normal 140 6" xfId="938"/>
    <cellStyle name="Normal 140 7" xfId="939"/>
    <cellStyle name="Normal 140 8" xfId="940"/>
    <cellStyle name="Normal 140 9" xfId="941"/>
    <cellStyle name="Normal 141" xfId="942"/>
    <cellStyle name="Normal 141 10" xfId="943"/>
    <cellStyle name="Normal 141 11" xfId="944"/>
    <cellStyle name="Normal 141 12" xfId="945"/>
    <cellStyle name="Normal 141 13" xfId="946"/>
    <cellStyle name="Normal 141 14" xfId="947"/>
    <cellStyle name="Normal 141 15" xfId="948"/>
    <cellStyle name="Normal 141 16" xfId="949"/>
    <cellStyle name="Normal 141 2" xfId="950"/>
    <cellStyle name="Normal 141 3" xfId="951"/>
    <cellStyle name="Normal 141 4" xfId="952"/>
    <cellStyle name="Normal 141 5" xfId="953"/>
    <cellStyle name="Normal 141 6" xfId="954"/>
    <cellStyle name="Normal 141 7" xfId="955"/>
    <cellStyle name="Normal 141 8" xfId="956"/>
    <cellStyle name="Normal 141 9" xfId="957"/>
    <cellStyle name="Normal 142" xfId="958"/>
    <cellStyle name="Normal 142 10" xfId="959"/>
    <cellStyle name="Normal 142 11" xfId="960"/>
    <cellStyle name="Normal 142 12" xfId="961"/>
    <cellStyle name="Normal 142 13" xfId="962"/>
    <cellStyle name="Normal 142 14" xfId="963"/>
    <cellStyle name="Normal 142 15" xfId="964"/>
    <cellStyle name="Normal 142 2" xfId="965"/>
    <cellStyle name="Normal 142 3" xfId="966"/>
    <cellStyle name="Normal 142 4" xfId="967"/>
    <cellStyle name="Normal 142 5" xfId="968"/>
    <cellStyle name="Normal 142 6" xfId="969"/>
    <cellStyle name="Normal 142 7" xfId="970"/>
    <cellStyle name="Normal 142 8" xfId="971"/>
    <cellStyle name="Normal 142 9" xfId="972"/>
    <cellStyle name="Normal 143" xfId="973"/>
    <cellStyle name="Normal 143 10" xfId="974"/>
    <cellStyle name="Normal 143 11" xfId="975"/>
    <cellStyle name="Normal 143 12" xfId="976"/>
    <cellStyle name="Normal 143 13" xfId="977"/>
    <cellStyle name="Normal 143 14" xfId="978"/>
    <cellStyle name="Normal 143 2" xfId="979"/>
    <cellStyle name="Normal 143 3" xfId="980"/>
    <cellStyle name="Normal 143 4" xfId="981"/>
    <cellStyle name="Normal 143 5" xfId="982"/>
    <cellStyle name="Normal 143 6" xfId="983"/>
    <cellStyle name="Normal 143 7" xfId="984"/>
    <cellStyle name="Normal 143 8" xfId="985"/>
    <cellStyle name="Normal 143 9" xfId="986"/>
    <cellStyle name="Normal 144" xfId="987"/>
    <cellStyle name="Normal 144 10" xfId="988"/>
    <cellStyle name="Normal 144 11" xfId="989"/>
    <cellStyle name="Normal 144 12" xfId="990"/>
    <cellStyle name="Normal 144 13" xfId="991"/>
    <cellStyle name="Normal 144 2" xfId="992"/>
    <cellStyle name="Normal 144 3" xfId="993"/>
    <cellStyle name="Normal 144 4" xfId="994"/>
    <cellStyle name="Normal 144 5" xfId="995"/>
    <cellStyle name="Normal 144 6" xfId="996"/>
    <cellStyle name="Normal 144 7" xfId="997"/>
    <cellStyle name="Normal 144 8" xfId="998"/>
    <cellStyle name="Normal 144 9" xfId="999"/>
    <cellStyle name="Normal 146" xfId="1000"/>
    <cellStyle name="Normal 146 10" xfId="1001"/>
    <cellStyle name="Normal 146 11" xfId="1002"/>
    <cellStyle name="Normal 146 2" xfId="1003"/>
    <cellStyle name="Normal 146 3" xfId="1004"/>
    <cellStyle name="Normal 146 4" xfId="1005"/>
    <cellStyle name="Normal 146 5" xfId="1006"/>
    <cellStyle name="Normal 146 6" xfId="1007"/>
    <cellStyle name="Normal 146 7" xfId="1008"/>
    <cellStyle name="Normal 146 8" xfId="1009"/>
    <cellStyle name="Normal 146 9" xfId="1010"/>
    <cellStyle name="Normal 147" xfId="1011"/>
    <cellStyle name="Normal 147 10" xfId="1012"/>
    <cellStyle name="Normal 147 2" xfId="1013"/>
    <cellStyle name="Normal 147 3" xfId="1014"/>
    <cellStyle name="Normal 147 4" xfId="1015"/>
    <cellStyle name="Normal 147 5" xfId="1016"/>
    <cellStyle name="Normal 147 6" xfId="1017"/>
    <cellStyle name="Normal 147 7" xfId="1018"/>
    <cellStyle name="Normal 147 8" xfId="1019"/>
    <cellStyle name="Normal 147 9" xfId="1020"/>
    <cellStyle name="Normal 148" xfId="1021"/>
    <cellStyle name="Normal 148 2" xfId="1022"/>
    <cellStyle name="Normal 148 3" xfId="1023"/>
    <cellStyle name="Normal 148 4" xfId="1024"/>
    <cellStyle name="Normal 148 5" xfId="1025"/>
    <cellStyle name="Normal 148 6" xfId="1026"/>
    <cellStyle name="Normal 148 7" xfId="1027"/>
    <cellStyle name="Normal 148 8" xfId="1028"/>
    <cellStyle name="Normal 148 9" xfId="1029"/>
    <cellStyle name="Normal 149" xfId="1030"/>
    <cellStyle name="Normal 149 2" xfId="1031"/>
    <cellStyle name="Normal 149 3" xfId="1032"/>
    <cellStyle name="Normal 149 4" xfId="1033"/>
    <cellStyle name="Normal 149 5" xfId="1034"/>
    <cellStyle name="Normal 149 6" xfId="1035"/>
    <cellStyle name="Normal 149 7" xfId="1036"/>
    <cellStyle name="Normal 15" xfId="1037"/>
    <cellStyle name="Normal 15 2" xfId="1038"/>
    <cellStyle name="Normal 150" xfId="1039"/>
    <cellStyle name="Normal 150 2" xfId="1040"/>
    <cellStyle name="Normal 150 3" xfId="1041"/>
    <cellStyle name="Normal 150 4" xfId="1042"/>
    <cellStyle name="Normal 150 5" xfId="1043"/>
    <cellStyle name="Normal 150 6" xfId="1044"/>
    <cellStyle name="Normal 150 7" xfId="1045"/>
    <cellStyle name="Normal 151" xfId="1046"/>
    <cellStyle name="Normal 151 2" xfId="1047"/>
    <cellStyle name="Normal 151 3" xfId="1048"/>
    <cellStyle name="Normal 151 4" xfId="1049"/>
    <cellStyle name="Normal 151 5" xfId="1050"/>
    <cellStyle name="Normal 151 6" xfId="1051"/>
    <cellStyle name="Normal 152" xfId="1052"/>
    <cellStyle name="Normal 152 2" xfId="1053"/>
    <cellStyle name="Normal 152 3" xfId="1054"/>
    <cellStyle name="Normal 152 4" xfId="1055"/>
    <cellStyle name="Normal 152 5" xfId="1056"/>
    <cellStyle name="Normal 153 2" xfId="1057"/>
    <cellStyle name="Normal 153 2 2" xfId="1058"/>
    <cellStyle name="Normal 153 2 2 2" xfId="1059"/>
    <cellStyle name="Normal 153 2 2 2 2" xfId="1060"/>
    <cellStyle name="Normal 153 2 2 2 2 2" xfId="1061"/>
    <cellStyle name="Normal 153 2 2 2 2 2 2" xfId="1062"/>
    <cellStyle name="Normal 153 2 2 2 3" xfId="1063"/>
    <cellStyle name="Normal 153 2 2 3" xfId="1064"/>
    <cellStyle name="Normal 153 2 2 4" xfId="1065"/>
    <cellStyle name="Normal 153 2 2 4 2" xfId="1066"/>
    <cellStyle name="Normal 153 2 3" xfId="1067"/>
    <cellStyle name="Normal 153 2 3 2" xfId="1068"/>
    <cellStyle name="Normal 153 2 3 2 2" xfId="1069"/>
    <cellStyle name="Normal 153 2 3 2 2 2" xfId="1070"/>
    <cellStyle name="Normal 153 2 3 3" xfId="1071"/>
    <cellStyle name="Normal 153 2 4" xfId="1072"/>
    <cellStyle name="Normal 153 2 4 2" xfId="1073"/>
    <cellStyle name="Normal 153 3" xfId="1074"/>
    <cellStyle name="Normal 153 3 2" xfId="1075"/>
    <cellStyle name="Normal 153 3 2 2" xfId="1076"/>
    <cellStyle name="Normal 153 3 2 2 2" xfId="1077"/>
    <cellStyle name="Normal 153 3 3" xfId="1078"/>
    <cellStyle name="Normal 153 4" xfId="1079"/>
    <cellStyle name="Normal 153 5" xfId="1080"/>
    <cellStyle name="Normal 153 5 2" xfId="1081"/>
    <cellStyle name="Normal 154 2" xfId="1082"/>
    <cellStyle name="Normal 154 3" xfId="1083"/>
    <cellStyle name="Normal 155 2" xfId="1084"/>
    <cellStyle name="Normal 155 2 2" xfId="1085"/>
    <cellStyle name="Normal 155 2 2 2" xfId="1086"/>
    <cellStyle name="Normal 156 2" xfId="1087"/>
    <cellStyle name="Normal 157 2" xfId="1088"/>
    <cellStyle name="Normal 157 3" xfId="1089"/>
    <cellStyle name="Normal 158 2" xfId="1090"/>
    <cellStyle name="Normal 158 3" xfId="1091"/>
    <cellStyle name="Normal 16" xfId="1092"/>
    <cellStyle name="Normal 16 2" xfId="1093"/>
    <cellStyle name="Normal 16 3" xfId="1094"/>
    <cellStyle name="Normal 17" xfId="1095"/>
    <cellStyle name="Normal 17 2" xfId="1096"/>
    <cellStyle name="Normal 18" xfId="1097"/>
    <cellStyle name="Normal 18 2" xfId="1098"/>
    <cellStyle name="Normal 18 3" xfId="1099"/>
    <cellStyle name="Normal 18 4" xfId="1100"/>
    <cellStyle name="Normal 18 5" xfId="1101"/>
    <cellStyle name="Normal 19" xfId="1102"/>
    <cellStyle name="Normal 19 2" xfId="1103"/>
    <cellStyle name="Normal 19 3" xfId="1104"/>
    <cellStyle name="Normal 19 4" xfId="1105"/>
    <cellStyle name="Normal 2" xfId="2"/>
    <cellStyle name="Normal 2 10" xfId="1106"/>
    <cellStyle name="Normal 2 11" xfId="1107"/>
    <cellStyle name="Normal 2 12" xfId="1108"/>
    <cellStyle name="Normal 2 13" xfId="1109"/>
    <cellStyle name="Normal 2 14" xfId="1110"/>
    <cellStyle name="Normal 2 15" xfId="1111"/>
    <cellStyle name="Normal 2 16" xfId="1112"/>
    <cellStyle name="Normal 2 17" xfId="1113"/>
    <cellStyle name="Normal 2 18" xfId="1114"/>
    <cellStyle name="Normal 2 19" xfId="1115"/>
    <cellStyle name="Normal 2 2" xfId="1116"/>
    <cellStyle name="Normal 2 2 10" xfId="1117"/>
    <cellStyle name="Normal 2 2 11" xfId="1118"/>
    <cellStyle name="Normal 2 2 12" xfId="1119"/>
    <cellStyle name="Normal 2 2 13" xfId="1120"/>
    <cellStyle name="Normal 2 2 14" xfId="1121"/>
    <cellStyle name="Normal 2 2 15" xfId="1122"/>
    <cellStyle name="Normal 2 2 16" xfId="1123"/>
    <cellStyle name="Normal 2 2 17" xfId="1124"/>
    <cellStyle name="Normal 2 2 18" xfId="1125"/>
    <cellStyle name="Normal 2 2 19" xfId="1126"/>
    <cellStyle name="Normal 2 2 2" xfId="1127"/>
    <cellStyle name="Normal 2 2 20" xfId="1128"/>
    <cellStyle name="Normal 2 2 21" xfId="1129"/>
    <cellStyle name="Normal 2 2 22" xfId="1130"/>
    <cellStyle name="Normal 2 2 23" xfId="1131"/>
    <cellStyle name="Normal 2 2 24" xfId="1132"/>
    <cellStyle name="Normal 2 2 25" xfId="1133"/>
    <cellStyle name="Normal 2 2 26" xfId="1134"/>
    <cellStyle name="Normal 2 2 27" xfId="1135"/>
    <cellStyle name="Normal 2 2 28" xfId="1136"/>
    <cellStyle name="Normal 2 2 29" xfId="1137"/>
    <cellStyle name="Normal 2 2 3" xfId="1138"/>
    <cellStyle name="Normal 2 2 30" xfId="1139"/>
    <cellStyle name="Normal 2 2 31" xfId="1140"/>
    <cellStyle name="Normal 2 2 32" xfId="1141"/>
    <cellStyle name="Normal 2 2 33" xfId="1142"/>
    <cellStyle name="Normal 2 2 34" xfId="1143"/>
    <cellStyle name="Normal 2 2 35" xfId="1144"/>
    <cellStyle name="Normal 2 2 36" xfId="1145"/>
    <cellStyle name="Normal 2 2 37" xfId="1146"/>
    <cellStyle name="Normal 2 2 38" xfId="1147"/>
    <cellStyle name="Normal 2 2 39" xfId="1148"/>
    <cellStyle name="Normal 2 2 4" xfId="1149"/>
    <cellStyle name="Normal 2 2 40" xfId="1150"/>
    <cellStyle name="Normal 2 2 41" xfId="1151"/>
    <cellStyle name="Normal 2 2 42" xfId="1152"/>
    <cellStyle name="Normal 2 2 43" xfId="1153"/>
    <cellStyle name="Normal 2 2 5" xfId="1154"/>
    <cellStyle name="Normal 2 2 6" xfId="1155"/>
    <cellStyle name="Normal 2 2 7" xfId="1156"/>
    <cellStyle name="Normal 2 2 8" xfId="1157"/>
    <cellStyle name="Normal 2 2 9" xfId="1158"/>
    <cellStyle name="Normal 2 20" xfId="1159"/>
    <cellStyle name="Normal 2 21" xfId="1160"/>
    <cellStyle name="Normal 2 22" xfId="1161"/>
    <cellStyle name="Normal 2 23" xfId="1162"/>
    <cellStyle name="Normal 2 24" xfId="1163"/>
    <cellStyle name="Normal 2 25" xfId="1164"/>
    <cellStyle name="Normal 2 26" xfId="1165"/>
    <cellStyle name="Normal 2 27" xfId="1166"/>
    <cellStyle name="Normal 2 28" xfId="1167"/>
    <cellStyle name="Normal 2 29" xfId="1168"/>
    <cellStyle name="Normal 2 3" xfId="1169"/>
    <cellStyle name="Normal 2 30" xfId="1170"/>
    <cellStyle name="Normal 2 31" xfId="1171"/>
    <cellStyle name="Normal 2 32" xfId="1172"/>
    <cellStyle name="Normal 2 33" xfId="1173"/>
    <cellStyle name="Normal 2 34" xfId="1174"/>
    <cellStyle name="Normal 2 35" xfId="1175"/>
    <cellStyle name="Normal 2 36" xfId="1176"/>
    <cellStyle name="Normal 2 37" xfId="1177"/>
    <cellStyle name="Normal 2 38" xfId="1178"/>
    <cellStyle name="Normal 2 39" xfId="1179"/>
    <cellStyle name="Normal 2 4" xfId="1180"/>
    <cellStyle name="Normal 2 40" xfId="1181"/>
    <cellStyle name="Normal 2 41" xfId="1182"/>
    <cellStyle name="Normal 2 42" xfId="1183"/>
    <cellStyle name="Normal 2 43" xfId="1184"/>
    <cellStyle name="Normal 2 44" xfId="1185"/>
    <cellStyle name="Normal 2 45" xfId="1186"/>
    <cellStyle name="Normal 2 46" xfId="1187"/>
    <cellStyle name="Normal 2 5" xfId="1188"/>
    <cellStyle name="Normal 2 6" xfId="1189"/>
    <cellStyle name="Normal 2 7" xfId="1190"/>
    <cellStyle name="Normal 2 8" xfId="1191"/>
    <cellStyle name="Normal 2 9" xfId="1192"/>
    <cellStyle name="Normal 20" xfId="1193"/>
    <cellStyle name="Normal 20 2" xfId="1194"/>
    <cellStyle name="Normal 20 3" xfId="1195"/>
    <cellStyle name="Normal 21" xfId="1196"/>
    <cellStyle name="Normal 21 10" xfId="1197"/>
    <cellStyle name="Normal 21 11" xfId="1198"/>
    <cellStyle name="Normal 21 12" xfId="1199"/>
    <cellStyle name="Normal 21 13" xfId="1200"/>
    <cellStyle name="Normal 21 14" xfId="1201"/>
    <cellStyle name="Normal 21 15" xfId="1202"/>
    <cellStyle name="Normal 21 16" xfId="1203"/>
    <cellStyle name="Normal 21 17" xfId="1204"/>
    <cellStyle name="Normal 21 18" xfId="1205"/>
    <cellStyle name="Normal 21 19" xfId="1206"/>
    <cellStyle name="Normal 21 2" xfId="1207"/>
    <cellStyle name="Normal 21 20" xfId="1208"/>
    <cellStyle name="Normal 21 21" xfId="1209"/>
    <cellStyle name="Normal 21 22" xfId="1210"/>
    <cellStyle name="Normal 21 23" xfId="1211"/>
    <cellStyle name="Normal 21 24" xfId="1212"/>
    <cellStyle name="Normal 21 25" xfId="1213"/>
    <cellStyle name="Normal 21 26" xfId="1214"/>
    <cellStyle name="Normal 21 27" xfId="1215"/>
    <cellStyle name="Normal 21 28" xfId="1216"/>
    <cellStyle name="Normal 21 29" xfId="1217"/>
    <cellStyle name="Normal 21 3" xfId="1218"/>
    <cellStyle name="Normal 21 30" xfId="1219"/>
    <cellStyle name="Normal 21 31" xfId="1220"/>
    <cellStyle name="Normal 21 32" xfId="1221"/>
    <cellStyle name="Normal 21 33" xfId="1222"/>
    <cellStyle name="Normal 21 34" xfId="1223"/>
    <cellStyle name="Normal 21 35" xfId="1224"/>
    <cellStyle name="Normal 21 36" xfId="1225"/>
    <cellStyle name="Normal 21 37" xfId="1226"/>
    <cellStyle name="Normal 21 38" xfId="1227"/>
    <cellStyle name="Normal 21 39" xfId="1228"/>
    <cellStyle name="Normal 21 4" xfId="1229"/>
    <cellStyle name="Normal 21 40" xfId="1230"/>
    <cellStyle name="Normal 21 5" xfId="1231"/>
    <cellStyle name="Normal 21 6" xfId="1232"/>
    <cellStyle name="Normal 21 7" xfId="1233"/>
    <cellStyle name="Normal 21 8" xfId="1234"/>
    <cellStyle name="Normal 21 9" xfId="1235"/>
    <cellStyle name="Normal 22" xfId="1236"/>
    <cellStyle name="Normal 22 10" xfId="1237"/>
    <cellStyle name="Normal 22 11" xfId="1238"/>
    <cellStyle name="Normal 22 12" xfId="1239"/>
    <cellStyle name="Normal 22 13" xfId="1240"/>
    <cellStyle name="Normal 22 14" xfId="1241"/>
    <cellStyle name="Normal 22 15" xfId="1242"/>
    <cellStyle name="Normal 22 16" xfId="1243"/>
    <cellStyle name="Normal 22 17" xfId="1244"/>
    <cellStyle name="Normal 22 18" xfId="1245"/>
    <cellStyle name="Normal 22 19" xfId="1246"/>
    <cellStyle name="Normal 22 2" xfId="1247"/>
    <cellStyle name="Normal 22 20" xfId="1248"/>
    <cellStyle name="Normal 22 21" xfId="1249"/>
    <cellStyle name="Normal 22 22" xfId="1250"/>
    <cellStyle name="Normal 22 23" xfId="1251"/>
    <cellStyle name="Normal 22 24" xfId="1252"/>
    <cellStyle name="Normal 22 25" xfId="1253"/>
    <cellStyle name="Normal 22 26" xfId="1254"/>
    <cellStyle name="Normal 22 27" xfId="1255"/>
    <cellStyle name="Normal 22 28" xfId="1256"/>
    <cellStyle name="Normal 22 29" xfId="1257"/>
    <cellStyle name="Normal 22 3" xfId="1258"/>
    <cellStyle name="Normal 22 30" xfId="1259"/>
    <cellStyle name="Normal 22 31" xfId="1260"/>
    <cellStyle name="Normal 22 32" xfId="1261"/>
    <cellStyle name="Normal 22 33" xfId="1262"/>
    <cellStyle name="Normal 22 34" xfId="1263"/>
    <cellStyle name="Normal 22 35" xfId="1264"/>
    <cellStyle name="Normal 22 36" xfId="1265"/>
    <cellStyle name="Normal 22 37" xfId="1266"/>
    <cellStyle name="Normal 22 38" xfId="1267"/>
    <cellStyle name="Normal 22 39" xfId="1268"/>
    <cellStyle name="Normal 22 4" xfId="1269"/>
    <cellStyle name="Normal 22 40" xfId="1270"/>
    <cellStyle name="Normal 22 5" xfId="1271"/>
    <cellStyle name="Normal 22 6" xfId="1272"/>
    <cellStyle name="Normal 22 7" xfId="1273"/>
    <cellStyle name="Normal 22 8" xfId="1274"/>
    <cellStyle name="Normal 22 9" xfId="1275"/>
    <cellStyle name="Normal 23" xfId="1276"/>
    <cellStyle name="Normal 23 2" xfId="1277"/>
    <cellStyle name="Normal 24" xfId="1278"/>
    <cellStyle name="Normal 24 2" xfId="1279"/>
    <cellStyle name="Normal 24 3" xfId="1280"/>
    <cellStyle name="Normal 24 4" xfId="1281"/>
    <cellStyle name="Normal 24 5" xfId="1282"/>
    <cellStyle name="Normal 24 6" xfId="1283"/>
    <cellStyle name="Normal 25" xfId="1284"/>
    <cellStyle name="Normal 25 10" xfId="1285"/>
    <cellStyle name="Normal 25 11" xfId="1286"/>
    <cellStyle name="Normal 25 12" xfId="1287"/>
    <cellStyle name="Normal 25 13" xfId="1288"/>
    <cellStyle name="Normal 25 14" xfId="1289"/>
    <cellStyle name="Normal 25 15" xfId="1290"/>
    <cellStyle name="Normal 25 16" xfId="1291"/>
    <cellStyle name="Normal 25 17" xfId="1292"/>
    <cellStyle name="Normal 25 18" xfId="1293"/>
    <cellStyle name="Normal 25 19" xfId="1294"/>
    <cellStyle name="Normal 25 2" xfId="1295"/>
    <cellStyle name="Normal 25 20" xfId="1296"/>
    <cellStyle name="Normal 25 21" xfId="1297"/>
    <cellStyle name="Normal 25 22" xfId="1298"/>
    <cellStyle name="Normal 25 23" xfId="1299"/>
    <cellStyle name="Normal 25 24" xfId="1300"/>
    <cellStyle name="Normal 25 25" xfId="1301"/>
    <cellStyle name="Normal 25 26" xfId="1302"/>
    <cellStyle name="Normal 25 27" xfId="1303"/>
    <cellStyle name="Normal 25 28" xfId="1304"/>
    <cellStyle name="Normal 25 29" xfId="1305"/>
    <cellStyle name="Normal 25 3" xfId="1306"/>
    <cellStyle name="Normal 25 30" xfId="1307"/>
    <cellStyle name="Normal 25 31" xfId="1308"/>
    <cellStyle name="Normal 25 32" xfId="1309"/>
    <cellStyle name="Normal 25 33" xfId="1310"/>
    <cellStyle name="Normal 25 34" xfId="1311"/>
    <cellStyle name="Normal 25 35" xfId="1312"/>
    <cellStyle name="Normal 25 36" xfId="1313"/>
    <cellStyle name="Normal 25 37" xfId="1314"/>
    <cellStyle name="Normal 25 38" xfId="1315"/>
    <cellStyle name="Normal 25 39" xfId="1316"/>
    <cellStyle name="Normal 25 4" xfId="1317"/>
    <cellStyle name="Normal 25 40" xfId="1318"/>
    <cellStyle name="Normal 25 5" xfId="1319"/>
    <cellStyle name="Normal 25 6" xfId="1320"/>
    <cellStyle name="Normal 25 7" xfId="1321"/>
    <cellStyle name="Normal 25 8" xfId="1322"/>
    <cellStyle name="Normal 25 9" xfId="1323"/>
    <cellStyle name="Normal 26" xfId="1324"/>
    <cellStyle name="Normal 26 10" xfId="1325"/>
    <cellStyle name="Normal 26 11" xfId="1326"/>
    <cellStyle name="Normal 26 12" xfId="1327"/>
    <cellStyle name="Normal 26 13" xfId="1328"/>
    <cellStyle name="Normal 26 14" xfId="1329"/>
    <cellStyle name="Normal 26 15" xfId="1330"/>
    <cellStyle name="Normal 26 16" xfId="1331"/>
    <cellStyle name="Normal 26 17" xfId="1332"/>
    <cellStyle name="Normal 26 18" xfId="1333"/>
    <cellStyle name="Normal 26 19" xfId="1334"/>
    <cellStyle name="Normal 26 2" xfId="1335"/>
    <cellStyle name="Normal 26 20" xfId="1336"/>
    <cellStyle name="Normal 26 21" xfId="1337"/>
    <cellStyle name="Normal 26 22" xfId="1338"/>
    <cellStyle name="Normal 26 23" xfId="1339"/>
    <cellStyle name="Normal 26 24" xfId="1340"/>
    <cellStyle name="Normal 26 25" xfId="1341"/>
    <cellStyle name="Normal 26 26" xfId="1342"/>
    <cellStyle name="Normal 26 27" xfId="1343"/>
    <cellStyle name="Normal 26 28" xfId="1344"/>
    <cellStyle name="Normal 26 29" xfId="1345"/>
    <cellStyle name="Normal 26 3" xfId="1346"/>
    <cellStyle name="Normal 26 30" xfId="1347"/>
    <cellStyle name="Normal 26 31" xfId="1348"/>
    <cellStyle name="Normal 26 32" xfId="1349"/>
    <cellStyle name="Normal 26 33" xfId="1350"/>
    <cellStyle name="Normal 26 34" xfId="1351"/>
    <cellStyle name="Normal 26 35" xfId="1352"/>
    <cellStyle name="Normal 26 36" xfId="1353"/>
    <cellStyle name="Normal 26 37" xfId="1354"/>
    <cellStyle name="Normal 26 38" xfId="1355"/>
    <cellStyle name="Normal 26 39" xfId="1356"/>
    <cellStyle name="Normal 26 4" xfId="1357"/>
    <cellStyle name="Normal 26 40" xfId="1358"/>
    <cellStyle name="Normal 26 5" xfId="1359"/>
    <cellStyle name="Normal 26 6" xfId="1360"/>
    <cellStyle name="Normal 26 7" xfId="1361"/>
    <cellStyle name="Normal 26 8" xfId="1362"/>
    <cellStyle name="Normal 26 9" xfId="1363"/>
    <cellStyle name="Normal 27" xfId="1364"/>
    <cellStyle name="Normal 27 2" xfId="1365"/>
    <cellStyle name="Normal 28" xfId="1366"/>
    <cellStyle name="Normal 28 10" xfId="1367"/>
    <cellStyle name="Normal 28 11" xfId="1368"/>
    <cellStyle name="Normal 28 12" xfId="1369"/>
    <cellStyle name="Normal 28 13" xfId="1370"/>
    <cellStyle name="Normal 28 14" xfId="1371"/>
    <cellStyle name="Normal 28 15" xfId="1372"/>
    <cellStyle name="Normal 28 16" xfId="1373"/>
    <cellStyle name="Normal 28 17" xfId="1374"/>
    <cellStyle name="Normal 28 18" xfId="1375"/>
    <cellStyle name="Normal 28 19" xfId="1376"/>
    <cellStyle name="Normal 28 2" xfId="1377"/>
    <cellStyle name="Normal 28 20" xfId="1378"/>
    <cellStyle name="Normal 28 21" xfId="1379"/>
    <cellStyle name="Normal 28 22" xfId="1380"/>
    <cellStyle name="Normal 28 23" xfId="1381"/>
    <cellStyle name="Normal 28 24" xfId="1382"/>
    <cellStyle name="Normal 28 25" xfId="1383"/>
    <cellStyle name="Normal 28 26" xfId="1384"/>
    <cellStyle name="Normal 28 27" xfId="1385"/>
    <cellStyle name="Normal 28 28" xfId="1386"/>
    <cellStyle name="Normal 28 29" xfId="1387"/>
    <cellStyle name="Normal 28 3" xfId="1388"/>
    <cellStyle name="Normal 28 30" xfId="1389"/>
    <cellStyle name="Normal 28 31" xfId="1390"/>
    <cellStyle name="Normal 28 32" xfId="1391"/>
    <cellStyle name="Normal 28 33" xfId="1392"/>
    <cellStyle name="Normal 28 34" xfId="1393"/>
    <cellStyle name="Normal 28 35" xfId="1394"/>
    <cellStyle name="Normal 28 36" xfId="1395"/>
    <cellStyle name="Normal 28 37" xfId="1396"/>
    <cellStyle name="Normal 28 38" xfId="1397"/>
    <cellStyle name="Normal 28 39" xfId="1398"/>
    <cellStyle name="Normal 28 4" xfId="1399"/>
    <cellStyle name="Normal 28 40" xfId="1400"/>
    <cellStyle name="Normal 28 41" xfId="1401"/>
    <cellStyle name="Normal 28 42" xfId="1402"/>
    <cellStyle name="Normal 28 43" xfId="1403"/>
    <cellStyle name="Normal 28 44" xfId="1404"/>
    <cellStyle name="Normal 28 45" xfId="1405"/>
    <cellStyle name="Normal 28 5" xfId="1406"/>
    <cellStyle name="Normal 28 6" xfId="1407"/>
    <cellStyle name="Normal 28 7" xfId="1408"/>
    <cellStyle name="Normal 28 8" xfId="1409"/>
    <cellStyle name="Normal 28 9" xfId="1410"/>
    <cellStyle name="Normal 29" xfId="1411"/>
    <cellStyle name="Normal 29 10" xfId="1412"/>
    <cellStyle name="Normal 29 11" xfId="1413"/>
    <cellStyle name="Normal 29 12" xfId="1414"/>
    <cellStyle name="Normal 29 13" xfId="1415"/>
    <cellStyle name="Normal 29 14" xfId="1416"/>
    <cellStyle name="Normal 29 15" xfId="1417"/>
    <cellStyle name="Normal 29 16" xfId="1418"/>
    <cellStyle name="Normal 29 17" xfId="1419"/>
    <cellStyle name="Normal 29 18" xfId="1420"/>
    <cellStyle name="Normal 29 19" xfId="1421"/>
    <cellStyle name="Normal 29 2" xfId="1422"/>
    <cellStyle name="Normal 29 20" xfId="1423"/>
    <cellStyle name="Normal 29 21" xfId="1424"/>
    <cellStyle name="Normal 29 22" xfId="1425"/>
    <cellStyle name="Normal 29 23" xfId="1426"/>
    <cellStyle name="Normal 29 24" xfId="1427"/>
    <cellStyle name="Normal 29 25" xfId="1428"/>
    <cellStyle name="Normal 29 26" xfId="1429"/>
    <cellStyle name="Normal 29 27" xfId="1430"/>
    <cellStyle name="Normal 29 28" xfId="1431"/>
    <cellStyle name="Normal 29 29" xfId="1432"/>
    <cellStyle name="Normal 29 3" xfId="1433"/>
    <cellStyle name="Normal 29 30" xfId="1434"/>
    <cellStyle name="Normal 29 31" xfId="1435"/>
    <cellStyle name="Normal 29 32" xfId="1436"/>
    <cellStyle name="Normal 29 33" xfId="1437"/>
    <cellStyle name="Normal 29 34" xfId="1438"/>
    <cellStyle name="Normal 29 35" xfId="1439"/>
    <cellStyle name="Normal 29 36" xfId="1440"/>
    <cellStyle name="Normal 29 37" xfId="1441"/>
    <cellStyle name="Normal 29 38" xfId="1442"/>
    <cellStyle name="Normal 29 39" xfId="1443"/>
    <cellStyle name="Normal 29 4" xfId="1444"/>
    <cellStyle name="Normal 29 40" xfId="1445"/>
    <cellStyle name="Normal 29 5" xfId="1446"/>
    <cellStyle name="Normal 29 6" xfId="1447"/>
    <cellStyle name="Normal 29 7" xfId="1448"/>
    <cellStyle name="Normal 29 8" xfId="1449"/>
    <cellStyle name="Normal 29 9" xfId="1450"/>
    <cellStyle name="Normal 3" xfId="1451"/>
    <cellStyle name="Normal 3 2" xfId="1452"/>
    <cellStyle name="Normal 3 3" xfId="1453"/>
    <cellStyle name="Normal 3 4" xfId="1454"/>
    <cellStyle name="Normal 30" xfId="1455"/>
    <cellStyle name="Normal 30 10" xfId="1456"/>
    <cellStyle name="Normal 30 11" xfId="1457"/>
    <cellStyle name="Normal 30 12" xfId="1458"/>
    <cellStyle name="Normal 30 13" xfId="1459"/>
    <cellStyle name="Normal 30 14" xfId="1460"/>
    <cellStyle name="Normal 30 15" xfId="1461"/>
    <cellStyle name="Normal 30 16" xfId="1462"/>
    <cellStyle name="Normal 30 17" xfId="1463"/>
    <cellStyle name="Normal 30 18" xfId="1464"/>
    <cellStyle name="Normal 30 19" xfId="1465"/>
    <cellStyle name="Normal 30 2" xfId="1466"/>
    <cellStyle name="Normal 30 20" xfId="1467"/>
    <cellStyle name="Normal 30 21" xfId="1468"/>
    <cellStyle name="Normal 30 22" xfId="1469"/>
    <cellStyle name="Normal 30 23" xfId="1470"/>
    <cellStyle name="Normal 30 24" xfId="1471"/>
    <cellStyle name="Normal 30 25" xfId="1472"/>
    <cellStyle name="Normal 30 26" xfId="1473"/>
    <cellStyle name="Normal 30 27" xfId="1474"/>
    <cellStyle name="Normal 30 28" xfId="1475"/>
    <cellStyle name="Normal 30 29" xfId="1476"/>
    <cellStyle name="Normal 30 3" xfId="1477"/>
    <cellStyle name="Normal 30 30" xfId="1478"/>
    <cellStyle name="Normal 30 31" xfId="1479"/>
    <cellStyle name="Normal 30 32" xfId="1480"/>
    <cellStyle name="Normal 30 33" xfId="1481"/>
    <cellStyle name="Normal 30 34" xfId="1482"/>
    <cellStyle name="Normal 30 35" xfId="1483"/>
    <cellStyle name="Normal 30 36" xfId="1484"/>
    <cellStyle name="Normal 30 37" xfId="1485"/>
    <cellStyle name="Normal 30 38" xfId="1486"/>
    <cellStyle name="Normal 30 39" xfId="1487"/>
    <cellStyle name="Normal 30 4" xfId="1488"/>
    <cellStyle name="Normal 30 40" xfId="1489"/>
    <cellStyle name="Normal 30 5" xfId="1490"/>
    <cellStyle name="Normal 30 6" xfId="1491"/>
    <cellStyle name="Normal 30 7" xfId="1492"/>
    <cellStyle name="Normal 30 8" xfId="1493"/>
    <cellStyle name="Normal 30 9" xfId="1494"/>
    <cellStyle name="Normal 31" xfId="1495"/>
    <cellStyle name="Normal 31 10" xfId="1496"/>
    <cellStyle name="Normal 31 11" xfId="1497"/>
    <cellStyle name="Normal 31 12" xfId="1498"/>
    <cellStyle name="Normal 31 13" xfId="1499"/>
    <cellStyle name="Normal 31 14" xfId="1500"/>
    <cellStyle name="Normal 31 15" xfId="1501"/>
    <cellStyle name="Normal 31 16" xfId="1502"/>
    <cellStyle name="Normal 31 17" xfId="1503"/>
    <cellStyle name="Normal 31 18" xfId="1504"/>
    <cellStyle name="Normal 31 19" xfId="1505"/>
    <cellStyle name="Normal 31 2" xfId="1506"/>
    <cellStyle name="Normal 31 20" xfId="1507"/>
    <cellStyle name="Normal 31 21" xfId="1508"/>
    <cellStyle name="Normal 31 22" xfId="1509"/>
    <cellStyle name="Normal 31 23" xfId="1510"/>
    <cellStyle name="Normal 31 24" xfId="1511"/>
    <cellStyle name="Normal 31 25" xfId="1512"/>
    <cellStyle name="Normal 31 26" xfId="1513"/>
    <cellStyle name="Normal 31 27" xfId="1514"/>
    <cellStyle name="Normal 31 28" xfId="1515"/>
    <cellStyle name="Normal 31 29" xfId="1516"/>
    <cellStyle name="Normal 31 3" xfId="1517"/>
    <cellStyle name="Normal 31 30" xfId="1518"/>
    <cellStyle name="Normal 31 31" xfId="1519"/>
    <cellStyle name="Normal 31 32" xfId="1520"/>
    <cellStyle name="Normal 31 33" xfId="1521"/>
    <cellStyle name="Normal 31 34" xfId="1522"/>
    <cellStyle name="Normal 31 35" xfId="1523"/>
    <cellStyle name="Normal 31 36" xfId="1524"/>
    <cellStyle name="Normal 31 37" xfId="1525"/>
    <cellStyle name="Normal 31 38" xfId="1526"/>
    <cellStyle name="Normal 31 39" xfId="1527"/>
    <cellStyle name="Normal 31 4" xfId="1528"/>
    <cellStyle name="Normal 31 40" xfId="1529"/>
    <cellStyle name="Normal 31 41" xfId="1530"/>
    <cellStyle name="Normal 31 42" xfId="1531"/>
    <cellStyle name="Normal 31 43" xfId="1532"/>
    <cellStyle name="Normal 31 44" xfId="1533"/>
    <cellStyle name="Normal 31 45" xfId="1534"/>
    <cellStyle name="Normal 31 5" xfId="1535"/>
    <cellStyle name="Normal 31 6" xfId="1536"/>
    <cellStyle name="Normal 31 7" xfId="1537"/>
    <cellStyle name="Normal 31 8" xfId="1538"/>
    <cellStyle name="Normal 31 9" xfId="1539"/>
    <cellStyle name="Normal 32" xfId="1540"/>
    <cellStyle name="Normal 32 10" xfId="1541"/>
    <cellStyle name="Normal 32 11" xfId="1542"/>
    <cellStyle name="Normal 32 12" xfId="1543"/>
    <cellStyle name="Normal 32 13" xfId="1544"/>
    <cellStyle name="Normal 32 14" xfId="1545"/>
    <cellStyle name="Normal 32 15" xfId="1546"/>
    <cellStyle name="Normal 32 16" xfId="1547"/>
    <cellStyle name="Normal 32 17" xfId="1548"/>
    <cellStyle name="Normal 32 18" xfId="1549"/>
    <cellStyle name="Normal 32 19" xfId="1550"/>
    <cellStyle name="Normal 32 2" xfId="1551"/>
    <cellStyle name="Normal 32 20" xfId="1552"/>
    <cellStyle name="Normal 32 21" xfId="1553"/>
    <cellStyle name="Normal 32 22" xfId="1554"/>
    <cellStyle name="Normal 32 23" xfId="1555"/>
    <cellStyle name="Normal 32 24" xfId="1556"/>
    <cellStyle name="Normal 32 25" xfId="1557"/>
    <cellStyle name="Normal 32 26" xfId="1558"/>
    <cellStyle name="Normal 32 27" xfId="1559"/>
    <cellStyle name="Normal 32 28" xfId="1560"/>
    <cellStyle name="Normal 32 29" xfId="1561"/>
    <cellStyle name="Normal 32 3" xfId="1562"/>
    <cellStyle name="Normal 32 30" xfId="1563"/>
    <cellStyle name="Normal 32 31" xfId="1564"/>
    <cellStyle name="Normal 32 32" xfId="1565"/>
    <cellStyle name="Normal 32 33" xfId="1566"/>
    <cellStyle name="Normal 32 34" xfId="1567"/>
    <cellStyle name="Normal 32 35" xfId="1568"/>
    <cellStyle name="Normal 32 36" xfId="1569"/>
    <cellStyle name="Normal 32 37" xfId="1570"/>
    <cellStyle name="Normal 32 38" xfId="1571"/>
    <cellStyle name="Normal 32 39" xfId="1572"/>
    <cellStyle name="Normal 32 4" xfId="1573"/>
    <cellStyle name="Normal 32 40" xfId="1574"/>
    <cellStyle name="Normal 32 5" xfId="1575"/>
    <cellStyle name="Normal 32 6" xfId="1576"/>
    <cellStyle name="Normal 32 7" xfId="1577"/>
    <cellStyle name="Normal 32 8" xfId="1578"/>
    <cellStyle name="Normal 32 9" xfId="1579"/>
    <cellStyle name="Normal 33" xfId="1580"/>
    <cellStyle name="Normal 33 10" xfId="1581"/>
    <cellStyle name="Normal 33 11" xfId="1582"/>
    <cellStyle name="Normal 33 12" xfId="1583"/>
    <cellStyle name="Normal 33 13" xfId="1584"/>
    <cellStyle name="Normal 33 14" xfId="1585"/>
    <cellStyle name="Normal 33 15" xfId="1586"/>
    <cellStyle name="Normal 33 16" xfId="1587"/>
    <cellStyle name="Normal 33 17" xfId="1588"/>
    <cellStyle name="Normal 33 18" xfId="1589"/>
    <cellStyle name="Normal 33 19" xfId="1590"/>
    <cellStyle name="Normal 33 2" xfId="1591"/>
    <cellStyle name="Normal 33 20" xfId="1592"/>
    <cellStyle name="Normal 33 21" xfId="1593"/>
    <cellStyle name="Normal 33 22" xfId="1594"/>
    <cellStyle name="Normal 33 23" xfId="1595"/>
    <cellStyle name="Normal 33 24" xfId="1596"/>
    <cellStyle name="Normal 33 25" xfId="1597"/>
    <cellStyle name="Normal 33 26" xfId="1598"/>
    <cellStyle name="Normal 33 27" xfId="1599"/>
    <cellStyle name="Normal 33 28" xfId="1600"/>
    <cellStyle name="Normal 33 29" xfId="1601"/>
    <cellStyle name="Normal 33 3" xfId="1602"/>
    <cellStyle name="Normal 33 30" xfId="1603"/>
    <cellStyle name="Normal 33 31" xfId="1604"/>
    <cellStyle name="Normal 33 32" xfId="1605"/>
    <cellStyle name="Normal 33 33" xfId="1606"/>
    <cellStyle name="Normal 33 34" xfId="1607"/>
    <cellStyle name="Normal 33 35" xfId="1608"/>
    <cellStyle name="Normal 33 36" xfId="1609"/>
    <cellStyle name="Normal 33 37" xfId="1610"/>
    <cellStyle name="Normal 33 38" xfId="1611"/>
    <cellStyle name="Normal 33 39" xfId="1612"/>
    <cellStyle name="Normal 33 4" xfId="1613"/>
    <cellStyle name="Normal 33 40" xfId="1614"/>
    <cellStyle name="Normal 33 5" xfId="1615"/>
    <cellStyle name="Normal 33 6" xfId="1616"/>
    <cellStyle name="Normal 33 7" xfId="1617"/>
    <cellStyle name="Normal 33 8" xfId="1618"/>
    <cellStyle name="Normal 33 9" xfId="1619"/>
    <cellStyle name="Normal 34" xfId="1620"/>
    <cellStyle name="Normal 34 10" xfId="1621"/>
    <cellStyle name="Normal 34 11" xfId="1622"/>
    <cellStyle name="Normal 34 12" xfId="1623"/>
    <cellStyle name="Normal 34 13" xfId="1624"/>
    <cellStyle name="Normal 34 14" xfId="1625"/>
    <cellStyle name="Normal 34 15" xfId="1626"/>
    <cellStyle name="Normal 34 16" xfId="1627"/>
    <cellStyle name="Normal 34 17" xfId="1628"/>
    <cellStyle name="Normal 34 18" xfId="1629"/>
    <cellStyle name="Normal 34 19" xfId="1630"/>
    <cellStyle name="Normal 34 2" xfId="1631"/>
    <cellStyle name="Normal 34 20" xfId="1632"/>
    <cellStyle name="Normal 34 21" xfId="1633"/>
    <cellStyle name="Normal 34 22" xfId="1634"/>
    <cellStyle name="Normal 34 23" xfId="1635"/>
    <cellStyle name="Normal 34 24" xfId="1636"/>
    <cellStyle name="Normal 34 25" xfId="1637"/>
    <cellStyle name="Normal 34 26" xfId="1638"/>
    <cellStyle name="Normal 34 27" xfId="1639"/>
    <cellStyle name="Normal 34 28" xfId="1640"/>
    <cellStyle name="Normal 34 29" xfId="1641"/>
    <cellStyle name="Normal 34 3" xfId="1642"/>
    <cellStyle name="Normal 34 30" xfId="1643"/>
    <cellStyle name="Normal 34 31" xfId="1644"/>
    <cellStyle name="Normal 34 32" xfId="1645"/>
    <cellStyle name="Normal 34 33" xfId="1646"/>
    <cellStyle name="Normal 34 34" xfId="1647"/>
    <cellStyle name="Normal 34 35" xfId="1648"/>
    <cellStyle name="Normal 34 36" xfId="1649"/>
    <cellStyle name="Normal 34 37" xfId="1650"/>
    <cellStyle name="Normal 34 38" xfId="1651"/>
    <cellStyle name="Normal 34 39" xfId="1652"/>
    <cellStyle name="Normal 34 4" xfId="1653"/>
    <cellStyle name="Normal 34 40" xfId="1654"/>
    <cellStyle name="Normal 34 5" xfId="1655"/>
    <cellStyle name="Normal 34 6" xfId="1656"/>
    <cellStyle name="Normal 34 7" xfId="1657"/>
    <cellStyle name="Normal 34 8" xfId="1658"/>
    <cellStyle name="Normal 34 9" xfId="1659"/>
    <cellStyle name="Normal 35" xfId="1660"/>
    <cellStyle name="Normal 35 10" xfId="1661"/>
    <cellStyle name="Normal 35 11" xfId="1662"/>
    <cellStyle name="Normal 35 12" xfId="1663"/>
    <cellStyle name="Normal 35 13" xfId="1664"/>
    <cellStyle name="Normal 35 14" xfId="1665"/>
    <cellStyle name="Normal 35 15" xfId="1666"/>
    <cellStyle name="Normal 35 16" xfId="1667"/>
    <cellStyle name="Normal 35 17" xfId="1668"/>
    <cellStyle name="Normal 35 18" xfId="1669"/>
    <cellStyle name="Normal 35 19" xfId="1670"/>
    <cellStyle name="Normal 35 2" xfId="1671"/>
    <cellStyle name="Normal 35 20" xfId="1672"/>
    <cellStyle name="Normal 35 21" xfId="1673"/>
    <cellStyle name="Normal 35 22" xfId="1674"/>
    <cellStyle name="Normal 35 23" xfId="1675"/>
    <cellStyle name="Normal 35 24" xfId="1676"/>
    <cellStyle name="Normal 35 25" xfId="1677"/>
    <cellStyle name="Normal 35 26" xfId="1678"/>
    <cellStyle name="Normal 35 27" xfId="1679"/>
    <cellStyle name="Normal 35 28" xfId="1680"/>
    <cellStyle name="Normal 35 29" xfId="1681"/>
    <cellStyle name="Normal 35 3" xfId="1682"/>
    <cellStyle name="Normal 35 30" xfId="1683"/>
    <cellStyle name="Normal 35 31" xfId="1684"/>
    <cellStyle name="Normal 35 32" xfId="1685"/>
    <cellStyle name="Normal 35 33" xfId="1686"/>
    <cellStyle name="Normal 35 34" xfId="1687"/>
    <cellStyle name="Normal 35 35" xfId="1688"/>
    <cellStyle name="Normal 35 36" xfId="1689"/>
    <cellStyle name="Normal 35 37" xfId="1690"/>
    <cellStyle name="Normal 35 38" xfId="1691"/>
    <cellStyle name="Normal 35 39" xfId="1692"/>
    <cellStyle name="Normal 35 4" xfId="1693"/>
    <cellStyle name="Normal 35 40" xfId="1694"/>
    <cellStyle name="Normal 35 5" xfId="1695"/>
    <cellStyle name="Normal 35 6" xfId="1696"/>
    <cellStyle name="Normal 35 7" xfId="1697"/>
    <cellStyle name="Normal 35 8" xfId="1698"/>
    <cellStyle name="Normal 35 9" xfId="1699"/>
    <cellStyle name="Normal 36 10" xfId="1700"/>
    <cellStyle name="Normal 36 11" xfId="1701"/>
    <cellStyle name="Normal 36 12" xfId="1702"/>
    <cellStyle name="Normal 36 13" xfId="1703"/>
    <cellStyle name="Normal 36 14" xfId="1704"/>
    <cellStyle name="Normal 36 15" xfId="1705"/>
    <cellStyle name="Normal 36 16" xfId="1706"/>
    <cellStyle name="Normal 36 17" xfId="1707"/>
    <cellStyle name="Normal 36 18" xfId="1708"/>
    <cellStyle name="Normal 36 19" xfId="1709"/>
    <cellStyle name="Normal 36 2" xfId="1710"/>
    <cellStyle name="Normal 36 20" xfId="1711"/>
    <cellStyle name="Normal 36 21" xfId="1712"/>
    <cellStyle name="Normal 36 22" xfId="1713"/>
    <cellStyle name="Normal 36 23" xfId="1714"/>
    <cellStyle name="Normal 36 24" xfId="1715"/>
    <cellStyle name="Normal 36 25" xfId="1716"/>
    <cellStyle name="Normal 36 26" xfId="1717"/>
    <cellStyle name="Normal 36 27" xfId="1718"/>
    <cellStyle name="Normal 36 28" xfId="1719"/>
    <cellStyle name="Normal 36 29" xfId="1720"/>
    <cellStyle name="Normal 36 3" xfId="1721"/>
    <cellStyle name="Normal 36 30" xfId="1722"/>
    <cellStyle name="Normal 36 31" xfId="1723"/>
    <cellStyle name="Normal 36 32" xfId="1724"/>
    <cellStyle name="Normal 36 33" xfId="1725"/>
    <cellStyle name="Normal 36 34" xfId="1726"/>
    <cellStyle name="Normal 36 35" xfId="1727"/>
    <cellStyle name="Normal 36 36" xfId="1728"/>
    <cellStyle name="Normal 36 37" xfId="1729"/>
    <cellStyle name="Normal 36 38" xfId="1730"/>
    <cellStyle name="Normal 36 39" xfId="1731"/>
    <cellStyle name="Normal 36 4" xfId="1732"/>
    <cellStyle name="Normal 36 40" xfId="1733"/>
    <cellStyle name="Normal 36 5" xfId="1734"/>
    <cellStyle name="Normal 36 6" xfId="1735"/>
    <cellStyle name="Normal 36 7" xfId="1736"/>
    <cellStyle name="Normal 36 8" xfId="1737"/>
    <cellStyle name="Normal 36 9" xfId="1738"/>
    <cellStyle name="Normal 37 10" xfId="1739"/>
    <cellStyle name="Normal 37 11" xfId="1740"/>
    <cellStyle name="Normal 37 12" xfId="1741"/>
    <cellStyle name="Normal 37 13" xfId="1742"/>
    <cellStyle name="Normal 37 14" xfId="1743"/>
    <cellStyle name="Normal 37 15" xfId="1744"/>
    <cellStyle name="Normal 37 16" xfId="1745"/>
    <cellStyle name="Normal 37 17" xfId="1746"/>
    <cellStyle name="Normal 37 18" xfId="1747"/>
    <cellStyle name="Normal 37 19" xfId="1748"/>
    <cellStyle name="Normal 37 2" xfId="1749"/>
    <cellStyle name="Normal 37 20" xfId="1750"/>
    <cellStyle name="Normal 37 21" xfId="1751"/>
    <cellStyle name="Normal 37 22" xfId="1752"/>
    <cellStyle name="Normal 37 23" xfId="1753"/>
    <cellStyle name="Normal 37 24" xfId="1754"/>
    <cellStyle name="Normal 37 25" xfId="1755"/>
    <cellStyle name="Normal 37 26" xfId="1756"/>
    <cellStyle name="Normal 37 27" xfId="1757"/>
    <cellStyle name="Normal 37 28" xfId="1758"/>
    <cellStyle name="Normal 37 29" xfId="1759"/>
    <cellStyle name="Normal 37 3" xfId="1760"/>
    <cellStyle name="Normal 37 30" xfId="1761"/>
    <cellStyle name="Normal 37 31" xfId="1762"/>
    <cellStyle name="Normal 37 32" xfId="1763"/>
    <cellStyle name="Normal 37 33" xfId="1764"/>
    <cellStyle name="Normal 37 34" xfId="1765"/>
    <cellStyle name="Normal 37 35" xfId="1766"/>
    <cellStyle name="Normal 37 36" xfId="1767"/>
    <cellStyle name="Normal 37 37" xfId="1768"/>
    <cellStyle name="Normal 37 38" xfId="1769"/>
    <cellStyle name="Normal 37 39" xfId="1770"/>
    <cellStyle name="Normal 37 4" xfId="1771"/>
    <cellStyle name="Normal 37 40" xfId="1772"/>
    <cellStyle name="Normal 37 5" xfId="1773"/>
    <cellStyle name="Normal 37 6" xfId="1774"/>
    <cellStyle name="Normal 37 7" xfId="1775"/>
    <cellStyle name="Normal 37 8" xfId="1776"/>
    <cellStyle name="Normal 37 9" xfId="1777"/>
    <cellStyle name="Normal 38 2" xfId="1778"/>
    <cellStyle name="Normal 38 3" xfId="1779"/>
    <cellStyle name="Normal 38 4" xfId="1780"/>
    <cellStyle name="Normal 39 10" xfId="1781"/>
    <cellStyle name="Normal 39 11" xfId="1782"/>
    <cellStyle name="Normal 39 12" xfId="1783"/>
    <cellStyle name="Normal 39 13" xfId="1784"/>
    <cellStyle name="Normal 39 14" xfId="1785"/>
    <cellStyle name="Normal 39 15" xfId="1786"/>
    <cellStyle name="Normal 39 16" xfId="1787"/>
    <cellStyle name="Normal 39 17" xfId="1788"/>
    <cellStyle name="Normal 39 18" xfId="1789"/>
    <cellStyle name="Normal 39 19" xfId="1790"/>
    <cellStyle name="Normal 39 2" xfId="1791"/>
    <cellStyle name="Normal 39 20" xfId="1792"/>
    <cellStyle name="Normal 39 21" xfId="1793"/>
    <cellStyle name="Normal 39 22" xfId="1794"/>
    <cellStyle name="Normal 39 23" xfId="1795"/>
    <cellStyle name="Normal 39 24" xfId="1796"/>
    <cellStyle name="Normal 39 25" xfId="1797"/>
    <cellStyle name="Normal 39 26" xfId="1798"/>
    <cellStyle name="Normal 39 27" xfId="1799"/>
    <cellStyle name="Normal 39 28" xfId="1800"/>
    <cellStyle name="Normal 39 29" xfId="1801"/>
    <cellStyle name="Normal 39 3" xfId="1802"/>
    <cellStyle name="Normal 39 30" xfId="1803"/>
    <cellStyle name="Normal 39 31" xfId="1804"/>
    <cellStyle name="Normal 39 32" xfId="1805"/>
    <cellStyle name="Normal 39 33" xfId="1806"/>
    <cellStyle name="Normal 39 34" xfId="1807"/>
    <cellStyle name="Normal 39 35" xfId="1808"/>
    <cellStyle name="Normal 39 36" xfId="1809"/>
    <cellStyle name="Normal 39 37" xfId="1810"/>
    <cellStyle name="Normal 39 38" xfId="1811"/>
    <cellStyle name="Normal 39 39" xfId="1812"/>
    <cellStyle name="Normal 39 4" xfId="1813"/>
    <cellStyle name="Normal 39 40" xfId="1814"/>
    <cellStyle name="Normal 39 5" xfId="1815"/>
    <cellStyle name="Normal 39 6" xfId="1816"/>
    <cellStyle name="Normal 39 7" xfId="1817"/>
    <cellStyle name="Normal 39 8" xfId="1818"/>
    <cellStyle name="Normal 39 9" xfId="1819"/>
    <cellStyle name="Normal 4" xfId="1820"/>
    <cellStyle name="Normal 4 2" xfId="1821"/>
    <cellStyle name="Normal 4 2 2" xfId="1822"/>
    <cellStyle name="Normal 4 2 2 2" xfId="1823"/>
    <cellStyle name="Normal 4 2 2 3" xfId="1824"/>
    <cellStyle name="Normal 4 2 2 4" xfId="1825"/>
    <cellStyle name="Normal 4 2 2 5" xfId="1826"/>
    <cellStyle name="Normal 4 2 2 6" xfId="1827"/>
    <cellStyle name="Normal 4 2 2 7" xfId="1828"/>
    <cellStyle name="Normal 4 2 2 8" xfId="1829"/>
    <cellStyle name="Normal 4 2 3" xfId="1830"/>
    <cellStyle name="Normal 4 3" xfId="1831"/>
    <cellStyle name="Normal 4 3 2" xfId="1832"/>
    <cellStyle name="Normal 4 4" xfId="1833"/>
    <cellStyle name="Normal 40 10" xfId="1834"/>
    <cellStyle name="Normal 40 11" xfId="1835"/>
    <cellStyle name="Normal 40 12" xfId="1836"/>
    <cellStyle name="Normal 40 13" xfId="1837"/>
    <cellStyle name="Normal 40 14" xfId="1838"/>
    <cellStyle name="Normal 40 15" xfId="1839"/>
    <cellStyle name="Normal 40 16" xfId="1840"/>
    <cellStyle name="Normal 40 17" xfId="1841"/>
    <cellStyle name="Normal 40 18" xfId="1842"/>
    <cellStyle name="Normal 40 19" xfId="1843"/>
    <cellStyle name="Normal 40 2" xfId="1844"/>
    <cellStyle name="Normal 40 20" xfId="1845"/>
    <cellStyle name="Normal 40 21" xfId="1846"/>
    <cellStyle name="Normal 40 22" xfId="1847"/>
    <cellStyle name="Normal 40 23" xfId="1848"/>
    <cellStyle name="Normal 40 24" xfId="1849"/>
    <cellStyle name="Normal 40 25" xfId="1850"/>
    <cellStyle name="Normal 40 26" xfId="1851"/>
    <cellStyle name="Normal 40 27" xfId="1852"/>
    <cellStyle name="Normal 40 28" xfId="1853"/>
    <cellStyle name="Normal 40 29" xfId="1854"/>
    <cellStyle name="Normal 40 3" xfId="1855"/>
    <cellStyle name="Normal 40 30" xfId="1856"/>
    <cellStyle name="Normal 40 31" xfId="1857"/>
    <cellStyle name="Normal 40 32" xfId="1858"/>
    <cellStyle name="Normal 40 33" xfId="1859"/>
    <cellStyle name="Normal 40 34" xfId="1860"/>
    <cellStyle name="Normal 40 35" xfId="1861"/>
    <cellStyle name="Normal 40 36" xfId="1862"/>
    <cellStyle name="Normal 40 37" xfId="1863"/>
    <cellStyle name="Normal 40 38" xfId="1864"/>
    <cellStyle name="Normal 40 39" xfId="1865"/>
    <cellStyle name="Normal 40 4" xfId="1866"/>
    <cellStyle name="Normal 40 40" xfId="1867"/>
    <cellStyle name="Normal 40 5" xfId="1868"/>
    <cellStyle name="Normal 40 6" xfId="1869"/>
    <cellStyle name="Normal 40 7" xfId="1870"/>
    <cellStyle name="Normal 40 8" xfId="1871"/>
    <cellStyle name="Normal 40 9" xfId="1872"/>
    <cellStyle name="Normal 41 10" xfId="1873"/>
    <cellStyle name="Normal 41 11" xfId="1874"/>
    <cellStyle name="Normal 41 12" xfId="1875"/>
    <cellStyle name="Normal 41 13" xfId="1876"/>
    <cellStyle name="Normal 41 14" xfId="1877"/>
    <cellStyle name="Normal 41 15" xfId="1878"/>
    <cellStyle name="Normal 41 16" xfId="1879"/>
    <cellStyle name="Normal 41 17" xfId="1880"/>
    <cellStyle name="Normal 41 18" xfId="1881"/>
    <cellStyle name="Normal 41 19" xfId="1882"/>
    <cellStyle name="Normal 41 2" xfId="1883"/>
    <cellStyle name="Normal 41 20" xfId="1884"/>
    <cellStyle name="Normal 41 21" xfId="1885"/>
    <cellStyle name="Normal 41 22" xfId="1886"/>
    <cellStyle name="Normal 41 23" xfId="1887"/>
    <cellStyle name="Normal 41 24" xfId="1888"/>
    <cellStyle name="Normal 41 25" xfId="1889"/>
    <cellStyle name="Normal 41 26" xfId="1890"/>
    <cellStyle name="Normal 41 27" xfId="1891"/>
    <cellStyle name="Normal 41 28" xfId="1892"/>
    <cellStyle name="Normal 41 29" xfId="1893"/>
    <cellStyle name="Normal 41 3" xfId="1894"/>
    <cellStyle name="Normal 41 30" xfId="1895"/>
    <cellStyle name="Normal 41 31" xfId="1896"/>
    <cellStyle name="Normal 41 32" xfId="1897"/>
    <cellStyle name="Normal 41 33" xfId="1898"/>
    <cellStyle name="Normal 41 34" xfId="1899"/>
    <cellStyle name="Normal 41 35" xfId="1900"/>
    <cellStyle name="Normal 41 36" xfId="1901"/>
    <cellStyle name="Normal 41 37" xfId="1902"/>
    <cellStyle name="Normal 41 38" xfId="1903"/>
    <cellStyle name="Normal 41 39" xfId="1904"/>
    <cellStyle name="Normal 41 4" xfId="1905"/>
    <cellStyle name="Normal 41 40" xfId="1906"/>
    <cellStyle name="Normal 41 5" xfId="1907"/>
    <cellStyle name="Normal 41 6" xfId="1908"/>
    <cellStyle name="Normal 41 7" xfId="1909"/>
    <cellStyle name="Normal 41 8" xfId="1910"/>
    <cellStyle name="Normal 41 9" xfId="1911"/>
    <cellStyle name="Normal 42" xfId="1912"/>
    <cellStyle name="Normal 42 10" xfId="1913"/>
    <cellStyle name="Normal 42 11" xfId="1914"/>
    <cellStyle name="Normal 42 12" xfId="1915"/>
    <cellStyle name="Normal 42 13" xfId="1916"/>
    <cellStyle name="Normal 42 14" xfId="1917"/>
    <cellStyle name="Normal 42 15" xfId="1918"/>
    <cellStyle name="Normal 42 16" xfId="1919"/>
    <cellStyle name="Normal 42 17" xfId="1920"/>
    <cellStyle name="Normal 42 18" xfId="1921"/>
    <cellStyle name="Normal 42 19" xfId="1922"/>
    <cellStyle name="Normal 42 2" xfId="1923"/>
    <cellStyle name="Normal 42 20" xfId="1924"/>
    <cellStyle name="Normal 42 21" xfId="1925"/>
    <cellStyle name="Normal 42 22" xfId="1926"/>
    <cellStyle name="Normal 42 23" xfId="1927"/>
    <cellStyle name="Normal 42 24" xfId="1928"/>
    <cellStyle name="Normal 42 25" xfId="1929"/>
    <cellStyle name="Normal 42 26" xfId="1930"/>
    <cellStyle name="Normal 42 27" xfId="1931"/>
    <cellStyle name="Normal 42 28" xfId="1932"/>
    <cellStyle name="Normal 42 29" xfId="1933"/>
    <cellStyle name="Normal 42 3" xfId="1934"/>
    <cellStyle name="Normal 42 30" xfId="1935"/>
    <cellStyle name="Normal 42 31" xfId="1936"/>
    <cellStyle name="Normal 42 32" xfId="1937"/>
    <cellStyle name="Normal 42 33" xfId="1938"/>
    <cellStyle name="Normal 42 34" xfId="1939"/>
    <cellStyle name="Normal 42 35" xfId="1940"/>
    <cellStyle name="Normal 42 36" xfId="1941"/>
    <cellStyle name="Normal 42 37" xfId="1942"/>
    <cellStyle name="Normal 42 38" xfId="1943"/>
    <cellStyle name="Normal 42 39" xfId="1944"/>
    <cellStyle name="Normal 42 4" xfId="1945"/>
    <cellStyle name="Normal 42 40" xfId="1946"/>
    <cellStyle name="Normal 42 41" xfId="1947"/>
    <cellStyle name="Normal 42 42" xfId="1948"/>
    <cellStyle name="Normal 42 43" xfId="1949"/>
    <cellStyle name="Normal 42 44" xfId="1950"/>
    <cellStyle name="Normal 42 45" xfId="1951"/>
    <cellStyle name="Normal 42 46" xfId="1952"/>
    <cellStyle name="Normal 42 47" xfId="1953"/>
    <cellStyle name="Normal 42 5" xfId="1954"/>
    <cellStyle name="Normal 42 6" xfId="1955"/>
    <cellStyle name="Normal 42 7" xfId="1956"/>
    <cellStyle name="Normal 42 8" xfId="1957"/>
    <cellStyle name="Normal 42 9" xfId="1958"/>
    <cellStyle name="Normal 43 10" xfId="1959"/>
    <cellStyle name="Normal 43 11" xfId="1960"/>
    <cellStyle name="Normal 43 12" xfId="1961"/>
    <cellStyle name="Normal 43 13" xfId="1962"/>
    <cellStyle name="Normal 43 14" xfId="1963"/>
    <cellStyle name="Normal 43 15" xfId="1964"/>
    <cellStyle name="Normal 43 16" xfId="1965"/>
    <cellStyle name="Normal 43 17" xfId="1966"/>
    <cellStyle name="Normal 43 18" xfId="1967"/>
    <cellStyle name="Normal 43 19" xfId="1968"/>
    <cellStyle name="Normal 43 2" xfId="1969"/>
    <cellStyle name="Normal 43 20" xfId="1970"/>
    <cellStyle name="Normal 43 21" xfId="1971"/>
    <cellStyle name="Normal 43 22" xfId="1972"/>
    <cellStyle name="Normal 43 23" xfId="1973"/>
    <cellStyle name="Normal 43 24" xfId="1974"/>
    <cellStyle name="Normal 43 25" xfId="1975"/>
    <cellStyle name="Normal 43 26" xfId="1976"/>
    <cellStyle name="Normal 43 27" xfId="1977"/>
    <cellStyle name="Normal 43 28" xfId="1978"/>
    <cellStyle name="Normal 43 29" xfId="1979"/>
    <cellStyle name="Normal 43 3" xfId="1980"/>
    <cellStyle name="Normal 43 30" xfId="1981"/>
    <cellStyle name="Normal 43 31" xfId="1982"/>
    <cellStyle name="Normal 43 32" xfId="1983"/>
    <cellStyle name="Normal 43 33" xfId="1984"/>
    <cellStyle name="Normal 43 34" xfId="1985"/>
    <cellStyle name="Normal 43 35" xfId="1986"/>
    <cellStyle name="Normal 43 36" xfId="1987"/>
    <cellStyle name="Normal 43 37" xfId="1988"/>
    <cellStyle name="Normal 43 38" xfId="1989"/>
    <cellStyle name="Normal 43 39" xfId="1990"/>
    <cellStyle name="Normal 43 4" xfId="1991"/>
    <cellStyle name="Normal 43 40" xfId="1992"/>
    <cellStyle name="Normal 43 5" xfId="1993"/>
    <cellStyle name="Normal 43 6" xfId="1994"/>
    <cellStyle name="Normal 43 7" xfId="1995"/>
    <cellStyle name="Normal 43 8" xfId="1996"/>
    <cellStyle name="Normal 43 9" xfId="1997"/>
    <cellStyle name="Normal 44 10" xfId="1998"/>
    <cellStyle name="Normal 44 11" xfId="1999"/>
    <cellStyle name="Normal 44 12" xfId="2000"/>
    <cellStyle name="Normal 44 13" xfId="2001"/>
    <cellStyle name="Normal 44 14" xfId="2002"/>
    <cellStyle name="Normal 44 15" xfId="2003"/>
    <cellStyle name="Normal 44 16" xfId="2004"/>
    <cellStyle name="Normal 44 17" xfId="2005"/>
    <cellStyle name="Normal 44 18" xfId="2006"/>
    <cellStyle name="Normal 44 19" xfId="2007"/>
    <cellStyle name="Normal 44 2" xfId="2008"/>
    <cellStyle name="Normal 44 20" xfId="2009"/>
    <cellStyle name="Normal 44 21" xfId="2010"/>
    <cellStyle name="Normal 44 22" xfId="2011"/>
    <cellStyle name="Normal 44 23" xfId="2012"/>
    <cellStyle name="Normal 44 24" xfId="2013"/>
    <cellStyle name="Normal 44 25" xfId="2014"/>
    <cellStyle name="Normal 44 26" xfId="2015"/>
    <cellStyle name="Normal 44 27" xfId="2016"/>
    <cellStyle name="Normal 44 28" xfId="2017"/>
    <cellStyle name="Normal 44 29" xfId="2018"/>
    <cellStyle name="Normal 44 3" xfId="2019"/>
    <cellStyle name="Normal 44 30" xfId="2020"/>
    <cellStyle name="Normal 44 31" xfId="2021"/>
    <cellStyle name="Normal 44 32" xfId="2022"/>
    <cellStyle name="Normal 44 33" xfId="2023"/>
    <cellStyle name="Normal 44 34" xfId="2024"/>
    <cellStyle name="Normal 44 35" xfId="2025"/>
    <cellStyle name="Normal 44 36" xfId="2026"/>
    <cellStyle name="Normal 44 37" xfId="2027"/>
    <cellStyle name="Normal 44 38" xfId="2028"/>
    <cellStyle name="Normal 44 39" xfId="2029"/>
    <cellStyle name="Normal 44 4" xfId="2030"/>
    <cellStyle name="Normal 44 40" xfId="2031"/>
    <cellStyle name="Normal 44 5" xfId="2032"/>
    <cellStyle name="Normal 44 6" xfId="2033"/>
    <cellStyle name="Normal 44 7" xfId="2034"/>
    <cellStyle name="Normal 44 8" xfId="2035"/>
    <cellStyle name="Normal 44 9" xfId="2036"/>
    <cellStyle name="Normal 45 10" xfId="2037"/>
    <cellStyle name="Normal 45 11" xfId="2038"/>
    <cellStyle name="Normal 45 12" xfId="2039"/>
    <cellStyle name="Normal 45 13" xfId="2040"/>
    <cellStyle name="Normal 45 14" xfId="2041"/>
    <cellStyle name="Normal 45 15" xfId="2042"/>
    <cellStyle name="Normal 45 16" xfId="2043"/>
    <cellStyle name="Normal 45 17" xfId="2044"/>
    <cellStyle name="Normal 45 18" xfId="2045"/>
    <cellStyle name="Normal 45 19" xfId="2046"/>
    <cellStyle name="Normal 45 2" xfId="2047"/>
    <cellStyle name="Normal 45 20" xfId="2048"/>
    <cellStyle name="Normal 45 21" xfId="2049"/>
    <cellStyle name="Normal 45 22" xfId="2050"/>
    <cellStyle name="Normal 45 23" xfId="2051"/>
    <cellStyle name="Normal 45 24" xfId="2052"/>
    <cellStyle name="Normal 45 25" xfId="2053"/>
    <cellStyle name="Normal 45 26" xfId="2054"/>
    <cellStyle name="Normal 45 27" xfId="2055"/>
    <cellStyle name="Normal 45 28" xfId="2056"/>
    <cellStyle name="Normal 45 29" xfId="2057"/>
    <cellStyle name="Normal 45 3" xfId="2058"/>
    <cellStyle name="Normal 45 30" xfId="2059"/>
    <cellStyle name="Normal 45 31" xfId="2060"/>
    <cellStyle name="Normal 45 32" xfId="2061"/>
    <cellStyle name="Normal 45 33" xfId="2062"/>
    <cellStyle name="Normal 45 34" xfId="2063"/>
    <cellStyle name="Normal 45 35" xfId="2064"/>
    <cellStyle name="Normal 45 36" xfId="2065"/>
    <cellStyle name="Normal 45 37" xfId="2066"/>
    <cellStyle name="Normal 45 38" xfId="2067"/>
    <cellStyle name="Normal 45 39" xfId="2068"/>
    <cellStyle name="Normal 45 4" xfId="2069"/>
    <cellStyle name="Normal 45 40" xfId="2070"/>
    <cellStyle name="Normal 45 5" xfId="2071"/>
    <cellStyle name="Normal 45 6" xfId="2072"/>
    <cellStyle name="Normal 45 7" xfId="2073"/>
    <cellStyle name="Normal 45 8" xfId="2074"/>
    <cellStyle name="Normal 45 9" xfId="2075"/>
    <cellStyle name="Normal 46 10" xfId="2076"/>
    <cellStyle name="Normal 46 11" xfId="2077"/>
    <cellStyle name="Normal 46 12" xfId="2078"/>
    <cellStyle name="Normal 46 13" xfId="2079"/>
    <cellStyle name="Normal 46 14" xfId="2080"/>
    <cellStyle name="Normal 46 15" xfId="2081"/>
    <cellStyle name="Normal 46 16" xfId="2082"/>
    <cellStyle name="Normal 46 17" xfId="2083"/>
    <cellStyle name="Normal 46 18" xfId="2084"/>
    <cellStyle name="Normal 46 19" xfId="2085"/>
    <cellStyle name="Normal 46 2" xfId="2086"/>
    <cellStyle name="Normal 46 20" xfId="2087"/>
    <cellStyle name="Normal 46 21" xfId="2088"/>
    <cellStyle name="Normal 46 22" xfId="2089"/>
    <cellStyle name="Normal 46 23" xfId="2090"/>
    <cellStyle name="Normal 46 24" xfId="2091"/>
    <cellStyle name="Normal 46 25" xfId="2092"/>
    <cellStyle name="Normal 46 26" xfId="2093"/>
    <cellStyle name="Normal 46 27" xfId="2094"/>
    <cellStyle name="Normal 46 28" xfId="2095"/>
    <cellStyle name="Normal 46 29" xfId="2096"/>
    <cellStyle name="Normal 46 3" xfId="2097"/>
    <cellStyle name="Normal 46 30" xfId="2098"/>
    <cellStyle name="Normal 46 31" xfId="2099"/>
    <cellStyle name="Normal 46 32" xfId="2100"/>
    <cellStyle name="Normal 46 33" xfId="2101"/>
    <cellStyle name="Normal 46 34" xfId="2102"/>
    <cellStyle name="Normal 46 35" xfId="2103"/>
    <cellStyle name="Normal 46 36" xfId="2104"/>
    <cellStyle name="Normal 46 37" xfId="2105"/>
    <cellStyle name="Normal 46 38" xfId="2106"/>
    <cellStyle name="Normal 46 39" xfId="2107"/>
    <cellStyle name="Normal 46 4" xfId="2108"/>
    <cellStyle name="Normal 46 40" xfId="2109"/>
    <cellStyle name="Normal 46 41" xfId="2110"/>
    <cellStyle name="Normal 46 42" xfId="2111"/>
    <cellStyle name="Normal 46 5" xfId="2112"/>
    <cellStyle name="Normal 46 6" xfId="2113"/>
    <cellStyle name="Normal 46 7" xfId="2114"/>
    <cellStyle name="Normal 46 8" xfId="2115"/>
    <cellStyle name="Normal 46 9" xfId="2116"/>
    <cellStyle name="Normal 47 10" xfId="2117"/>
    <cellStyle name="Normal 47 11" xfId="2118"/>
    <cellStyle name="Normal 47 12" xfId="2119"/>
    <cellStyle name="Normal 47 13" xfId="2120"/>
    <cellStyle name="Normal 47 14" xfId="2121"/>
    <cellStyle name="Normal 47 15" xfId="2122"/>
    <cellStyle name="Normal 47 16" xfId="2123"/>
    <cellStyle name="Normal 47 17" xfId="2124"/>
    <cellStyle name="Normal 47 18" xfId="2125"/>
    <cellStyle name="Normal 47 19" xfId="2126"/>
    <cellStyle name="Normal 47 2" xfId="2127"/>
    <cellStyle name="Normal 47 20" xfId="2128"/>
    <cellStyle name="Normal 47 21" xfId="2129"/>
    <cellStyle name="Normal 47 22" xfId="2130"/>
    <cellStyle name="Normal 47 23" xfId="2131"/>
    <cellStyle name="Normal 47 24" xfId="2132"/>
    <cellStyle name="Normal 47 25" xfId="2133"/>
    <cellStyle name="Normal 47 26" xfId="2134"/>
    <cellStyle name="Normal 47 27" xfId="2135"/>
    <cellStyle name="Normal 47 28" xfId="2136"/>
    <cellStyle name="Normal 47 29" xfId="2137"/>
    <cellStyle name="Normal 47 3" xfId="2138"/>
    <cellStyle name="Normal 47 30" xfId="2139"/>
    <cellStyle name="Normal 47 31" xfId="2140"/>
    <cellStyle name="Normal 47 32" xfId="2141"/>
    <cellStyle name="Normal 47 33" xfId="2142"/>
    <cellStyle name="Normal 47 34" xfId="2143"/>
    <cellStyle name="Normal 47 35" xfId="2144"/>
    <cellStyle name="Normal 47 36" xfId="2145"/>
    <cellStyle name="Normal 47 37" xfId="2146"/>
    <cellStyle name="Normal 47 38" xfId="2147"/>
    <cellStyle name="Normal 47 39" xfId="2148"/>
    <cellStyle name="Normal 47 4" xfId="2149"/>
    <cellStyle name="Normal 47 40" xfId="2150"/>
    <cellStyle name="Normal 47 5" xfId="2151"/>
    <cellStyle name="Normal 47 6" xfId="2152"/>
    <cellStyle name="Normal 47 7" xfId="2153"/>
    <cellStyle name="Normal 47 8" xfId="2154"/>
    <cellStyle name="Normal 47 9" xfId="2155"/>
    <cellStyle name="Normal 48 10" xfId="2156"/>
    <cellStyle name="Normal 48 11" xfId="2157"/>
    <cellStyle name="Normal 48 12" xfId="2158"/>
    <cellStyle name="Normal 48 13" xfId="2159"/>
    <cellStyle name="Normal 48 14" xfId="2160"/>
    <cellStyle name="Normal 48 15" xfId="2161"/>
    <cellStyle name="Normal 48 16" xfId="2162"/>
    <cellStyle name="Normal 48 17" xfId="2163"/>
    <cellStyle name="Normal 48 18" xfId="2164"/>
    <cellStyle name="Normal 48 19" xfId="2165"/>
    <cellStyle name="Normal 48 2" xfId="2166"/>
    <cellStyle name="Normal 48 20" xfId="2167"/>
    <cellStyle name="Normal 48 21" xfId="2168"/>
    <cellStyle name="Normal 48 22" xfId="2169"/>
    <cellStyle name="Normal 48 23" xfId="2170"/>
    <cellStyle name="Normal 48 24" xfId="2171"/>
    <cellStyle name="Normal 48 25" xfId="2172"/>
    <cellStyle name="Normal 48 26" xfId="2173"/>
    <cellStyle name="Normal 48 27" xfId="2174"/>
    <cellStyle name="Normal 48 28" xfId="2175"/>
    <cellStyle name="Normal 48 29" xfId="2176"/>
    <cellStyle name="Normal 48 3" xfId="2177"/>
    <cellStyle name="Normal 48 30" xfId="2178"/>
    <cellStyle name="Normal 48 31" xfId="2179"/>
    <cellStyle name="Normal 48 32" xfId="2180"/>
    <cellStyle name="Normal 48 33" xfId="2181"/>
    <cellStyle name="Normal 48 34" xfId="2182"/>
    <cellStyle name="Normal 48 35" xfId="2183"/>
    <cellStyle name="Normal 48 36" xfId="2184"/>
    <cellStyle name="Normal 48 37" xfId="2185"/>
    <cellStyle name="Normal 48 38" xfId="2186"/>
    <cellStyle name="Normal 48 39" xfId="2187"/>
    <cellStyle name="Normal 48 4" xfId="2188"/>
    <cellStyle name="Normal 48 40" xfId="2189"/>
    <cellStyle name="Normal 48 5" xfId="2190"/>
    <cellStyle name="Normal 48 6" xfId="2191"/>
    <cellStyle name="Normal 48 7" xfId="2192"/>
    <cellStyle name="Normal 48 8" xfId="2193"/>
    <cellStyle name="Normal 48 9" xfId="2194"/>
    <cellStyle name="Normal 49 10" xfId="2195"/>
    <cellStyle name="Normal 49 11" xfId="2196"/>
    <cellStyle name="Normal 49 12" xfId="2197"/>
    <cellStyle name="Normal 49 13" xfId="2198"/>
    <cellStyle name="Normal 49 14" xfId="2199"/>
    <cellStyle name="Normal 49 15" xfId="2200"/>
    <cellStyle name="Normal 49 16" xfId="2201"/>
    <cellStyle name="Normal 49 17" xfId="2202"/>
    <cellStyle name="Normal 49 18" xfId="2203"/>
    <cellStyle name="Normal 49 19" xfId="2204"/>
    <cellStyle name="Normal 49 2" xfId="2205"/>
    <cellStyle name="Normal 49 20" xfId="2206"/>
    <cellStyle name="Normal 49 21" xfId="2207"/>
    <cellStyle name="Normal 49 22" xfId="2208"/>
    <cellStyle name="Normal 49 23" xfId="2209"/>
    <cellStyle name="Normal 49 24" xfId="2210"/>
    <cellStyle name="Normal 49 25" xfId="2211"/>
    <cellStyle name="Normal 49 26" xfId="2212"/>
    <cellStyle name="Normal 49 27" xfId="2213"/>
    <cellStyle name="Normal 49 28" xfId="2214"/>
    <cellStyle name="Normal 49 29" xfId="2215"/>
    <cellStyle name="Normal 49 3" xfId="2216"/>
    <cellStyle name="Normal 49 30" xfId="2217"/>
    <cellStyle name="Normal 49 31" xfId="2218"/>
    <cellStyle name="Normal 49 32" xfId="2219"/>
    <cellStyle name="Normal 49 33" xfId="2220"/>
    <cellStyle name="Normal 49 34" xfId="2221"/>
    <cellStyle name="Normal 49 35" xfId="2222"/>
    <cellStyle name="Normal 49 36" xfId="2223"/>
    <cellStyle name="Normal 49 37" xfId="2224"/>
    <cellStyle name="Normal 49 38" xfId="2225"/>
    <cellStyle name="Normal 49 39" xfId="2226"/>
    <cellStyle name="Normal 49 4" xfId="2227"/>
    <cellStyle name="Normal 49 40" xfId="2228"/>
    <cellStyle name="Normal 49 5" xfId="2229"/>
    <cellStyle name="Normal 49 6" xfId="2230"/>
    <cellStyle name="Normal 49 7" xfId="2231"/>
    <cellStyle name="Normal 49 8" xfId="2232"/>
    <cellStyle name="Normal 49 9" xfId="2233"/>
    <cellStyle name="Normal 5" xfId="2234"/>
    <cellStyle name="Normal 50 10" xfId="2235"/>
    <cellStyle name="Normal 50 11" xfId="2236"/>
    <cellStyle name="Normal 50 12" xfId="2237"/>
    <cellStyle name="Normal 50 13" xfId="2238"/>
    <cellStyle name="Normal 50 14" xfId="2239"/>
    <cellStyle name="Normal 50 15" xfId="2240"/>
    <cellStyle name="Normal 50 16" xfId="2241"/>
    <cellStyle name="Normal 50 17" xfId="2242"/>
    <cellStyle name="Normal 50 18" xfId="2243"/>
    <cellStyle name="Normal 50 19" xfId="2244"/>
    <cellStyle name="Normal 50 2" xfId="2245"/>
    <cellStyle name="Normal 50 20" xfId="2246"/>
    <cellStyle name="Normal 50 21" xfId="2247"/>
    <cellStyle name="Normal 50 22" xfId="2248"/>
    <cellStyle name="Normal 50 23" xfId="2249"/>
    <cellStyle name="Normal 50 24" xfId="2250"/>
    <cellStyle name="Normal 50 25" xfId="2251"/>
    <cellStyle name="Normal 50 26" xfId="2252"/>
    <cellStyle name="Normal 50 27" xfId="2253"/>
    <cellStyle name="Normal 50 28" xfId="2254"/>
    <cellStyle name="Normal 50 29" xfId="2255"/>
    <cellStyle name="Normal 50 3" xfId="2256"/>
    <cellStyle name="Normal 50 30" xfId="2257"/>
    <cellStyle name="Normal 50 31" xfId="2258"/>
    <cellStyle name="Normal 50 32" xfId="2259"/>
    <cellStyle name="Normal 50 33" xfId="2260"/>
    <cellStyle name="Normal 50 34" xfId="2261"/>
    <cellStyle name="Normal 50 35" xfId="2262"/>
    <cellStyle name="Normal 50 36" xfId="2263"/>
    <cellStyle name="Normal 50 37" xfId="2264"/>
    <cellStyle name="Normal 50 38" xfId="2265"/>
    <cellStyle name="Normal 50 39" xfId="2266"/>
    <cellStyle name="Normal 50 4" xfId="2267"/>
    <cellStyle name="Normal 50 40" xfId="2268"/>
    <cellStyle name="Normal 50 5" xfId="2269"/>
    <cellStyle name="Normal 50 6" xfId="2270"/>
    <cellStyle name="Normal 50 7" xfId="2271"/>
    <cellStyle name="Normal 50 8" xfId="2272"/>
    <cellStyle name="Normal 50 9" xfId="2273"/>
    <cellStyle name="Normal 51 10" xfId="2274"/>
    <cellStyle name="Normal 51 11" xfId="2275"/>
    <cellStyle name="Normal 51 12" xfId="2276"/>
    <cellStyle name="Normal 51 13" xfId="2277"/>
    <cellStyle name="Normal 51 14" xfId="2278"/>
    <cellStyle name="Normal 51 15" xfId="2279"/>
    <cellStyle name="Normal 51 16" xfId="2280"/>
    <cellStyle name="Normal 51 17" xfId="2281"/>
    <cellStyle name="Normal 51 18" xfId="2282"/>
    <cellStyle name="Normal 51 19" xfId="2283"/>
    <cellStyle name="Normal 51 2" xfId="2284"/>
    <cellStyle name="Normal 51 20" xfId="2285"/>
    <cellStyle name="Normal 51 21" xfId="2286"/>
    <cellStyle name="Normal 51 22" xfId="2287"/>
    <cellStyle name="Normal 51 23" xfId="2288"/>
    <cellStyle name="Normal 51 24" xfId="2289"/>
    <cellStyle name="Normal 51 25" xfId="2290"/>
    <cellStyle name="Normal 51 26" xfId="2291"/>
    <cellStyle name="Normal 51 27" xfId="2292"/>
    <cellStyle name="Normal 51 28" xfId="2293"/>
    <cellStyle name="Normal 51 29" xfId="2294"/>
    <cellStyle name="Normal 51 3" xfId="2295"/>
    <cellStyle name="Normal 51 30" xfId="2296"/>
    <cellStyle name="Normal 51 31" xfId="2297"/>
    <cellStyle name="Normal 51 32" xfId="2298"/>
    <cellStyle name="Normal 51 33" xfId="2299"/>
    <cellStyle name="Normal 51 34" xfId="2300"/>
    <cellStyle name="Normal 51 35" xfId="2301"/>
    <cellStyle name="Normal 51 36" xfId="2302"/>
    <cellStyle name="Normal 51 37" xfId="2303"/>
    <cellStyle name="Normal 51 38" xfId="2304"/>
    <cellStyle name="Normal 51 39" xfId="2305"/>
    <cellStyle name="Normal 51 4" xfId="2306"/>
    <cellStyle name="Normal 51 40" xfId="2307"/>
    <cellStyle name="Normal 51 5" xfId="2308"/>
    <cellStyle name="Normal 51 6" xfId="2309"/>
    <cellStyle name="Normal 51 7" xfId="2310"/>
    <cellStyle name="Normal 51 8" xfId="2311"/>
    <cellStyle name="Normal 51 9" xfId="2312"/>
    <cellStyle name="Normal 52 10" xfId="2313"/>
    <cellStyle name="Normal 52 11" xfId="2314"/>
    <cellStyle name="Normal 52 12" xfId="2315"/>
    <cellStyle name="Normal 52 13" xfId="2316"/>
    <cellStyle name="Normal 52 14" xfId="2317"/>
    <cellStyle name="Normal 52 15" xfId="2318"/>
    <cellStyle name="Normal 52 16" xfId="2319"/>
    <cellStyle name="Normal 52 17" xfId="2320"/>
    <cellStyle name="Normal 52 18" xfId="2321"/>
    <cellStyle name="Normal 52 19" xfId="2322"/>
    <cellStyle name="Normal 52 2" xfId="2323"/>
    <cellStyle name="Normal 52 20" xfId="2324"/>
    <cellStyle name="Normal 52 21" xfId="2325"/>
    <cellStyle name="Normal 52 22" xfId="2326"/>
    <cellStyle name="Normal 52 23" xfId="2327"/>
    <cellStyle name="Normal 52 24" xfId="2328"/>
    <cellStyle name="Normal 52 25" xfId="2329"/>
    <cellStyle name="Normal 52 26" xfId="2330"/>
    <cellStyle name="Normal 52 27" xfId="2331"/>
    <cellStyle name="Normal 52 28" xfId="2332"/>
    <cellStyle name="Normal 52 29" xfId="2333"/>
    <cellStyle name="Normal 52 3" xfId="2334"/>
    <cellStyle name="Normal 52 30" xfId="2335"/>
    <cellStyle name="Normal 52 31" xfId="2336"/>
    <cellStyle name="Normal 52 32" xfId="2337"/>
    <cellStyle name="Normal 52 33" xfId="2338"/>
    <cellStyle name="Normal 52 34" xfId="2339"/>
    <cellStyle name="Normal 52 35" xfId="2340"/>
    <cellStyle name="Normal 52 36" xfId="2341"/>
    <cellStyle name="Normal 52 37" xfId="2342"/>
    <cellStyle name="Normal 52 38" xfId="2343"/>
    <cellStyle name="Normal 52 39" xfId="2344"/>
    <cellStyle name="Normal 52 4" xfId="2345"/>
    <cellStyle name="Normal 52 40" xfId="2346"/>
    <cellStyle name="Normal 52 5" xfId="2347"/>
    <cellStyle name="Normal 52 6" xfId="2348"/>
    <cellStyle name="Normal 52 7" xfId="2349"/>
    <cellStyle name="Normal 52 8" xfId="2350"/>
    <cellStyle name="Normal 52 9" xfId="2351"/>
    <cellStyle name="Normal 53 10" xfId="2352"/>
    <cellStyle name="Normal 53 11" xfId="2353"/>
    <cellStyle name="Normal 53 12" xfId="2354"/>
    <cellStyle name="Normal 53 13" xfId="2355"/>
    <cellStyle name="Normal 53 14" xfId="2356"/>
    <cellStyle name="Normal 53 15" xfId="2357"/>
    <cellStyle name="Normal 53 16" xfId="2358"/>
    <cellStyle name="Normal 53 17" xfId="2359"/>
    <cellStyle name="Normal 53 18" xfId="2360"/>
    <cellStyle name="Normal 53 19" xfId="2361"/>
    <cellStyle name="Normal 53 2" xfId="2362"/>
    <cellStyle name="Normal 53 20" xfId="2363"/>
    <cellStyle name="Normal 53 21" xfId="2364"/>
    <cellStyle name="Normal 53 22" xfId="2365"/>
    <cellStyle name="Normal 53 23" xfId="2366"/>
    <cellStyle name="Normal 53 24" xfId="2367"/>
    <cellStyle name="Normal 53 25" xfId="2368"/>
    <cellStyle name="Normal 53 26" xfId="2369"/>
    <cellStyle name="Normal 53 27" xfId="2370"/>
    <cellStyle name="Normal 53 28" xfId="2371"/>
    <cellStyle name="Normal 53 29" xfId="2372"/>
    <cellStyle name="Normal 53 3" xfId="2373"/>
    <cellStyle name="Normal 53 30" xfId="2374"/>
    <cellStyle name="Normal 53 31" xfId="2375"/>
    <cellStyle name="Normal 53 32" xfId="2376"/>
    <cellStyle name="Normal 53 33" xfId="2377"/>
    <cellStyle name="Normal 53 34" xfId="2378"/>
    <cellStyle name="Normal 53 35" xfId="2379"/>
    <cellStyle name="Normal 53 36" xfId="2380"/>
    <cellStyle name="Normal 53 37" xfId="2381"/>
    <cellStyle name="Normal 53 38" xfId="2382"/>
    <cellStyle name="Normal 53 39" xfId="2383"/>
    <cellStyle name="Normal 53 4" xfId="2384"/>
    <cellStyle name="Normal 53 40" xfId="2385"/>
    <cellStyle name="Normal 53 5" xfId="2386"/>
    <cellStyle name="Normal 53 6" xfId="2387"/>
    <cellStyle name="Normal 53 7" xfId="2388"/>
    <cellStyle name="Normal 53 8" xfId="2389"/>
    <cellStyle name="Normal 53 9" xfId="2390"/>
    <cellStyle name="Normal 54 10" xfId="2391"/>
    <cellStyle name="Normal 54 11" xfId="2392"/>
    <cellStyle name="Normal 54 12" xfId="2393"/>
    <cellStyle name="Normal 54 13" xfId="2394"/>
    <cellStyle name="Normal 54 14" xfId="2395"/>
    <cellStyle name="Normal 54 15" xfId="2396"/>
    <cellStyle name="Normal 54 16" xfId="2397"/>
    <cellStyle name="Normal 54 17" xfId="2398"/>
    <cellStyle name="Normal 54 18" xfId="2399"/>
    <cellStyle name="Normal 54 19" xfId="2400"/>
    <cellStyle name="Normal 54 2" xfId="2401"/>
    <cellStyle name="Normal 54 20" xfId="2402"/>
    <cellStyle name="Normal 54 21" xfId="2403"/>
    <cellStyle name="Normal 54 22" xfId="2404"/>
    <cellStyle name="Normal 54 23" xfId="2405"/>
    <cellStyle name="Normal 54 24" xfId="2406"/>
    <cellStyle name="Normal 54 25" xfId="2407"/>
    <cellStyle name="Normal 54 26" xfId="2408"/>
    <cellStyle name="Normal 54 27" xfId="2409"/>
    <cellStyle name="Normal 54 28" xfId="2410"/>
    <cellStyle name="Normal 54 29" xfId="2411"/>
    <cellStyle name="Normal 54 3" xfId="2412"/>
    <cellStyle name="Normal 54 30" xfId="2413"/>
    <cellStyle name="Normal 54 31" xfId="2414"/>
    <cellStyle name="Normal 54 32" xfId="2415"/>
    <cellStyle name="Normal 54 33" xfId="2416"/>
    <cellStyle name="Normal 54 34" xfId="2417"/>
    <cellStyle name="Normal 54 35" xfId="2418"/>
    <cellStyle name="Normal 54 36" xfId="2419"/>
    <cellStyle name="Normal 54 37" xfId="2420"/>
    <cellStyle name="Normal 54 38" xfId="2421"/>
    <cellStyle name="Normal 54 39" xfId="2422"/>
    <cellStyle name="Normal 54 4" xfId="2423"/>
    <cellStyle name="Normal 54 40" xfId="2424"/>
    <cellStyle name="Normal 54 5" xfId="2425"/>
    <cellStyle name="Normal 54 6" xfId="2426"/>
    <cellStyle name="Normal 54 7" xfId="2427"/>
    <cellStyle name="Normal 54 8" xfId="2428"/>
    <cellStyle name="Normal 54 9" xfId="2429"/>
    <cellStyle name="Normal 55 10" xfId="2430"/>
    <cellStyle name="Normal 55 11" xfId="2431"/>
    <cellStyle name="Normal 55 12" xfId="2432"/>
    <cellStyle name="Normal 55 13" xfId="2433"/>
    <cellStyle name="Normal 55 14" xfId="2434"/>
    <cellStyle name="Normal 55 15" xfId="2435"/>
    <cellStyle name="Normal 55 16" xfId="2436"/>
    <cellStyle name="Normal 55 17" xfId="2437"/>
    <cellStyle name="Normal 55 18" xfId="2438"/>
    <cellStyle name="Normal 55 19" xfId="2439"/>
    <cellStyle name="Normal 55 2" xfId="2440"/>
    <cellStyle name="Normal 55 20" xfId="2441"/>
    <cellStyle name="Normal 55 21" xfId="2442"/>
    <cellStyle name="Normal 55 22" xfId="2443"/>
    <cellStyle name="Normal 55 23" xfId="2444"/>
    <cellStyle name="Normal 55 24" xfId="2445"/>
    <cellStyle name="Normal 55 25" xfId="2446"/>
    <cellStyle name="Normal 55 26" xfId="2447"/>
    <cellStyle name="Normal 55 27" xfId="2448"/>
    <cellStyle name="Normal 55 28" xfId="2449"/>
    <cellStyle name="Normal 55 29" xfId="2450"/>
    <cellStyle name="Normal 55 3" xfId="2451"/>
    <cellStyle name="Normal 55 30" xfId="2452"/>
    <cellStyle name="Normal 55 31" xfId="2453"/>
    <cellStyle name="Normal 55 32" xfId="2454"/>
    <cellStyle name="Normal 55 33" xfId="2455"/>
    <cellStyle name="Normal 55 34" xfId="2456"/>
    <cellStyle name="Normal 55 35" xfId="2457"/>
    <cellStyle name="Normal 55 36" xfId="2458"/>
    <cellStyle name="Normal 55 37" xfId="2459"/>
    <cellStyle name="Normal 55 38" xfId="2460"/>
    <cellStyle name="Normal 55 39" xfId="2461"/>
    <cellStyle name="Normal 55 4" xfId="2462"/>
    <cellStyle name="Normal 55 40" xfId="2463"/>
    <cellStyle name="Normal 55 5" xfId="2464"/>
    <cellStyle name="Normal 55 6" xfId="2465"/>
    <cellStyle name="Normal 55 7" xfId="2466"/>
    <cellStyle name="Normal 55 8" xfId="2467"/>
    <cellStyle name="Normal 55 9" xfId="2468"/>
    <cellStyle name="Normal 56 10" xfId="2469"/>
    <cellStyle name="Normal 56 11" xfId="2470"/>
    <cellStyle name="Normal 56 12" xfId="2471"/>
    <cellStyle name="Normal 56 13" xfId="2472"/>
    <cellStyle name="Normal 56 14" xfId="2473"/>
    <cellStyle name="Normal 56 15" xfId="2474"/>
    <cellStyle name="Normal 56 16" xfId="2475"/>
    <cellStyle name="Normal 56 17" xfId="2476"/>
    <cellStyle name="Normal 56 18" xfId="2477"/>
    <cellStyle name="Normal 56 19" xfId="2478"/>
    <cellStyle name="Normal 56 2" xfId="2479"/>
    <cellStyle name="Normal 56 20" xfId="2480"/>
    <cellStyle name="Normal 56 21" xfId="2481"/>
    <cellStyle name="Normal 56 22" xfId="2482"/>
    <cellStyle name="Normal 56 23" xfId="2483"/>
    <cellStyle name="Normal 56 24" xfId="2484"/>
    <cellStyle name="Normal 56 25" xfId="2485"/>
    <cellStyle name="Normal 56 26" xfId="2486"/>
    <cellStyle name="Normal 56 27" xfId="2487"/>
    <cellStyle name="Normal 56 28" xfId="2488"/>
    <cellStyle name="Normal 56 29" xfId="2489"/>
    <cellStyle name="Normal 56 3" xfId="2490"/>
    <cellStyle name="Normal 56 30" xfId="2491"/>
    <cellStyle name="Normal 56 31" xfId="2492"/>
    <cellStyle name="Normal 56 32" xfId="2493"/>
    <cellStyle name="Normal 56 33" xfId="2494"/>
    <cellStyle name="Normal 56 34" xfId="2495"/>
    <cellStyle name="Normal 56 35" xfId="2496"/>
    <cellStyle name="Normal 56 36" xfId="2497"/>
    <cellStyle name="Normal 56 37" xfId="2498"/>
    <cellStyle name="Normal 56 38" xfId="2499"/>
    <cellStyle name="Normal 56 39" xfId="2500"/>
    <cellStyle name="Normal 56 4" xfId="2501"/>
    <cellStyle name="Normal 56 40" xfId="2502"/>
    <cellStyle name="Normal 56 5" xfId="2503"/>
    <cellStyle name="Normal 56 6" xfId="2504"/>
    <cellStyle name="Normal 56 7" xfId="2505"/>
    <cellStyle name="Normal 56 8" xfId="2506"/>
    <cellStyle name="Normal 56 9" xfId="2507"/>
    <cellStyle name="Normal 57 2" xfId="2508"/>
    <cellStyle name="Normal 57 3" xfId="2509"/>
    <cellStyle name="Normal 57 4" xfId="2510"/>
    <cellStyle name="Normal 57 5" xfId="2511"/>
    <cellStyle name="Normal 57 6" xfId="2512"/>
    <cellStyle name="Normal 58 2" xfId="2513"/>
    <cellStyle name="Normal 59" xfId="2514"/>
    <cellStyle name="Normal 59 10" xfId="2515"/>
    <cellStyle name="Normal 59 11" xfId="2516"/>
    <cellStyle name="Normal 59 12" xfId="2517"/>
    <cellStyle name="Normal 59 13" xfId="2518"/>
    <cellStyle name="Normal 59 14" xfId="2519"/>
    <cellStyle name="Normal 59 15" xfId="2520"/>
    <cellStyle name="Normal 59 2" xfId="2521"/>
    <cellStyle name="Normal 59 3" xfId="2522"/>
    <cellStyle name="Normal 59 4" xfId="2523"/>
    <cellStyle name="Normal 59 5" xfId="2524"/>
    <cellStyle name="Normal 59 6" xfId="2525"/>
    <cellStyle name="Normal 59 7" xfId="2526"/>
    <cellStyle name="Normal 59 8" xfId="2527"/>
    <cellStyle name="Normal 59 9" xfId="2528"/>
    <cellStyle name="Normal 6" xfId="2529"/>
    <cellStyle name="Normal 6 10" xfId="2530"/>
    <cellStyle name="Normal 6 11" xfId="2531"/>
    <cellStyle name="Normal 6 12" xfId="2532"/>
    <cellStyle name="Normal 6 13" xfId="2533"/>
    <cellStyle name="Normal 6 14" xfId="2534"/>
    <cellStyle name="Normal 6 15" xfId="2535"/>
    <cellStyle name="Normal 6 16" xfId="2536"/>
    <cellStyle name="Normal 6 17" xfId="2537"/>
    <cellStyle name="Normal 6 18" xfId="2538"/>
    <cellStyle name="Normal 6 19" xfId="2539"/>
    <cellStyle name="Normal 6 2" xfId="2540"/>
    <cellStyle name="Normal 6 20" xfId="2541"/>
    <cellStyle name="Normal 6 21" xfId="2542"/>
    <cellStyle name="Normal 6 22" xfId="2543"/>
    <cellStyle name="Normal 6 23" xfId="2544"/>
    <cellStyle name="Normal 6 24" xfId="2545"/>
    <cellStyle name="Normal 6 25" xfId="2546"/>
    <cellStyle name="Normal 6 26" xfId="2547"/>
    <cellStyle name="Normal 6 27" xfId="2548"/>
    <cellStyle name="Normal 6 28" xfId="2549"/>
    <cellStyle name="Normal 6 29" xfId="2550"/>
    <cellStyle name="Normal 6 3" xfId="2551"/>
    <cellStyle name="Normal 6 30" xfId="2552"/>
    <cellStyle name="Normal 6 31" xfId="2553"/>
    <cellStyle name="Normal 6 32" xfId="2554"/>
    <cellStyle name="Normal 6 33" xfId="2555"/>
    <cellStyle name="Normal 6 34" xfId="2556"/>
    <cellStyle name="Normal 6 35" xfId="2557"/>
    <cellStyle name="Normal 6 36" xfId="2558"/>
    <cellStyle name="Normal 6 37" xfId="2559"/>
    <cellStyle name="Normal 6 38" xfId="2560"/>
    <cellStyle name="Normal 6 39" xfId="2561"/>
    <cellStyle name="Normal 6 4" xfId="2562"/>
    <cellStyle name="Normal 6 40" xfId="2563"/>
    <cellStyle name="Normal 6 5" xfId="2564"/>
    <cellStyle name="Normal 6 6" xfId="2565"/>
    <cellStyle name="Normal 6 7" xfId="2566"/>
    <cellStyle name="Normal 6 8" xfId="2567"/>
    <cellStyle name="Normal 6 9" xfId="2568"/>
    <cellStyle name="Normal 60 2" xfId="2569"/>
    <cellStyle name="Normal 61 10" xfId="2570"/>
    <cellStyle name="Normal 61 11" xfId="2571"/>
    <cellStyle name="Normal 61 12" xfId="2572"/>
    <cellStyle name="Normal 61 13" xfId="2573"/>
    <cellStyle name="Normal 61 14" xfId="2574"/>
    <cellStyle name="Normal 61 15" xfId="2575"/>
    <cellStyle name="Normal 61 16" xfId="2576"/>
    <cellStyle name="Normal 61 17" xfId="2577"/>
    <cellStyle name="Normal 61 18" xfId="2578"/>
    <cellStyle name="Normal 61 19" xfId="2579"/>
    <cellStyle name="Normal 61 2" xfId="2580"/>
    <cellStyle name="Normal 61 20" xfId="2581"/>
    <cellStyle name="Normal 61 21" xfId="2582"/>
    <cellStyle name="Normal 61 22" xfId="2583"/>
    <cellStyle name="Normal 61 23" xfId="2584"/>
    <cellStyle name="Normal 61 24" xfId="2585"/>
    <cellStyle name="Normal 61 25" xfId="2586"/>
    <cellStyle name="Normal 61 26" xfId="2587"/>
    <cellStyle name="Normal 61 27" xfId="2588"/>
    <cellStyle name="Normal 61 28" xfId="2589"/>
    <cellStyle name="Normal 61 29" xfId="2590"/>
    <cellStyle name="Normal 61 3" xfId="2591"/>
    <cellStyle name="Normal 61 30" xfId="2592"/>
    <cellStyle name="Normal 61 31" xfId="2593"/>
    <cellStyle name="Normal 61 32" xfId="2594"/>
    <cellStyle name="Normal 61 33" xfId="2595"/>
    <cellStyle name="Normal 61 34" xfId="2596"/>
    <cellStyle name="Normal 61 35" xfId="2597"/>
    <cellStyle name="Normal 61 36" xfId="2598"/>
    <cellStyle name="Normal 61 37" xfId="2599"/>
    <cellStyle name="Normal 61 38" xfId="2600"/>
    <cellStyle name="Normal 61 39" xfId="2601"/>
    <cellStyle name="Normal 61 4" xfId="2602"/>
    <cellStyle name="Normal 61 40" xfId="2603"/>
    <cellStyle name="Normal 61 5" xfId="2604"/>
    <cellStyle name="Normal 61 6" xfId="2605"/>
    <cellStyle name="Normal 61 7" xfId="2606"/>
    <cellStyle name="Normal 61 8" xfId="2607"/>
    <cellStyle name="Normal 61 9" xfId="2608"/>
    <cellStyle name="Normal 63 10" xfId="2609"/>
    <cellStyle name="Normal 63 11" xfId="2610"/>
    <cellStyle name="Normal 63 12" xfId="2611"/>
    <cellStyle name="Normal 63 13" xfId="2612"/>
    <cellStyle name="Normal 63 14" xfId="2613"/>
    <cellStyle name="Normal 63 15" xfId="2614"/>
    <cellStyle name="Normal 63 16" xfId="2615"/>
    <cellStyle name="Normal 63 17" xfId="2616"/>
    <cellStyle name="Normal 63 18" xfId="2617"/>
    <cellStyle name="Normal 63 19" xfId="2618"/>
    <cellStyle name="Normal 63 2" xfId="2619"/>
    <cellStyle name="Normal 63 20" xfId="2620"/>
    <cellStyle name="Normal 63 21" xfId="2621"/>
    <cellStyle name="Normal 63 22" xfId="2622"/>
    <cellStyle name="Normal 63 23" xfId="2623"/>
    <cellStyle name="Normal 63 24" xfId="2624"/>
    <cellStyle name="Normal 63 25" xfId="2625"/>
    <cellStyle name="Normal 63 26" xfId="2626"/>
    <cellStyle name="Normal 63 27" xfId="2627"/>
    <cellStyle name="Normal 63 28" xfId="2628"/>
    <cellStyle name="Normal 63 29" xfId="2629"/>
    <cellStyle name="Normal 63 3" xfId="2630"/>
    <cellStyle name="Normal 63 30" xfId="2631"/>
    <cellStyle name="Normal 63 31" xfId="2632"/>
    <cellStyle name="Normal 63 32" xfId="2633"/>
    <cellStyle name="Normal 63 33" xfId="2634"/>
    <cellStyle name="Normal 63 34" xfId="2635"/>
    <cellStyle name="Normal 63 35" xfId="2636"/>
    <cellStyle name="Normal 63 36" xfId="2637"/>
    <cellStyle name="Normal 63 37" xfId="2638"/>
    <cellStyle name="Normal 63 38" xfId="2639"/>
    <cellStyle name="Normal 63 39" xfId="2640"/>
    <cellStyle name="Normal 63 4" xfId="2641"/>
    <cellStyle name="Normal 63 40" xfId="2642"/>
    <cellStyle name="Normal 63 5" xfId="2643"/>
    <cellStyle name="Normal 63 6" xfId="2644"/>
    <cellStyle name="Normal 63 7" xfId="2645"/>
    <cellStyle name="Normal 63 8" xfId="2646"/>
    <cellStyle name="Normal 63 9" xfId="2647"/>
    <cellStyle name="Normal 64 10" xfId="2648"/>
    <cellStyle name="Normal 64 11" xfId="2649"/>
    <cellStyle name="Normal 64 12" xfId="2650"/>
    <cellStyle name="Normal 64 13" xfId="2651"/>
    <cellStyle name="Normal 64 14" xfId="2652"/>
    <cellStyle name="Normal 64 15" xfId="2653"/>
    <cellStyle name="Normal 64 16" xfId="2654"/>
    <cellStyle name="Normal 64 17" xfId="2655"/>
    <cellStyle name="Normal 64 18" xfId="2656"/>
    <cellStyle name="Normal 64 19" xfId="2657"/>
    <cellStyle name="Normal 64 2" xfId="2658"/>
    <cellStyle name="Normal 64 20" xfId="2659"/>
    <cellStyle name="Normal 64 21" xfId="2660"/>
    <cellStyle name="Normal 64 22" xfId="2661"/>
    <cellStyle name="Normal 64 23" xfId="2662"/>
    <cellStyle name="Normal 64 24" xfId="2663"/>
    <cellStyle name="Normal 64 25" xfId="2664"/>
    <cellStyle name="Normal 64 26" xfId="2665"/>
    <cellStyle name="Normal 64 27" xfId="2666"/>
    <cellStyle name="Normal 64 28" xfId="2667"/>
    <cellStyle name="Normal 64 29" xfId="2668"/>
    <cellStyle name="Normal 64 3" xfId="2669"/>
    <cellStyle name="Normal 64 30" xfId="2670"/>
    <cellStyle name="Normal 64 31" xfId="2671"/>
    <cellStyle name="Normal 64 32" xfId="2672"/>
    <cellStyle name="Normal 64 33" xfId="2673"/>
    <cellStyle name="Normal 64 34" xfId="2674"/>
    <cellStyle name="Normal 64 35" xfId="2675"/>
    <cellStyle name="Normal 64 36" xfId="2676"/>
    <cellStyle name="Normal 64 37" xfId="2677"/>
    <cellStyle name="Normal 64 38" xfId="2678"/>
    <cellStyle name="Normal 64 39" xfId="2679"/>
    <cellStyle name="Normal 64 4" xfId="2680"/>
    <cellStyle name="Normal 64 40" xfId="2681"/>
    <cellStyle name="Normal 64 5" xfId="2682"/>
    <cellStyle name="Normal 64 6" xfId="2683"/>
    <cellStyle name="Normal 64 7" xfId="2684"/>
    <cellStyle name="Normal 64 8" xfId="2685"/>
    <cellStyle name="Normal 64 9" xfId="2686"/>
    <cellStyle name="Normal 65 2" xfId="2687"/>
    <cellStyle name="Normal 65 3" xfId="2688"/>
    <cellStyle name="Normal 66 10" xfId="2689"/>
    <cellStyle name="Normal 66 11" xfId="2690"/>
    <cellStyle name="Normal 66 12" xfId="2691"/>
    <cellStyle name="Normal 66 13" xfId="2692"/>
    <cellStyle name="Normal 66 14" xfId="2693"/>
    <cellStyle name="Normal 66 15" xfId="2694"/>
    <cellStyle name="Normal 66 16" xfId="2695"/>
    <cellStyle name="Normal 66 17" xfId="2696"/>
    <cellStyle name="Normal 66 18" xfId="2697"/>
    <cellStyle name="Normal 66 19" xfId="2698"/>
    <cellStyle name="Normal 66 2" xfId="2699"/>
    <cellStyle name="Normal 66 20" xfId="2700"/>
    <cellStyle name="Normal 66 21" xfId="2701"/>
    <cellStyle name="Normal 66 22" xfId="2702"/>
    <cellStyle name="Normal 66 23" xfId="2703"/>
    <cellStyle name="Normal 66 24" xfId="2704"/>
    <cellStyle name="Normal 66 25" xfId="2705"/>
    <cellStyle name="Normal 66 26" xfId="2706"/>
    <cellStyle name="Normal 66 27" xfId="2707"/>
    <cellStyle name="Normal 66 28" xfId="2708"/>
    <cellStyle name="Normal 66 29" xfId="2709"/>
    <cellStyle name="Normal 66 3" xfId="2710"/>
    <cellStyle name="Normal 66 30" xfId="2711"/>
    <cellStyle name="Normal 66 31" xfId="2712"/>
    <cellStyle name="Normal 66 32" xfId="2713"/>
    <cellStyle name="Normal 66 33" xfId="2714"/>
    <cellStyle name="Normal 66 34" xfId="2715"/>
    <cellStyle name="Normal 66 35" xfId="2716"/>
    <cellStyle name="Normal 66 36" xfId="2717"/>
    <cellStyle name="Normal 66 37" xfId="2718"/>
    <cellStyle name="Normal 66 38" xfId="2719"/>
    <cellStyle name="Normal 66 39" xfId="2720"/>
    <cellStyle name="Normal 66 4" xfId="2721"/>
    <cellStyle name="Normal 66 40" xfId="2722"/>
    <cellStyle name="Normal 66 5" xfId="2723"/>
    <cellStyle name="Normal 66 6" xfId="2724"/>
    <cellStyle name="Normal 66 7" xfId="2725"/>
    <cellStyle name="Normal 66 8" xfId="2726"/>
    <cellStyle name="Normal 66 9" xfId="2727"/>
    <cellStyle name="Normal 67 10" xfId="2728"/>
    <cellStyle name="Normal 67 11" xfId="2729"/>
    <cellStyle name="Normal 67 12" xfId="2730"/>
    <cellStyle name="Normal 67 13" xfId="2731"/>
    <cellStyle name="Normal 67 14" xfId="2732"/>
    <cellStyle name="Normal 67 15" xfId="2733"/>
    <cellStyle name="Normal 67 16" xfId="2734"/>
    <cellStyle name="Normal 67 17" xfId="2735"/>
    <cellStyle name="Normal 67 18" xfId="2736"/>
    <cellStyle name="Normal 67 19" xfId="2737"/>
    <cellStyle name="Normal 67 2" xfId="2738"/>
    <cellStyle name="Normal 67 20" xfId="2739"/>
    <cellStyle name="Normal 67 21" xfId="2740"/>
    <cellStyle name="Normal 67 22" xfId="2741"/>
    <cellStyle name="Normal 67 23" xfId="2742"/>
    <cellStyle name="Normal 67 24" xfId="2743"/>
    <cellStyle name="Normal 67 25" xfId="2744"/>
    <cellStyle name="Normal 67 26" xfId="2745"/>
    <cellStyle name="Normal 67 27" xfId="2746"/>
    <cellStyle name="Normal 67 28" xfId="2747"/>
    <cellStyle name="Normal 67 29" xfId="2748"/>
    <cellStyle name="Normal 67 3" xfId="2749"/>
    <cellStyle name="Normal 67 30" xfId="2750"/>
    <cellStyle name="Normal 67 31" xfId="2751"/>
    <cellStyle name="Normal 67 32" xfId="2752"/>
    <cellStyle name="Normal 67 33" xfId="2753"/>
    <cellStyle name="Normal 67 34" xfId="2754"/>
    <cellStyle name="Normal 67 35" xfId="2755"/>
    <cellStyle name="Normal 67 36" xfId="2756"/>
    <cellStyle name="Normal 67 37" xfId="2757"/>
    <cellStyle name="Normal 67 38" xfId="2758"/>
    <cellStyle name="Normal 67 39" xfId="2759"/>
    <cellStyle name="Normal 67 4" xfId="2760"/>
    <cellStyle name="Normal 67 40" xfId="2761"/>
    <cellStyle name="Normal 67 5" xfId="2762"/>
    <cellStyle name="Normal 67 6" xfId="2763"/>
    <cellStyle name="Normal 67 7" xfId="2764"/>
    <cellStyle name="Normal 67 8" xfId="2765"/>
    <cellStyle name="Normal 67 9" xfId="2766"/>
    <cellStyle name="Normal 68 10" xfId="2767"/>
    <cellStyle name="Normal 68 11" xfId="2768"/>
    <cellStyle name="Normal 68 12" xfId="2769"/>
    <cellStyle name="Normal 68 13" xfId="2770"/>
    <cellStyle name="Normal 68 14" xfId="2771"/>
    <cellStyle name="Normal 68 15" xfId="2772"/>
    <cellStyle name="Normal 68 16" xfId="2773"/>
    <cellStyle name="Normal 68 17" xfId="2774"/>
    <cellStyle name="Normal 68 18" xfId="2775"/>
    <cellStyle name="Normal 68 19" xfId="2776"/>
    <cellStyle name="Normal 68 2" xfId="2777"/>
    <cellStyle name="Normal 68 20" xfId="2778"/>
    <cellStyle name="Normal 68 21" xfId="2779"/>
    <cellStyle name="Normal 68 22" xfId="2780"/>
    <cellStyle name="Normal 68 23" xfId="2781"/>
    <cellStyle name="Normal 68 24" xfId="2782"/>
    <cellStyle name="Normal 68 25" xfId="2783"/>
    <cellStyle name="Normal 68 26" xfId="2784"/>
    <cellStyle name="Normal 68 27" xfId="2785"/>
    <cellStyle name="Normal 68 28" xfId="2786"/>
    <cellStyle name="Normal 68 29" xfId="2787"/>
    <cellStyle name="Normal 68 3" xfId="2788"/>
    <cellStyle name="Normal 68 30" xfId="2789"/>
    <cellStyle name="Normal 68 31" xfId="2790"/>
    <cellStyle name="Normal 68 32" xfId="2791"/>
    <cellStyle name="Normal 68 33" xfId="2792"/>
    <cellStyle name="Normal 68 34" xfId="2793"/>
    <cellStyle name="Normal 68 35" xfId="2794"/>
    <cellStyle name="Normal 68 36" xfId="2795"/>
    <cellStyle name="Normal 68 37" xfId="2796"/>
    <cellStyle name="Normal 68 38" xfId="2797"/>
    <cellStyle name="Normal 68 39" xfId="2798"/>
    <cellStyle name="Normal 68 4" xfId="2799"/>
    <cellStyle name="Normal 68 40" xfId="2800"/>
    <cellStyle name="Normal 68 5" xfId="2801"/>
    <cellStyle name="Normal 68 6" xfId="2802"/>
    <cellStyle name="Normal 68 7" xfId="2803"/>
    <cellStyle name="Normal 68 8" xfId="2804"/>
    <cellStyle name="Normal 68 9" xfId="2805"/>
    <cellStyle name="Normal 69 2" xfId="2806"/>
    <cellStyle name="Normal 7" xfId="2807"/>
    <cellStyle name="Normal 7 2" xfId="2808"/>
    <cellStyle name="Normal 7 3" xfId="2809"/>
    <cellStyle name="Normal 7 4" xfId="2810"/>
    <cellStyle name="Normal 7 5" xfId="2811"/>
    <cellStyle name="Normal 70 10" xfId="2812"/>
    <cellStyle name="Normal 70 11" xfId="2813"/>
    <cellStyle name="Normal 70 12" xfId="2814"/>
    <cellStyle name="Normal 70 13" xfId="2815"/>
    <cellStyle name="Normal 70 14" xfId="2816"/>
    <cellStyle name="Normal 70 15" xfId="2817"/>
    <cellStyle name="Normal 70 16" xfId="2818"/>
    <cellStyle name="Normal 70 17" xfId="2819"/>
    <cellStyle name="Normal 70 18" xfId="2820"/>
    <cellStyle name="Normal 70 19" xfId="2821"/>
    <cellStyle name="Normal 70 2" xfId="2822"/>
    <cellStyle name="Normal 70 20" xfId="2823"/>
    <cellStyle name="Normal 70 21" xfId="2824"/>
    <cellStyle name="Normal 70 22" xfId="2825"/>
    <cellStyle name="Normal 70 23" xfId="2826"/>
    <cellStyle name="Normal 70 24" xfId="2827"/>
    <cellStyle name="Normal 70 25" xfId="2828"/>
    <cellStyle name="Normal 70 26" xfId="2829"/>
    <cellStyle name="Normal 70 27" xfId="2830"/>
    <cellStyle name="Normal 70 28" xfId="2831"/>
    <cellStyle name="Normal 70 29" xfId="2832"/>
    <cellStyle name="Normal 70 3" xfId="2833"/>
    <cellStyle name="Normal 70 30" xfId="2834"/>
    <cellStyle name="Normal 70 31" xfId="2835"/>
    <cellStyle name="Normal 70 32" xfId="2836"/>
    <cellStyle name="Normal 70 33" xfId="2837"/>
    <cellStyle name="Normal 70 34" xfId="2838"/>
    <cellStyle name="Normal 70 35" xfId="2839"/>
    <cellStyle name="Normal 70 36" xfId="2840"/>
    <cellStyle name="Normal 70 37" xfId="2841"/>
    <cellStyle name="Normal 70 38" xfId="2842"/>
    <cellStyle name="Normal 70 39" xfId="2843"/>
    <cellStyle name="Normal 70 4" xfId="2844"/>
    <cellStyle name="Normal 70 40" xfId="2845"/>
    <cellStyle name="Normal 70 5" xfId="2846"/>
    <cellStyle name="Normal 70 6" xfId="2847"/>
    <cellStyle name="Normal 70 7" xfId="2848"/>
    <cellStyle name="Normal 70 8" xfId="2849"/>
    <cellStyle name="Normal 70 9" xfId="2850"/>
    <cellStyle name="Normal 71 10" xfId="2851"/>
    <cellStyle name="Normal 71 11" xfId="2852"/>
    <cellStyle name="Normal 71 12" xfId="2853"/>
    <cellStyle name="Normal 71 13" xfId="2854"/>
    <cellStyle name="Normal 71 14" xfId="2855"/>
    <cellStyle name="Normal 71 15" xfId="2856"/>
    <cellStyle name="Normal 71 16" xfId="2857"/>
    <cellStyle name="Normal 71 17" xfId="2858"/>
    <cellStyle name="Normal 71 18" xfId="2859"/>
    <cellStyle name="Normal 71 19" xfId="2860"/>
    <cellStyle name="Normal 71 2" xfId="2861"/>
    <cellStyle name="Normal 71 20" xfId="2862"/>
    <cellStyle name="Normal 71 21" xfId="2863"/>
    <cellStyle name="Normal 71 22" xfId="2864"/>
    <cellStyle name="Normal 71 23" xfId="2865"/>
    <cellStyle name="Normal 71 24" xfId="2866"/>
    <cellStyle name="Normal 71 25" xfId="2867"/>
    <cellStyle name="Normal 71 26" xfId="2868"/>
    <cellStyle name="Normal 71 27" xfId="2869"/>
    <cellStyle name="Normal 71 28" xfId="2870"/>
    <cellStyle name="Normal 71 29" xfId="2871"/>
    <cellStyle name="Normal 71 3" xfId="2872"/>
    <cellStyle name="Normal 71 30" xfId="2873"/>
    <cellStyle name="Normal 71 31" xfId="2874"/>
    <cellStyle name="Normal 71 32" xfId="2875"/>
    <cellStyle name="Normal 71 33" xfId="2876"/>
    <cellStyle name="Normal 71 34" xfId="2877"/>
    <cellStyle name="Normal 71 35" xfId="2878"/>
    <cellStyle name="Normal 71 36" xfId="2879"/>
    <cellStyle name="Normal 71 37" xfId="2880"/>
    <cellStyle name="Normal 71 38" xfId="2881"/>
    <cellStyle name="Normal 71 39" xfId="2882"/>
    <cellStyle name="Normal 71 4" xfId="2883"/>
    <cellStyle name="Normal 71 40" xfId="2884"/>
    <cellStyle name="Normal 71 5" xfId="2885"/>
    <cellStyle name="Normal 71 6" xfId="2886"/>
    <cellStyle name="Normal 71 7" xfId="2887"/>
    <cellStyle name="Normal 71 8" xfId="2888"/>
    <cellStyle name="Normal 71 9" xfId="2889"/>
    <cellStyle name="Normal 72 10" xfId="2890"/>
    <cellStyle name="Normal 72 11" xfId="2891"/>
    <cellStyle name="Normal 72 12" xfId="2892"/>
    <cellStyle name="Normal 72 13" xfId="2893"/>
    <cellStyle name="Normal 72 14" xfId="2894"/>
    <cellStyle name="Normal 72 15" xfId="2895"/>
    <cellStyle name="Normal 72 16" xfId="2896"/>
    <cellStyle name="Normal 72 17" xfId="2897"/>
    <cellStyle name="Normal 72 18" xfId="2898"/>
    <cellStyle name="Normal 72 19" xfId="2899"/>
    <cellStyle name="Normal 72 2" xfId="2900"/>
    <cellStyle name="Normal 72 20" xfId="2901"/>
    <cellStyle name="Normal 72 21" xfId="2902"/>
    <cellStyle name="Normal 72 22" xfId="2903"/>
    <cellStyle name="Normal 72 23" xfId="2904"/>
    <cellStyle name="Normal 72 24" xfId="2905"/>
    <cellStyle name="Normal 72 25" xfId="2906"/>
    <cellStyle name="Normal 72 26" xfId="2907"/>
    <cellStyle name="Normal 72 27" xfId="2908"/>
    <cellStyle name="Normal 72 28" xfId="2909"/>
    <cellStyle name="Normal 72 29" xfId="2910"/>
    <cellStyle name="Normal 72 3" xfId="2911"/>
    <cellStyle name="Normal 72 30" xfId="2912"/>
    <cellStyle name="Normal 72 31" xfId="2913"/>
    <cellStyle name="Normal 72 32" xfId="2914"/>
    <cellStyle name="Normal 72 33" xfId="2915"/>
    <cellStyle name="Normal 72 34" xfId="2916"/>
    <cellStyle name="Normal 72 35" xfId="2917"/>
    <cellStyle name="Normal 72 36" xfId="2918"/>
    <cellStyle name="Normal 72 37" xfId="2919"/>
    <cellStyle name="Normal 72 38" xfId="2920"/>
    <cellStyle name="Normal 72 39" xfId="2921"/>
    <cellStyle name="Normal 72 4" xfId="2922"/>
    <cellStyle name="Normal 72 40" xfId="2923"/>
    <cellStyle name="Normal 72 5" xfId="2924"/>
    <cellStyle name="Normal 72 6" xfId="2925"/>
    <cellStyle name="Normal 72 7" xfId="2926"/>
    <cellStyle name="Normal 72 8" xfId="2927"/>
    <cellStyle name="Normal 72 9" xfId="2928"/>
    <cellStyle name="Normal 73 10" xfId="2929"/>
    <cellStyle name="Normal 73 11" xfId="2930"/>
    <cellStyle name="Normal 73 12" xfId="2931"/>
    <cellStyle name="Normal 73 13" xfId="2932"/>
    <cellStyle name="Normal 73 14" xfId="2933"/>
    <cellStyle name="Normal 73 15" xfId="2934"/>
    <cellStyle name="Normal 73 16" xfId="2935"/>
    <cellStyle name="Normal 73 17" xfId="2936"/>
    <cellStyle name="Normal 73 18" xfId="2937"/>
    <cellStyle name="Normal 73 19" xfId="2938"/>
    <cellStyle name="Normal 73 2" xfId="2939"/>
    <cellStyle name="Normal 73 20" xfId="2940"/>
    <cellStyle name="Normal 73 21" xfId="2941"/>
    <cellStyle name="Normal 73 22" xfId="2942"/>
    <cellStyle name="Normal 73 23" xfId="2943"/>
    <cellStyle name="Normal 73 24" xfId="2944"/>
    <cellStyle name="Normal 73 25" xfId="2945"/>
    <cellStyle name="Normal 73 26" xfId="2946"/>
    <cellStyle name="Normal 73 27" xfId="2947"/>
    <cellStyle name="Normal 73 28" xfId="2948"/>
    <cellStyle name="Normal 73 29" xfId="2949"/>
    <cellStyle name="Normal 73 3" xfId="2950"/>
    <cellStyle name="Normal 73 30" xfId="2951"/>
    <cellStyle name="Normal 73 31" xfId="2952"/>
    <cellStyle name="Normal 73 32" xfId="2953"/>
    <cellStyle name="Normal 73 33" xfId="2954"/>
    <cellStyle name="Normal 73 34" xfId="2955"/>
    <cellStyle name="Normal 73 35" xfId="2956"/>
    <cellStyle name="Normal 73 36" xfId="2957"/>
    <cellStyle name="Normal 73 37" xfId="2958"/>
    <cellStyle name="Normal 73 38" xfId="2959"/>
    <cellStyle name="Normal 73 39" xfId="2960"/>
    <cellStyle name="Normal 73 4" xfId="2961"/>
    <cellStyle name="Normal 73 40" xfId="2962"/>
    <cellStyle name="Normal 73 5" xfId="2963"/>
    <cellStyle name="Normal 73 6" xfId="2964"/>
    <cellStyle name="Normal 73 7" xfId="2965"/>
    <cellStyle name="Normal 73 8" xfId="2966"/>
    <cellStyle name="Normal 73 9" xfId="2967"/>
    <cellStyle name="Normal 74 10" xfId="2968"/>
    <cellStyle name="Normal 74 11" xfId="2969"/>
    <cellStyle name="Normal 74 12" xfId="2970"/>
    <cellStyle name="Normal 74 13" xfId="2971"/>
    <cellStyle name="Normal 74 14" xfId="2972"/>
    <cellStyle name="Normal 74 15" xfId="2973"/>
    <cellStyle name="Normal 74 16" xfId="2974"/>
    <cellStyle name="Normal 74 17" xfId="2975"/>
    <cellStyle name="Normal 74 18" xfId="2976"/>
    <cellStyle name="Normal 74 19" xfId="2977"/>
    <cellStyle name="Normal 74 2" xfId="2978"/>
    <cellStyle name="Normal 74 20" xfId="2979"/>
    <cellStyle name="Normal 74 21" xfId="2980"/>
    <cellStyle name="Normal 74 22" xfId="2981"/>
    <cellStyle name="Normal 74 23" xfId="2982"/>
    <cellStyle name="Normal 74 24" xfId="2983"/>
    <cellStyle name="Normal 74 25" xfId="2984"/>
    <cellStyle name="Normal 74 26" xfId="2985"/>
    <cellStyle name="Normal 74 27" xfId="2986"/>
    <cellStyle name="Normal 74 28" xfId="2987"/>
    <cellStyle name="Normal 74 29" xfId="2988"/>
    <cellStyle name="Normal 74 3" xfId="2989"/>
    <cellStyle name="Normal 74 30" xfId="2990"/>
    <cellStyle name="Normal 74 31" xfId="2991"/>
    <cellStyle name="Normal 74 32" xfId="2992"/>
    <cellStyle name="Normal 74 33" xfId="2993"/>
    <cellStyle name="Normal 74 34" xfId="2994"/>
    <cellStyle name="Normal 74 35" xfId="2995"/>
    <cellStyle name="Normal 74 36" xfId="2996"/>
    <cellStyle name="Normal 74 37" xfId="2997"/>
    <cellStyle name="Normal 74 38" xfId="2998"/>
    <cellStyle name="Normal 74 39" xfId="2999"/>
    <cellStyle name="Normal 74 4" xfId="3000"/>
    <cellStyle name="Normal 74 40" xfId="3001"/>
    <cellStyle name="Normal 74 5" xfId="3002"/>
    <cellStyle name="Normal 74 6" xfId="3003"/>
    <cellStyle name="Normal 74 7" xfId="3004"/>
    <cellStyle name="Normal 74 8" xfId="3005"/>
    <cellStyle name="Normal 74 9" xfId="3006"/>
    <cellStyle name="Normal 75 10" xfId="3007"/>
    <cellStyle name="Normal 75 11" xfId="3008"/>
    <cellStyle name="Normal 75 12" xfId="3009"/>
    <cellStyle name="Normal 75 13" xfId="3010"/>
    <cellStyle name="Normal 75 14" xfId="3011"/>
    <cellStyle name="Normal 75 15" xfId="3012"/>
    <cellStyle name="Normal 75 16" xfId="3013"/>
    <cellStyle name="Normal 75 17" xfId="3014"/>
    <cellStyle name="Normal 75 18" xfId="3015"/>
    <cellStyle name="Normal 75 19" xfId="3016"/>
    <cellStyle name="Normal 75 2" xfId="3017"/>
    <cellStyle name="Normal 75 20" xfId="3018"/>
    <cellStyle name="Normal 75 21" xfId="3019"/>
    <cellStyle name="Normal 75 22" xfId="3020"/>
    <cellStyle name="Normal 75 23" xfId="3021"/>
    <cellStyle name="Normal 75 24" xfId="3022"/>
    <cellStyle name="Normal 75 25" xfId="3023"/>
    <cellStyle name="Normal 75 26" xfId="3024"/>
    <cellStyle name="Normal 75 27" xfId="3025"/>
    <cellStyle name="Normal 75 28" xfId="3026"/>
    <cellStyle name="Normal 75 29" xfId="3027"/>
    <cellStyle name="Normal 75 3" xfId="3028"/>
    <cellStyle name="Normal 75 30" xfId="3029"/>
    <cellStyle name="Normal 75 31" xfId="3030"/>
    <cellStyle name="Normal 75 32" xfId="3031"/>
    <cellStyle name="Normal 75 33" xfId="3032"/>
    <cellStyle name="Normal 75 34" xfId="3033"/>
    <cellStyle name="Normal 75 35" xfId="3034"/>
    <cellStyle name="Normal 75 36" xfId="3035"/>
    <cellStyle name="Normal 75 37" xfId="3036"/>
    <cellStyle name="Normal 75 38" xfId="3037"/>
    <cellStyle name="Normal 75 39" xfId="3038"/>
    <cellStyle name="Normal 75 4" xfId="3039"/>
    <cellStyle name="Normal 75 40" xfId="3040"/>
    <cellStyle name="Normal 75 5" xfId="3041"/>
    <cellStyle name="Normal 75 6" xfId="3042"/>
    <cellStyle name="Normal 75 7" xfId="3043"/>
    <cellStyle name="Normal 75 8" xfId="3044"/>
    <cellStyle name="Normal 75 9" xfId="3045"/>
    <cellStyle name="Normal 76 2" xfId="3046"/>
    <cellStyle name="Normal 77 10" xfId="3047"/>
    <cellStyle name="Normal 77 2" xfId="3048"/>
    <cellStyle name="Normal 77 3" xfId="3049"/>
    <cellStyle name="Normal 77 4" xfId="3050"/>
    <cellStyle name="Normal 77 5" xfId="3051"/>
    <cellStyle name="Normal 77 6" xfId="3052"/>
    <cellStyle name="Normal 77 7" xfId="3053"/>
    <cellStyle name="Normal 77 8" xfId="3054"/>
    <cellStyle name="Normal 77 9" xfId="3055"/>
    <cellStyle name="Normal 78 2" xfId="3056"/>
    <cellStyle name="Normal 78 3" xfId="3057"/>
    <cellStyle name="Normal 78 4" xfId="3058"/>
    <cellStyle name="Normal 78 5" xfId="3059"/>
    <cellStyle name="Normal 78 6" xfId="3060"/>
    <cellStyle name="Normal 78 7" xfId="3061"/>
    <cellStyle name="Normal 78 8" xfId="3062"/>
    <cellStyle name="Normal 78 9" xfId="3063"/>
    <cellStyle name="Normal 79 2" xfId="3064"/>
    <cellStyle name="Normal 8" xfId="3065"/>
    <cellStyle name="Normal 8 10" xfId="3066"/>
    <cellStyle name="Normal 8 11" xfId="3067"/>
    <cellStyle name="Normal 8 12" xfId="3068"/>
    <cellStyle name="Normal 8 13" xfId="3069"/>
    <cellStyle name="Normal 8 14" xfId="3070"/>
    <cellStyle name="Normal 8 15" xfId="3071"/>
    <cellStyle name="Normal 8 16" xfId="3072"/>
    <cellStyle name="Normal 8 17" xfId="3073"/>
    <cellStyle name="Normal 8 18" xfId="3074"/>
    <cellStyle name="Normal 8 19" xfId="3075"/>
    <cellStyle name="Normal 8 2" xfId="3076"/>
    <cellStyle name="Normal 8 2 2" xfId="3077"/>
    <cellStyle name="Normal 8 2 2 2" xfId="3078"/>
    <cellStyle name="Normal 8 2 2 3" xfId="3079"/>
    <cellStyle name="Normal 8 2 3" xfId="3080"/>
    <cellStyle name="Normal 8 2 4" xfId="3081"/>
    <cellStyle name="Normal 8 20" xfId="3082"/>
    <cellStyle name="Normal 8 21" xfId="3083"/>
    <cellStyle name="Normal 8 22" xfId="3084"/>
    <cellStyle name="Normal 8 23" xfId="3085"/>
    <cellStyle name="Normal 8 24" xfId="3086"/>
    <cellStyle name="Normal 8 25" xfId="3087"/>
    <cellStyle name="Normal 8 26" xfId="3088"/>
    <cellStyle name="Normal 8 27" xfId="3089"/>
    <cellStyle name="Normal 8 28" xfId="3090"/>
    <cellStyle name="Normal 8 29" xfId="3091"/>
    <cellStyle name="Normal 8 3" xfId="3092"/>
    <cellStyle name="Normal 8 3 2" xfId="3093"/>
    <cellStyle name="Normal 8 30" xfId="3094"/>
    <cellStyle name="Normal 8 31" xfId="3095"/>
    <cellStyle name="Normal 8 32" xfId="3096"/>
    <cellStyle name="Normal 8 33" xfId="3097"/>
    <cellStyle name="Normal 8 34" xfId="3098"/>
    <cellStyle name="Normal 8 35" xfId="3099"/>
    <cellStyle name="Normal 8 36" xfId="3100"/>
    <cellStyle name="Normal 8 37" xfId="3101"/>
    <cellStyle name="Normal 8 38" xfId="3102"/>
    <cellStyle name="Normal 8 39" xfId="3103"/>
    <cellStyle name="Normal 8 4" xfId="3104"/>
    <cellStyle name="Normal 8 4 2" xfId="3105"/>
    <cellStyle name="Normal 8 40" xfId="3106"/>
    <cellStyle name="Normal 8 5" xfId="3107"/>
    <cellStyle name="Normal 8 6" xfId="3108"/>
    <cellStyle name="Normal 8 7" xfId="3109"/>
    <cellStyle name="Normal 8 8" xfId="3110"/>
    <cellStyle name="Normal 8 9" xfId="3111"/>
    <cellStyle name="Normal 80" xfId="3112"/>
    <cellStyle name="Normal 80 10" xfId="3113"/>
    <cellStyle name="Normal 80 11" xfId="3114"/>
    <cellStyle name="Normal 80 12" xfId="3115"/>
    <cellStyle name="Normal 80 13" xfId="3116"/>
    <cellStyle name="Normal 80 14" xfId="3117"/>
    <cellStyle name="Normal 80 15" xfId="3118"/>
    <cellStyle name="Normal 80 16" xfId="3119"/>
    <cellStyle name="Normal 80 17" xfId="3120"/>
    <cellStyle name="Normal 80 18" xfId="3121"/>
    <cellStyle name="Normal 80 19" xfId="3122"/>
    <cellStyle name="Normal 80 2" xfId="3123"/>
    <cellStyle name="Normal 80 20" xfId="3124"/>
    <cellStyle name="Normal 80 21" xfId="3125"/>
    <cellStyle name="Normal 80 22" xfId="3126"/>
    <cellStyle name="Normal 80 23" xfId="3127"/>
    <cellStyle name="Normal 80 24" xfId="3128"/>
    <cellStyle name="Normal 80 25" xfId="3129"/>
    <cellStyle name="Normal 80 26" xfId="3130"/>
    <cellStyle name="Normal 80 27" xfId="3131"/>
    <cellStyle name="Normal 80 28" xfId="3132"/>
    <cellStyle name="Normal 80 29" xfId="3133"/>
    <cellStyle name="Normal 80 3" xfId="3134"/>
    <cellStyle name="Normal 80 30" xfId="3135"/>
    <cellStyle name="Normal 80 31" xfId="3136"/>
    <cellStyle name="Normal 80 32" xfId="3137"/>
    <cellStyle name="Normal 80 33" xfId="3138"/>
    <cellStyle name="Normal 80 4" xfId="3139"/>
    <cellStyle name="Normal 80 5" xfId="3140"/>
    <cellStyle name="Normal 80 6" xfId="3141"/>
    <cellStyle name="Normal 80 7" xfId="3142"/>
    <cellStyle name="Normal 80 8" xfId="3143"/>
    <cellStyle name="Normal 80 9" xfId="3144"/>
    <cellStyle name="Normal 81" xfId="3145"/>
    <cellStyle name="Normal 81 10" xfId="3146"/>
    <cellStyle name="Normal 81 11" xfId="3147"/>
    <cellStyle name="Normal 81 12" xfId="3148"/>
    <cellStyle name="Normal 81 13" xfId="3149"/>
    <cellStyle name="Normal 81 14" xfId="3150"/>
    <cellStyle name="Normal 81 15" xfId="3151"/>
    <cellStyle name="Normal 81 16" xfId="3152"/>
    <cellStyle name="Normal 81 17" xfId="3153"/>
    <cellStyle name="Normal 81 18" xfId="3154"/>
    <cellStyle name="Normal 81 19" xfId="3155"/>
    <cellStyle name="Normal 81 2" xfId="3156"/>
    <cellStyle name="Normal 81 20" xfId="3157"/>
    <cellStyle name="Normal 81 21" xfId="3158"/>
    <cellStyle name="Normal 81 22" xfId="3159"/>
    <cellStyle name="Normal 81 23" xfId="3160"/>
    <cellStyle name="Normal 81 24" xfId="3161"/>
    <cellStyle name="Normal 81 25" xfId="3162"/>
    <cellStyle name="Normal 81 26" xfId="3163"/>
    <cellStyle name="Normal 81 27" xfId="3164"/>
    <cellStyle name="Normal 81 28" xfId="3165"/>
    <cellStyle name="Normal 81 29" xfId="3166"/>
    <cellStyle name="Normal 81 3" xfId="3167"/>
    <cellStyle name="Normal 81 30" xfId="3168"/>
    <cellStyle name="Normal 81 31" xfId="3169"/>
    <cellStyle name="Normal 81 32" xfId="3170"/>
    <cellStyle name="Normal 81 4" xfId="3171"/>
    <cellStyle name="Normal 81 5" xfId="3172"/>
    <cellStyle name="Normal 81 6" xfId="3173"/>
    <cellStyle name="Normal 81 7" xfId="3174"/>
    <cellStyle name="Normal 81 8" xfId="3175"/>
    <cellStyle name="Normal 81 9" xfId="3176"/>
    <cellStyle name="Normal 82" xfId="3177"/>
    <cellStyle name="Normal 82 10" xfId="3178"/>
    <cellStyle name="Normal 82 11" xfId="3179"/>
    <cellStyle name="Normal 82 12" xfId="3180"/>
    <cellStyle name="Normal 82 13" xfId="3181"/>
    <cellStyle name="Normal 82 14" xfId="3182"/>
    <cellStyle name="Normal 82 15" xfId="3183"/>
    <cellStyle name="Normal 82 16" xfId="3184"/>
    <cellStyle name="Normal 82 17" xfId="3185"/>
    <cellStyle name="Normal 82 18" xfId="3186"/>
    <cellStyle name="Normal 82 19" xfId="3187"/>
    <cellStyle name="Normal 82 2" xfId="3188"/>
    <cellStyle name="Normal 82 20" xfId="3189"/>
    <cellStyle name="Normal 82 21" xfId="3190"/>
    <cellStyle name="Normal 82 22" xfId="3191"/>
    <cellStyle name="Normal 82 23" xfId="3192"/>
    <cellStyle name="Normal 82 24" xfId="3193"/>
    <cellStyle name="Normal 82 25" xfId="3194"/>
    <cellStyle name="Normal 82 26" xfId="3195"/>
    <cellStyle name="Normal 82 27" xfId="3196"/>
    <cellStyle name="Normal 82 28" xfId="3197"/>
    <cellStyle name="Normal 82 29" xfId="3198"/>
    <cellStyle name="Normal 82 3" xfId="3199"/>
    <cellStyle name="Normal 82 30" xfId="3200"/>
    <cellStyle name="Normal 82 31" xfId="3201"/>
    <cellStyle name="Normal 82 4" xfId="3202"/>
    <cellStyle name="Normal 82 5" xfId="3203"/>
    <cellStyle name="Normal 82 6" xfId="3204"/>
    <cellStyle name="Normal 82 7" xfId="3205"/>
    <cellStyle name="Normal 82 8" xfId="3206"/>
    <cellStyle name="Normal 82 9" xfId="3207"/>
    <cellStyle name="Normal 83" xfId="3208"/>
    <cellStyle name="Normal 83 10" xfId="3209"/>
    <cellStyle name="Normal 83 11" xfId="3210"/>
    <cellStyle name="Normal 83 12" xfId="3211"/>
    <cellStyle name="Normal 83 13" xfId="3212"/>
    <cellStyle name="Normal 83 14" xfId="3213"/>
    <cellStyle name="Normal 83 15" xfId="3214"/>
    <cellStyle name="Normal 83 16" xfId="3215"/>
    <cellStyle name="Normal 83 17" xfId="3216"/>
    <cellStyle name="Normal 83 18" xfId="3217"/>
    <cellStyle name="Normal 83 19" xfId="3218"/>
    <cellStyle name="Normal 83 2" xfId="3219"/>
    <cellStyle name="Normal 83 20" xfId="3220"/>
    <cellStyle name="Normal 83 21" xfId="3221"/>
    <cellStyle name="Normal 83 22" xfId="3222"/>
    <cellStyle name="Normal 83 23" xfId="3223"/>
    <cellStyle name="Normal 83 24" xfId="3224"/>
    <cellStyle name="Normal 83 25" xfId="3225"/>
    <cellStyle name="Normal 83 26" xfId="3226"/>
    <cellStyle name="Normal 83 27" xfId="3227"/>
    <cellStyle name="Normal 83 28" xfId="3228"/>
    <cellStyle name="Normal 83 29" xfId="3229"/>
    <cellStyle name="Normal 83 3" xfId="3230"/>
    <cellStyle name="Normal 83 30" xfId="3231"/>
    <cellStyle name="Normal 83 4" xfId="3232"/>
    <cellStyle name="Normal 83 5" xfId="3233"/>
    <cellStyle name="Normal 83 6" xfId="3234"/>
    <cellStyle name="Normal 83 7" xfId="3235"/>
    <cellStyle name="Normal 83 8" xfId="3236"/>
    <cellStyle name="Normal 83 9" xfId="3237"/>
    <cellStyle name="Normal 84" xfId="3238"/>
    <cellStyle name="Normal 84 10" xfId="3239"/>
    <cellStyle name="Normal 84 11" xfId="3240"/>
    <cellStyle name="Normal 84 12" xfId="3241"/>
    <cellStyle name="Normal 84 13" xfId="3242"/>
    <cellStyle name="Normal 84 14" xfId="3243"/>
    <cellStyle name="Normal 84 15" xfId="3244"/>
    <cellStyle name="Normal 84 16" xfId="3245"/>
    <cellStyle name="Normal 84 17" xfId="3246"/>
    <cellStyle name="Normal 84 18" xfId="3247"/>
    <cellStyle name="Normal 84 19" xfId="3248"/>
    <cellStyle name="Normal 84 2" xfId="3249"/>
    <cellStyle name="Normal 84 20" xfId="3250"/>
    <cellStyle name="Normal 84 21" xfId="3251"/>
    <cellStyle name="Normal 84 22" xfId="3252"/>
    <cellStyle name="Normal 84 23" xfId="3253"/>
    <cellStyle name="Normal 84 24" xfId="3254"/>
    <cellStyle name="Normal 84 25" xfId="3255"/>
    <cellStyle name="Normal 84 26" xfId="3256"/>
    <cellStyle name="Normal 84 27" xfId="3257"/>
    <cellStyle name="Normal 84 28" xfId="3258"/>
    <cellStyle name="Normal 84 29" xfId="3259"/>
    <cellStyle name="Normal 84 3" xfId="3260"/>
    <cellStyle name="Normal 84 4" xfId="3261"/>
    <cellStyle name="Normal 84 5" xfId="3262"/>
    <cellStyle name="Normal 84 6" xfId="3263"/>
    <cellStyle name="Normal 84 7" xfId="3264"/>
    <cellStyle name="Normal 84 8" xfId="3265"/>
    <cellStyle name="Normal 84 9" xfId="3266"/>
    <cellStyle name="Normal 85" xfId="3267"/>
    <cellStyle name="Normal 85 10" xfId="3268"/>
    <cellStyle name="Normal 85 11" xfId="3269"/>
    <cellStyle name="Normal 85 12" xfId="3270"/>
    <cellStyle name="Normal 85 13" xfId="3271"/>
    <cellStyle name="Normal 85 14" xfId="3272"/>
    <cellStyle name="Normal 85 15" xfId="3273"/>
    <cellStyle name="Normal 85 16" xfId="3274"/>
    <cellStyle name="Normal 85 17" xfId="3275"/>
    <cellStyle name="Normal 85 18" xfId="3276"/>
    <cellStyle name="Normal 85 19" xfId="3277"/>
    <cellStyle name="Normal 85 2" xfId="3278"/>
    <cellStyle name="Normal 85 20" xfId="3279"/>
    <cellStyle name="Normal 85 21" xfId="3280"/>
    <cellStyle name="Normal 85 22" xfId="3281"/>
    <cellStyle name="Normal 85 23" xfId="3282"/>
    <cellStyle name="Normal 85 24" xfId="3283"/>
    <cellStyle name="Normal 85 25" xfId="3284"/>
    <cellStyle name="Normal 85 26" xfId="3285"/>
    <cellStyle name="Normal 85 27" xfId="3286"/>
    <cellStyle name="Normal 85 28" xfId="3287"/>
    <cellStyle name="Normal 85 3" xfId="3288"/>
    <cellStyle name="Normal 85 4" xfId="3289"/>
    <cellStyle name="Normal 85 5" xfId="3290"/>
    <cellStyle name="Normal 85 6" xfId="3291"/>
    <cellStyle name="Normal 85 7" xfId="3292"/>
    <cellStyle name="Normal 85 8" xfId="3293"/>
    <cellStyle name="Normal 85 9" xfId="3294"/>
    <cellStyle name="Normal 86" xfId="3295"/>
    <cellStyle name="Normal 86 10" xfId="3296"/>
    <cellStyle name="Normal 86 11" xfId="3297"/>
    <cellStyle name="Normal 86 12" xfId="3298"/>
    <cellStyle name="Normal 86 13" xfId="3299"/>
    <cellStyle name="Normal 86 14" xfId="3300"/>
    <cellStyle name="Normal 86 15" xfId="3301"/>
    <cellStyle name="Normal 86 16" xfId="3302"/>
    <cellStyle name="Normal 86 17" xfId="3303"/>
    <cellStyle name="Normal 86 18" xfId="3304"/>
    <cellStyle name="Normal 86 19" xfId="3305"/>
    <cellStyle name="Normal 86 2" xfId="3306"/>
    <cellStyle name="Normal 86 20" xfId="3307"/>
    <cellStyle name="Normal 86 21" xfId="3308"/>
    <cellStyle name="Normal 86 22" xfId="3309"/>
    <cellStyle name="Normal 86 23" xfId="3310"/>
    <cellStyle name="Normal 86 24" xfId="3311"/>
    <cellStyle name="Normal 86 25" xfId="3312"/>
    <cellStyle name="Normal 86 26" xfId="3313"/>
    <cellStyle name="Normal 86 27" xfId="3314"/>
    <cellStyle name="Normal 86 3" xfId="3315"/>
    <cellStyle name="Normal 86 4" xfId="3316"/>
    <cellStyle name="Normal 86 5" xfId="3317"/>
    <cellStyle name="Normal 86 6" xfId="3318"/>
    <cellStyle name="Normal 86 7" xfId="3319"/>
    <cellStyle name="Normal 86 8" xfId="3320"/>
    <cellStyle name="Normal 86 9" xfId="3321"/>
    <cellStyle name="Normal 87" xfId="3322"/>
    <cellStyle name="Normal 87 10" xfId="3323"/>
    <cellStyle name="Normal 87 11" xfId="3324"/>
    <cellStyle name="Normal 87 12" xfId="3325"/>
    <cellStyle name="Normal 87 13" xfId="3326"/>
    <cellStyle name="Normal 87 14" xfId="3327"/>
    <cellStyle name="Normal 87 15" xfId="3328"/>
    <cellStyle name="Normal 87 16" xfId="3329"/>
    <cellStyle name="Normal 87 17" xfId="3330"/>
    <cellStyle name="Normal 87 18" xfId="3331"/>
    <cellStyle name="Normal 87 19" xfId="3332"/>
    <cellStyle name="Normal 87 2" xfId="3333"/>
    <cellStyle name="Normal 87 20" xfId="3334"/>
    <cellStyle name="Normal 87 21" xfId="3335"/>
    <cellStyle name="Normal 87 22" xfId="3336"/>
    <cellStyle name="Normal 87 23" xfId="3337"/>
    <cellStyle name="Normal 87 24" xfId="3338"/>
    <cellStyle name="Normal 87 25" xfId="3339"/>
    <cellStyle name="Normal 87 26" xfId="3340"/>
    <cellStyle name="Normal 87 3" xfId="3341"/>
    <cellStyle name="Normal 87 4" xfId="3342"/>
    <cellStyle name="Normal 87 5" xfId="3343"/>
    <cellStyle name="Normal 87 6" xfId="3344"/>
    <cellStyle name="Normal 87 7" xfId="3345"/>
    <cellStyle name="Normal 87 8" xfId="3346"/>
    <cellStyle name="Normal 87 9" xfId="3347"/>
    <cellStyle name="Normal 88" xfId="3348"/>
    <cellStyle name="Normal 88 10" xfId="3349"/>
    <cellStyle name="Normal 88 11" xfId="3350"/>
    <cellStyle name="Normal 88 12" xfId="3351"/>
    <cellStyle name="Normal 88 13" xfId="3352"/>
    <cellStyle name="Normal 88 14" xfId="3353"/>
    <cellStyle name="Normal 88 15" xfId="3354"/>
    <cellStyle name="Normal 88 16" xfId="3355"/>
    <cellStyle name="Normal 88 17" xfId="3356"/>
    <cellStyle name="Normal 88 18" xfId="3357"/>
    <cellStyle name="Normal 88 19" xfId="3358"/>
    <cellStyle name="Normal 88 2" xfId="3359"/>
    <cellStyle name="Normal 88 20" xfId="3360"/>
    <cellStyle name="Normal 88 21" xfId="3361"/>
    <cellStyle name="Normal 88 22" xfId="3362"/>
    <cellStyle name="Normal 88 23" xfId="3363"/>
    <cellStyle name="Normal 88 24" xfId="3364"/>
    <cellStyle name="Normal 88 25" xfId="3365"/>
    <cellStyle name="Normal 88 3" xfId="3366"/>
    <cellStyle name="Normal 88 4" xfId="3367"/>
    <cellStyle name="Normal 88 5" xfId="3368"/>
    <cellStyle name="Normal 88 6" xfId="3369"/>
    <cellStyle name="Normal 88 7" xfId="3370"/>
    <cellStyle name="Normal 88 8" xfId="3371"/>
    <cellStyle name="Normal 88 9" xfId="3372"/>
    <cellStyle name="Normal 89" xfId="3373"/>
    <cellStyle name="Normal 89 10" xfId="3374"/>
    <cellStyle name="Normal 89 11" xfId="3375"/>
    <cellStyle name="Normal 89 12" xfId="3376"/>
    <cellStyle name="Normal 89 13" xfId="3377"/>
    <cellStyle name="Normal 89 14" xfId="3378"/>
    <cellStyle name="Normal 89 15" xfId="3379"/>
    <cellStyle name="Normal 89 16" xfId="3380"/>
    <cellStyle name="Normal 89 17" xfId="3381"/>
    <cellStyle name="Normal 89 18" xfId="3382"/>
    <cellStyle name="Normal 89 19" xfId="3383"/>
    <cellStyle name="Normal 89 2" xfId="3384"/>
    <cellStyle name="Normal 89 20" xfId="3385"/>
    <cellStyle name="Normal 89 21" xfId="3386"/>
    <cellStyle name="Normal 89 22" xfId="3387"/>
    <cellStyle name="Normal 89 23" xfId="3388"/>
    <cellStyle name="Normal 89 24" xfId="3389"/>
    <cellStyle name="Normal 89 3" xfId="3390"/>
    <cellStyle name="Normal 89 4" xfId="3391"/>
    <cellStyle name="Normal 89 5" xfId="3392"/>
    <cellStyle name="Normal 89 6" xfId="3393"/>
    <cellStyle name="Normal 89 7" xfId="3394"/>
    <cellStyle name="Normal 89 8" xfId="3395"/>
    <cellStyle name="Normal 89 9" xfId="3396"/>
    <cellStyle name="Normal 9" xfId="3397"/>
    <cellStyle name="Normal 9 2" xfId="3398"/>
    <cellStyle name="Normal 9 2 2" xfId="3399"/>
    <cellStyle name="Normal 9 2 3" xfId="3400"/>
    <cellStyle name="Normal 9 3" xfId="3401"/>
    <cellStyle name="Normal 90" xfId="3402"/>
    <cellStyle name="Normal 90 10" xfId="3403"/>
    <cellStyle name="Normal 90 11" xfId="3404"/>
    <cellStyle name="Normal 90 12" xfId="3405"/>
    <cellStyle name="Normal 90 13" xfId="3406"/>
    <cellStyle name="Normal 90 14" xfId="3407"/>
    <cellStyle name="Normal 90 15" xfId="3408"/>
    <cellStyle name="Normal 90 16" xfId="3409"/>
    <cellStyle name="Normal 90 17" xfId="3410"/>
    <cellStyle name="Normal 90 18" xfId="3411"/>
    <cellStyle name="Normal 90 19" xfId="3412"/>
    <cellStyle name="Normal 90 2" xfId="3413"/>
    <cellStyle name="Normal 90 20" xfId="3414"/>
    <cellStyle name="Normal 90 21" xfId="3415"/>
    <cellStyle name="Normal 90 22" xfId="3416"/>
    <cellStyle name="Normal 90 23" xfId="3417"/>
    <cellStyle name="Normal 90 3" xfId="3418"/>
    <cellStyle name="Normal 90 4" xfId="3419"/>
    <cellStyle name="Normal 90 5" xfId="3420"/>
    <cellStyle name="Normal 90 6" xfId="3421"/>
    <cellStyle name="Normal 90 7" xfId="3422"/>
    <cellStyle name="Normal 90 8" xfId="3423"/>
    <cellStyle name="Normal 90 9" xfId="3424"/>
    <cellStyle name="Normal 91" xfId="3425"/>
    <cellStyle name="Normal 91 10" xfId="3426"/>
    <cellStyle name="Normal 91 11" xfId="3427"/>
    <cellStyle name="Normal 91 12" xfId="3428"/>
    <cellStyle name="Normal 91 13" xfId="3429"/>
    <cellStyle name="Normal 91 14" xfId="3430"/>
    <cellStyle name="Normal 91 15" xfId="3431"/>
    <cellStyle name="Normal 91 16" xfId="3432"/>
    <cellStyle name="Normal 91 17" xfId="3433"/>
    <cellStyle name="Normal 91 18" xfId="3434"/>
    <cellStyle name="Normal 91 19" xfId="3435"/>
    <cellStyle name="Normal 91 2" xfId="3436"/>
    <cellStyle name="Normal 91 20" xfId="3437"/>
    <cellStyle name="Normal 91 21" xfId="3438"/>
    <cellStyle name="Normal 91 22" xfId="3439"/>
    <cellStyle name="Normal 91 3" xfId="3440"/>
    <cellStyle name="Normal 91 4" xfId="3441"/>
    <cellStyle name="Normal 91 5" xfId="3442"/>
    <cellStyle name="Normal 91 6" xfId="3443"/>
    <cellStyle name="Normal 91 7" xfId="3444"/>
    <cellStyle name="Normal 91 8" xfId="3445"/>
    <cellStyle name="Normal 91 9" xfId="3446"/>
    <cellStyle name="Normal 92" xfId="3447"/>
    <cellStyle name="Normal 92 10" xfId="3448"/>
    <cellStyle name="Normal 92 11" xfId="3449"/>
    <cellStyle name="Normal 92 12" xfId="3450"/>
    <cellStyle name="Normal 92 13" xfId="3451"/>
    <cellStyle name="Normal 92 14" xfId="3452"/>
    <cellStyle name="Normal 92 15" xfId="3453"/>
    <cellStyle name="Normal 92 16" xfId="3454"/>
    <cellStyle name="Normal 92 17" xfId="3455"/>
    <cellStyle name="Normal 92 18" xfId="3456"/>
    <cellStyle name="Normal 92 19" xfId="3457"/>
    <cellStyle name="Normal 92 2" xfId="3458"/>
    <cellStyle name="Normal 92 20" xfId="3459"/>
    <cellStyle name="Normal 92 21" xfId="3460"/>
    <cellStyle name="Normal 92 3" xfId="3461"/>
    <cellStyle name="Normal 92 4" xfId="3462"/>
    <cellStyle name="Normal 92 5" xfId="3463"/>
    <cellStyle name="Normal 92 6" xfId="3464"/>
    <cellStyle name="Normal 92 7" xfId="3465"/>
    <cellStyle name="Normal 92 8" xfId="3466"/>
    <cellStyle name="Normal 92 9" xfId="3467"/>
    <cellStyle name="Normal 93" xfId="3468"/>
    <cellStyle name="Normal 93 10" xfId="3469"/>
    <cellStyle name="Normal 93 11" xfId="3470"/>
    <cellStyle name="Normal 93 12" xfId="3471"/>
    <cellStyle name="Normal 93 13" xfId="3472"/>
    <cellStyle name="Normal 93 14" xfId="3473"/>
    <cellStyle name="Normal 93 15" xfId="3474"/>
    <cellStyle name="Normal 93 16" xfId="3475"/>
    <cellStyle name="Normal 93 17" xfId="3476"/>
    <cellStyle name="Normal 93 18" xfId="3477"/>
    <cellStyle name="Normal 93 19" xfId="3478"/>
    <cellStyle name="Normal 93 2" xfId="3479"/>
    <cellStyle name="Normal 93 20" xfId="3480"/>
    <cellStyle name="Normal 93 3" xfId="3481"/>
    <cellStyle name="Normal 93 4" xfId="3482"/>
    <cellStyle name="Normal 93 5" xfId="3483"/>
    <cellStyle name="Normal 93 6" xfId="3484"/>
    <cellStyle name="Normal 93 7" xfId="3485"/>
    <cellStyle name="Normal 93 8" xfId="3486"/>
    <cellStyle name="Normal 93 9" xfId="3487"/>
    <cellStyle name="Normal 94 2" xfId="3488"/>
    <cellStyle name="Normal 94 3" xfId="3489"/>
    <cellStyle name="Normal 94 4" xfId="3490"/>
    <cellStyle name="Normal 94 5" xfId="3491"/>
    <cellStyle name="Normal 94 6" xfId="3492"/>
    <cellStyle name="Normal 95 2" xfId="3493"/>
    <cellStyle name="Normal 95 3" xfId="3494"/>
    <cellStyle name="Normal 96" xfId="3495"/>
    <cellStyle name="Normal 96 10" xfId="3496"/>
    <cellStyle name="Normal 96 11" xfId="3497"/>
    <cellStyle name="Normal 96 12" xfId="3498"/>
    <cellStyle name="Normal 96 13" xfId="3499"/>
    <cellStyle name="Normal 96 14" xfId="3500"/>
    <cellStyle name="Normal 96 15" xfId="3501"/>
    <cellStyle name="Normal 96 16" xfId="3502"/>
    <cellStyle name="Normal 96 17" xfId="3503"/>
    <cellStyle name="Normal 96 18" xfId="3504"/>
    <cellStyle name="Normal 96 19" xfId="3505"/>
    <cellStyle name="Normal 96 2" xfId="3506"/>
    <cellStyle name="Normal 96 20" xfId="3507"/>
    <cellStyle name="Normal 96 3" xfId="3508"/>
    <cellStyle name="Normal 96 4" xfId="3509"/>
    <cellStyle name="Normal 96 5" xfId="3510"/>
    <cellStyle name="Normal 96 6" xfId="3511"/>
    <cellStyle name="Normal 96 7" xfId="3512"/>
    <cellStyle name="Normal 96 8" xfId="3513"/>
    <cellStyle name="Normal 96 9" xfId="3514"/>
    <cellStyle name="Normal 97" xfId="3515"/>
    <cellStyle name="Normal 97 2" xfId="3516"/>
    <cellStyle name="Normal 97 3" xfId="3517"/>
    <cellStyle name="Normal 99" xfId="3518"/>
    <cellStyle name="Normal 99 10" xfId="3519"/>
    <cellStyle name="Normal 99 11" xfId="3520"/>
    <cellStyle name="Normal 99 12" xfId="3521"/>
    <cellStyle name="Normal 99 13" xfId="3522"/>
    <cellStyle name="Normal 99 14" xfId="3523"/>
    <cellStyle name="Normal 99 15" xfId="3524"/>
    <cellStyle name="Normal 99 16" xfId="3525"/>
    <cellStyle name="Normal 99 17" xfId="3526"/>
    <cellStyle name="Normal 99 18" xfId="3527"/>
    <cellStyle name="Normal 99 19" xfId="3528"/>
    <cellStyle name="Normal 99 2" xfId="3529"/>
    <cellStyle name="Normal 99 20" xfId="3530"/>
    <cellStyle name="Normal 99 3" xfId="3531"/>
    <cellStyle name="Normal 99 4" xfId="3532"/>
    <cellStyle name="Normal 99 5" xfId="3533"/>
    <cellStyle name="Normal 99 6" xfId="3534"/>
    <cellStyle name="Normal 99 7" xfId="3535"/>
    <cellStyle name="Normal 99 8" xfId="3536"/>
    <cellStyle name="Normal 99 9" xfId="3537"/>
    <cellStyle name="Normal_(30 ABR 07) DGO-MAZATLAN (FIDUMA)" xfId="3570"/>
    <cellStyle name="Normal_10-COSTO DE OBRA PUEBLA 31-OCTUBRE-2006" xfId="3582"/>
    <cellStyle name="Normal_angeles" xfId="3588"/>
    <cellStyle name="Normal_Avance de Programa de obra 15 MAY" xfId="3585"/>
    <cellStyle name="Normal_Caratula Perote - Xalapa" xfId="3571"/>
    <cellStyle name="Normal_Costo de Obra 31 de Oct." xfId="3581"/>
    <cellStyle name="Normal_Forma_1vallarta" xfId="3574"/>
    <cellStyle name="Normal_Hoja1 (2)" xfId="3576"/>
    <cellStyle name="Normal_REL. MAQ." xfId="3"/>
    <cellStyle name="Normal_Separadores carpeta" xfId="1"/>
    <cellStyle name="Notas 2" xfId="3538"/>
    <cellStyle name="Porcentaje" xfId="3565" builtinId="5"/>
    <cellStyle name="Porcentaje 2" xfId="3539"/>
    <cellStyle name="Porcentual 2" xfId="3540"/>
    <cellStyle name="Porcentual 2 2" xfId="3541"/>
    <cellStyle name="Porcentual 2 2 2" xfId="3542"/>
    <cellStyle name="Porcentual 3" xfId="3543"/>
    <cellStyle name="Porcentual 3 2" xfId="3544"/>
    <cellStyle name="Porcentual 4" xfId="3545"/>
    <cellStyle name="Porcentual 5" xfId="3546"/>
    <cellStyle name="Recuperación" xfId="3547"/>
    <cellStyle name="Riego de Sello" xfId="3548"/>
    <cellStyle name="Salida 2" xfId="3549"/>
    <cellStyle name="Texto de advertencia 2" xfId="3550"/>
    <cellStyle name="Texto explicativo 2" xfId="3551"/>
    <cellStyle name="Título 1 2" xfId="3552"/>
    <cellStyle name="Título 2 2" xfId="3553"/>
    <cellStyle name="Título 3 2" xfId="3554"/>
    <cellStyle name="Total 2" xfId="3555"/>
  </cellStyles>
  <dxfs count="8">
    <dxf>
      <font>
        <condense val="0"/>
        <extend val="0"/>
        <color indexed="9"/>
      </font>
    </dxf>
    <dxf>
      <font>
        <b/>
        <i val="0"/>
        <condense val="0"/>
        <extend val="0"/>
        <color indexed="10"/>
      </font>
      <fill>
        <patternFill>
          <bgColor indexed="26"/>
        </patternFill>
      </fill>
    </dxf>
    <dxf>
      <fill>
        <patternFill>
          <bgColor indexed="13"/>
        </patternFill>
      </fill>
    </dxf>
    <dxf>
      <fill>
        <patternFill>
          <bgColor indexed="47"/>
        </patternFill>
      </fill>
    </dxf>
    <dxf>
      <fill>
        <patternFill>
          <bgColor indexed="13"/>
        </patternFill>
      </fill>
    </dxf>
    <dxf>
      <fill>
        <patternFill>
          <bgColor indexed="47"/>
        </patternFill>
      </fill>
    </dxf>
    <dxf>
      <fill>
        <patternFill>
          <bgColor indexed="13"/>
        </patternFill>
      </fill>
    </dxf>
    <dxf>
      <fill>
        <patternFill>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7.xml"/><Relationship Id="rId84" Type="http://schemas.openxmlformats.org/officeDocument/2006/relationships/externalLink" Target="externalLinks/externalLink38.xml"/><Relationship Id="rId138" Type="http://schemas.openxmlformats.org/officeDocument/2006/relationships/externalLink" Target="externalLinks/externalLink92.xml"/><Relationship Id="rId107" Type="http://schemas.openxmlformats.org/officeDocument/2006/relationships/externalLink" Target="externalLinks/externalLink6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7.xml"/><Relationship Id="rId74" Type="http://schemas.openxmlformats.org/officeDocument/2006/relationships/externalLink" Target="externalLinks/externalLink28.xml"/><Relationship Id="rId128" Type="http://schemas.openxmlformats.org/officeDocument/2006/relationships/externalLink" Target="externalLinks/externalLink82.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externalLink" Target="externalLinks/externalLink4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2.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113" Type="http://schemas.openxmlformats.org/officeDocument/2006/relationships/externalLink" Target="externalLinks/externalLink67.xml"/><Relationship Id="rId118" Type="http://schemas.openxmlformats.org/officeDocument/2006/relationships/externalLink" Target="externalLinks/externalLink72.xml"/><Relationship Id="rId134" Type="http://schemas.openxmlformats.org/officeDocument/2006/relationships/externalLink" Target="externalLinks/externalLink88.xml"/><Relationship Id="rId139" Type="http://schemas.openxmlformats.org/officeDocument/2006/relationships/externalLink" Target="externalLinks/externalLink93.xml"/><Relationship Id="rId80" Type="http://schemas.openxmlformats.org/officeDocument/2006/relationships/externalLink" Target="externalLinks/externalLink34.xml"/><Relationship Id="rId85" Type="http://schemas.openxmlformats.org/officeDocument/2006/relationships/externalLink" Target="externalLinks/externalLink39.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3.xml"/><Relationship Id="rId103" Type="http://schemas.openxmlformats.org/officeDocument/2006/relationships/externalLink" Target="externalLinks/externalLink57.xml"/><Relationship Id="rId108" Type="http://schemas.openxmlformats.org/officeDocument/2006/relationships/externalLink" Target="externalLinks/externalLink62.xml"/><Relationship Id="rId124" Type="http://schemas.openxmlformats.org/officeDocument/2006/relationships/externalLink" Target="externalLinks/externalLink78.xml"/><Relationship Id="rId129" Type="http://schemas.openxmlformats.org/officeDocument/2006/relationships/externalLink" Target="externalLinks/externalLink83.xml"/><Relationship Id="rId54" Type="http://schemas.openxmlformats.org/officeDocument/2006/relationships/externalLink" Target="externalLinks/externalLink8.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91" Type="http://schemas.openxmlformats.org/officeDocument/2006/relationships/externalLink" Target="externalLinks/externalLink45.xml"/><Relationship Id="rId96" Type="http://schemas.openxmlformats.org/officeDocument/2006/relationships/externalLink" Target="externalLinks/externalLink50.xml"/><Relationship Id="rId140" Type="http://schemas.openxmlformats.org/officeDocument/2006/relationships/externalLink" Target="externalLinks/externalLink94.xml"/><Relationship Id="rId145" Type="http://schemas.openxmlformats.org/officeDocument/2006/relationships/externalLink" Target="externalLinks/externalLink9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3.xml"/><Relationship Id="rId114" Type="http://schemas.openxmlformats.org/officeDocument/2006/relationships/externalLink" Target="externalLinks/externalLink68.xml"/><Relationship Id="rId119" Type="http://schemas.openxmlformats.org/officeDocument/2006/relationships/externalLink" Target="externalLinks/externalLink73.xml"/><Relationship Id="rId44" Type="http://schemas.openxmlformats.org/officeDocument/2006/relationships/worksheet" Target="worksheets/sheet44.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81" Type="http://schemas.openxmlformats.org/officeDocument/2006/relationships/externalLink" Target="externalLinks/externalLink35.xml"/><Relationship Id="rId86" Type="http://schemas.openxmlformats.org/officeDocument/2006/relationships/externalLink" Target="externalLinks/externalLink40.xml"/><Relationship Id="rId130" Type="http://schemas.openxmlformats.org/officeDocument/2006/relationships/externalLink" Target="externalLinks/externalLink84.xml"/><Relationship Id="rId135" Type="http://schemas.openxmlformats.org/officeDocument/2006/relationships/externalLink" Target="externalLinks/externalLink89.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3.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97" Type="http://schemas.openxmlformats.org/officeDocument/2006/relationships/externalLink" Target="externalLinks/externalLink51.xml"/><Relationship Id="rId104" Type="http://schemas.openxmlformats.org/officeDocument/2006/relationships/externalLink" Target="externalLinks/externalLink58.xml"/><Relationship Id="rId120" Type="http://schemas.openxmlformats.org/officeDocument/2006/relationships/externalLink" Target="externalLinks/externalLink74.xml"/><Relationship Id="rId125" Type="http://schemas.openxmlformats.org/officeDocument/2006/relationships/externalLink" Target="externalLinks/externalLink79.xml"/><Relationship Id="rId141" Type="http://schemas.openxmlformats.org/officeDocument/2006/relationships/externalLink" Target="externalLinks/externalLink95.xml"/><Relationship Id="rId146" Type="http://schemas.openxmlformats.org/officeDocument/2006/relationships/externalLink" Target="externalLinks/externalLink100.xml"/><Relationship Id="rId7" Type="http://schemas.openxmlformats.org/officeDocument/2006/relationships/worksheet" Target="worksheets/sheet7.xml"/><Relationship Id="rId71" Type="http://schemas.openxmlformats.org/officeDocument/2006/relationships/externalLink" Target="externalLinks/externalLink25.xml"/><Relationship Id="rId92" Type="http://schemas.openxmlformats.org/officeDocument/2006/relationships/externalLink" Target="externalLinks/externalLink4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0.xml"/><Relationship Id="rId87" Type="http://schemas.openxmlformats.org/officeDocument/2006/relationships/externalLink" Target="externalLinks/externalLink41.xml"/><Relationship Id="rId110" Type="http://schemas.openxmlformats.org/officeDocument/2006/relationships/externalLink" Target="externalLinks/externalLink64.xml"/><Relationship Id="rId115" Type="http://schemas.openxmlformats.org/officeDocument/2006/relationships/externalLink" Target="externalLinks/externalLink69.xml"/><Relationship Id="rId131" Type="http://schemas.openxmlformats.org/officeDocument/2006/relationships/externalLink" Target="externalLinks/externalLink85.xml"/><Relationship Id="rId136" Type="http://schemas.openxmlformats.org/officeDocument/2006/relationships/externalLink" Target="externalLinks/externalLink90.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0.xml"/><Relationship Id="rId77" Type="http://schemas.openxmlformats.org/officeDocument/2006/relationships/externalLink" Target="externalLinks/externalLink31.xml"/><Relationship Id="rId100" Type="http://schemas.openxmlformats.org/officeDocument/2006/relationships/externalLink" Target="externalLinks/externalLink54.xml"/><Relationship Id="rId105" Type="http://schemas.openxmlformats.org/officeDocument/2006/relationships/externalLink" Target="externalLinks/externalLink59.xml"/><Relationship Id="rId126" Type="http://schemas.openxmlformats.org/officeDocument/2006/relationships/externalLink" Target="externalLinks/externalLink80.xml"/><Relationship Id="rId147" Type="http://schemas.openxmlformats.org/officeDocument/2006/relationships/externalLink" Target="externalLinks/externalLink101.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93" Type="http://schemas.openxmlformats.org/officeDocument/2006/relationships/externalLink" Target="externalLinks/externalLink47.xml"/><Relationship Id="rId98" Type="http://schemas.openxmlformats.org/officeDocument/2006/relationships/externalLink" Target="externalLinks/externalLink52.xml"/><Relationship Id="rId121" Type="http://schemas.openxmlformats.org/officeDocument/2006/relationships/externalLink" Target="externalLinks/externalLink75.xml"/><Relationship Id="rId142"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1.xml"/><Relationship Id="rId116" Type="http://schemas.openxmlformats.org/officeDocument/2006/relationships/externalLink" Target="externalLinks/externalLink70.xml"/><Relationship Id="rId137"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6.xml"/><Relationship Id="rId83" Type="http://schemas.openxmlformats.org/officeDocument/2006/relationships/externalLink" Target="externalLinks/externalLink37.xml"/><Relationship Id="rId88" Type="http://schemas.openxmlformats.org/officeDocument/2006/relationships/externalLink" Target="externalLinks/externalLink42.xml"/><Relationship Id="rId111" Type="http://schemas.openxmlformats.org/officeDocument/2006/relationships/externalLink" Target="externalLinks/externalLink65.xml"/><Relationship Id="rId132" Type="http://schemas.openxmlformats.org/officeDocument/2006/relationships/externalLink" Target="externalLinks/externalLink8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1.xml"/><Relationship Id="rId106" Type="http://schemas.openxmlformats.org/officeDocument/2006/relationships/externalLink" Target="externalLinks/externalLink60.xml"/><Relationship Id="rId127" Type="http://schemas.openxmlformats.org/officeDocument/2006/relationships/externalLink" Target="externalLinks/externalLink8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6.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94" Type="http://schemas.openxmlformats.org/officeDocument/2006/relationships/externalLink" Target="externalLinks/externalLink48.xml"/><Relationship Id="rId99" Type="http://schemas.openxmlformats.org/officeDocument/2006/relationships/externalLink" Target="externalLinks/externalLink53.xml"/><Relationship Id="rId101" Type="http://schemas.openxmlformats.org/officeDocument/2006/relationships/externalLink" Target="externalLinks/externalLink55.xml"/><Relationship Id="rId122" Type="http://schemas.openxmlformats.org/officeDocument/2006/relationships/externalLink" Target="externalLinks/externalLink76.xml"/><Relationship Id="rId143" Type="http://schemas.openxmlformats.org/officeDocument/2006/relationships/externalLink" Target="externalLinks/externalLink97.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xml"/><Relationship Id="rId68" Type="http://schemas.openxmlformats.org/officeDocument/2006/relationships/externalLink" Target="externalLinks/externalLink22.xml"/><Relationship Id="rId89" Type="http://schemas.openxmlformats.org/officeDocument/2006/relationships/externalLink" Target="externalLinks/externalLink43.xml"/><Relationship Id="rId112" Type="http://schemas.openxmlformats.org/officeDocument/2006/relationships/externalLink" Target="externalLinks/externalLink66.xml"/><Relationship Id="rId133" Type="http://schemas.openxmlformats.org/officeDocument/2006/relationships/externalLink" Target="externalLinks/externalLink8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2.xml"/><Relationship Id="rId79" Type="http://schemas.openxmlformats.org/officeDocument/2006/relationships/externalLink" Target="externalLinks/externalLink33.xml"/><Relationship Id="rId102" Type="http://schemas.openxmlformats.org/officeDocument/2006/relationships/externalLink" Target="externalLinks/externalLink56.xml"/><Relationship Id="rId123" Type="http://schemas.openxmlformats.org/officeDocument/2006/relationships/externalLink" Target="externalLinks/externalLink77.xml"/><Relationship Id="rId144" Type="http://schemas.openxmlformats.org/officeDocument/2006/relationships/externalLink" Target="externalLinks/externalLink98.xml"/><Relationship Id="rId90" Type="http://schemas.openxmlformats.org/officeDocument/2006/relationships/externalLink" Target="externalLinks/externalLink4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PROGRAMADO</c:v>
          </c:tx>
          <c:cat>
            <c:strRef>
              <c:f>'F 6.3'!$B$15:$B$25</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'F 6.3'!$D$16:$D$25</c:f>
              <c:numCache>
                <c:formatCode>0.00</c:formatCode>
                <c:ptCount val="10"/>
                <c:pt idx="0">
                  <c:v>1.334887712906456</c:v>
                </c:pt>
                <c:pt idx="1">
                  <c:v>2.6697754258129121</c:v>
                </c:pt>
                <c:pt idx="2">
                  <c:v>4.0046631387193683</c:v>
                </c:pt>
                <c:pt idx="3">
                  <c:v>5.3395508516258241</c:v>
                </c:pt>
                <c:pt idx="4">
                  <c:v>6.6744385645322799</c:v>
                </c:pt>
                <c:pt idx="5">
                  <c:v>10.750174978481871</c:v>
                </c:pt>
                <c:pt idx="6">
                  <c:v>28.465389613315196</c:v>
                </c:pt>
                <c:pt idx="7">
                  <c:v>57.079233767989123</c:v>
                </c:pt>
                <c:pt idx="8">
                  <c:v>85.693077922663051</c:v>
                </c:pt>
                <c:pt idx="9">
                  <c:v>100.00000000000001</c:v>
                </c:pt>
              </c:numCache>
            </c:numRef>
          </c:val>
          <c:smooth val="0"/>
        </c:ser>
        <c:ser>
          <c:idx val="1"/>
          <c:order val="1"/>
          <c:tx>
            <c:v>AVANCE</c:v>
          </c:tx>
          <c:val>
            <c:numRef>
              <c:f>'F 6.3'!$E$16:$E$19</c:f>
              <c:numCache>
                <c:formatCode>0.00</c:formatCode>
                <c:ptCount val="4"/>
                <c:pt idx="0">
                  <c:v>0.34730698598953014</c:v>
                </c:pt>
                <c:pt idx="1">
                  <c:v>2.1946977435257291</c:v>
                </c:pt>
                <c:pt idx="2">
                  <c:v>0.17921593204819947</c:v>
                </c:pt>
                <c:pt idx="3">
                  <c:v>2.0727815613979033</c:v>
                </c:pt>
              </c:numCache>
            </c:numRef>
          </c:val>
          <c:smooth val="0"/>
        </c:ser>
        <c:dLbls>
          <c:showLegendKey val="0"/>
          <c:showVal val="0"/>
          <c:showCatName val="0"/>
          <c:showSerName val="0"/>
          <c:showPercent val="0"/>
          <c:showBubbleSize val="0"/>
        </c:dLbls>
        <c:marker val="1"/>
        <c:smooth val="0"/>
        <c:axId val="-1297248368"/>
        <c:axId val="-1798668064"/>
      </c:lineChart>
      <c:catAx>
        <c:axId val="-1297248368"/>
        <c:scaling>
          <c:orientation val="minMax"/>
        </c:scaling>
        <c:delete val="0"/>
        <c:axPos val="b"/>
        <c:numFmt formatCode="General" sourceLinked="0"/>
        <c:majorTickMark val="out"/>
        <c:minorTickMark val="none"/>
        <c:tickLblPos val="nextTo"/>
        <c:crossAx val="-1798668064"/>
        <c:crosses val="autoZero"/>
        <c:auto val="1"/>
        <c:lblAlgn val="ctr"/>
        <c:lblOffset val="100"/>
        <c:noMultiLvlLbl val="0"/>
      </c:catAx>
      <c:valAx>
        <c:axId val="-1798668064"/>
        <c:scaling>
          <c:orientation val="minMax"/>
          <c:max val="100"/>
        </c:scaling>
        <c:delete val="0"/>
        <c:axPos val="l"/>
        <c:majorGridlines/>
        <c:numFmt formatCode="0.00" sourceLinked="1"/>
        <c:majorTickMark val="out"/>
        <c:minorTickMark val="none"/>
        <c:tickLblPos val="nextTo"/>
        <c:crossAx val="-12972483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PROGRAMA</c:v>
          </c:tx>
          <c:cat>
            <c:strRef>
              <c:f>'F 6.3'!$B$37:$B$47</c:f>
              <c:strCache>
                <c:ptCount val="11"/>
                <c:pt idx="0">
                  <c:v>FEB</c:v>
                </c:pt>
                <c:pt idx="1">
                  <c:v>MAR</c:v>
                </c:pt>
                <c:pt idx="2">
                  <c:v>ABR</c:v>
                </c:pt>
                <c:pt idx="3">
                  <c:v>MAY</c:v>
                </c:pt>
                <c:pt idx="4">
                  <c:v>JUN</c:v>
                </c:pt>
                <c:pt idx="5">
                  <c:v>JUL</c:v>
                </c:pt>
                <c:pt idx="6">
                  <c:v>AGO</c:v>
                </c:pt>
                <c:pt idx="7">
                  <c:v>SEP</c:v>
                </c:pt>
                <c:pt idx="8">
                  <c:v>OCT</c:v>
                </c:pt>
                <c:pt idx="9">
                  <c:v>NOV</c:v>
                </c:pt>
                <c:pt idx="10">
                  <c:v>DIC</c:v>
                </c:pt>
              </c:strCache>
            </c:strRef>
          </c:cat>
          <c:val>
            <c:numRef>
              <c:f>'F 6.3'!$C$37:$C$47</c:f>
              <c:numCache>
                <c:formatCode>0.00</c:formatCode>
                <c:ptCount val="11"/>
                <c:pt idx="0">
                  <c:v>1.8023049600000003</c:v>
                </c:pt>
                <c:pt idx="1">
                  <c:v>1.8023049600000003</c:v>
                </c:pt>
                <c:pt idx="2">
                  <c:v>1.8023049600000003</c:v>
                </c:pt>
                <c:pt idx="3">
                  <c:v>1.8023049600000003</c:v>
                </c:pt>
                <c:pt idx="4">
                  <c:v>1.8023049600000003</c:v>
                </c:pt>
                <c:pt idx="5">
                  <c:v>5.5028747987500006</c:v>
                </c:pt>
                <c:pt idx="6">
                  <c:v>23.918280837500006</c:v>
                </c:pt>
                <c:pt idx="7">
                  <c:v>38.633117037500007</c:v>
                </c:pt>
                <c:pt idx="8">
                  <c:v>38.633117037500007</c:v>
                </c:pt>
                <c:pt idx="9">
                  <c:v>19.316558518750004</c:v>
                </c:pt>
              </c:numCache>
            </c:numRef>
          </c:val>
          <c:smooth val="0"/>
        </c:ser>
        <c:ser>
          <c:idx val="1"/>
          <c:order val="1"/>
          <c:tx>
            <c:v>EJERCIDO</c:v>
          </c:tx>
          <c:cat>
            <c:strRef>
              <c:f>'F 6.3'!$B$37:$B$47</c:f>
              <c:strCache>
                <c:ptCount val="11"/>
                <c:pt idx="0">
                  <c:v>FEB</c:v>
                </c:pt>
                <c:pt idx="1">
                  <c:v>MAR</c:v>
                </c:pt>
                <c:pt idx="2">
                  <c:v>ABR</c:v>
                </c:pt>
                <c:pt idx="3">
                  <c:v>MAY</c:v>
                </c:pt>
                <c:pt idx="4">
                  <c:v>JUN</c:v>
                </c:pt>
                <c:pt idx="5">
                  <c:v>JUL</c:v>
                </c:pt>
                <c:pt idx="6">
                  <c:v>AGO</c:v>
                </c:pt>
                <c:pt idx="7">
                  <c:v>SEP</c:v>
                </c:pt>
                <c:pt idx="8">
                  <c:v>OCT</c:v>
                </c:pt>
                <c:pt idx="9">
                  <c:v>NOV</c:v>
                </c:pt>
                <c:pt idx="10">
                  <c:v>DIC</c:v>
                </c:pt>
              </c:strCache>
            </c:strRef>
          </c:cat>
          <c:val>
            <c:numRef>
              <c:f>'F 6.3'!$E$37:$E$38</c:f>
              <c:numCache>
                <c:formatCode>0.00</c:formatCode>
                <c:ptCount val="2"/>
                <c:pt idx="0">
                  <c:v>0.46891817000000002</c:v>
                </c:pt>
                <c:pt idx="1">
                  <c:v>2.9631815399999999</c:v>
                </c:pt>
              </c:numCache>
            </c:numRef>
          </c:val>
          <c:smooth val="0"/>
        </c:ser>
        <c:dLbls>
          <c:showLegendKey val="0"/>
          <c:showVal val="0"/>
          <c:showCatName val="0"/>
          <c:showSerName val="0"/>
          <c:showPercent val="0"/>
          <c:showBubbleSize val="0"/>
        </c:dLbls>
        <c:marker val="1"/>
        <c:smooth val="0"/>
        <c:axId val="-1798658272"/>
        <c:axId val="-1798666976"/>
      </c:lineChart>
      <c:catAx>
        <c:axId val="-1798658272"/>
        <c:scaling>
          <c:orientation val="minMax"/>
        </c:scaling>
        <c:delete val="0"/>
        <c:axPos val="b"/>
        <c:numFmt formatCode="General" sourceLinked="0"/>
        <c:majorTickMark val="out"/>
        <c:minorTickMark val="none"/>
        <c:tickLblPos val="nextTo"/>
        <c:crossAx val="-1798666976"/>
        <c:crosses val="autoZero"/>
        <c:auto val="1"/>
        <c:lblAlgn val="ctr"/>
        <c:lblOffset val="100"/>
        <c:noMultiLvlLbl val="0"/>
      </c:catAx>
      <c:valAx>
        <c:axId val="-1798666976"/>
        <c:scaling>
          <c:orientation val="minMax"/>
        </c:scaling>
        <c:delete val="0"/>
        <c:axPos val="l"/>
        <c:majorGridlines/>
        <c:numFmt formatCode="0.00" sourceLinked="1"/>
        <c:majorTickMark val="out"/>
        <c:minorTickMark val="none"/>
        <c:tickLblPos val="nextTo"/>
        <c:crossAx val="-1798658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PROGRAMADO</c:v>
          </c:tx>
          <c:cat>
            <c:strRef>
              <c:f>'F 6.3 (2)'!$B$15:$B$25</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'F 6.3 (2)'!$D$16:$D$25</c:f>
              <c:numCache>
                <c:formatCode>0.00</c:formatCode>
                <c:ptCount val="10"/>
                <c:pt idx="0">
                  <c:v>1.334887712906456</c:v>
                </c:pt>
                <c:pt idx="1">
                  <c:v>2.6697754258129121</c:v>
                </c:pt>
                <c:pt idx="2">
                  <c:v>4.0046631387193683</c:v>
                </c:pt>
                <c:pt idx="3">
                  <c:v>5.3395508516258241</c:v>
                </c:pt>
                <c:pt idx="4">
                  <c:v>6.6744385645322799</c:v>
                </c:pt>
                <c:pt idx="5">
                  <c:v>10.750174978481871</c:v>
                </c:pt>
                <c:pt idx="6">
                  <c:v>28.465389613315196</c:v>
                </c:pt>
                <c:pt idx="7">
                  <c:v>57.079233767989123</c:v>
                </c:pt>
                <c:pt idx="8">
                  <c:v>85.693077922663051</c:v>
                </c:pt>
                <c:pt idx="9">
                  <c:v>100.00000000000001</c:v>
                </c:pt>
              </c:numCache>
            </c:numRef>
          </c:val>
          <c:smooth val="0"/>
        </c:ser>
        <c:ser>
          <c:idx val="1"/>
          <c:order val="1"/>
          <c:tx>
            <c:v>AVANCE</c:v>
          </c:tx>
          <c:val>
            <c:numRef>
              <c:f>'F 6.3 (2)'!$E$16:$E$17</c:f>
              <c:numCache>
                <c:formatCode>0.00</c:formatCode>
                <c:ptCount val="2"/>
                <c:pt idx="0">
                  <c:v>0.34730698598953014</c:v>
                </c:pt>
                <c:pt idx="1">
                  <c:v>2.1946977435257291</c:v>
                </c:pt>
              </c:numCache>
            </c:numRef>
          </c:val>
          <c:smooth val="0"/>
        </c:ser>
        <c:dLbls>
          <c:showLegendKey val="0"/>
          <c:showVal val="0"/>
          <c:showCatName val="0"/>
          <c:showSerName val="0"/>
          <c:showPercent val="0"/>
          <c:showBubbleSize val="0"/>
        </c:dLbls>
        <c:marker val="1"/>
        <c:smooth val="0"/>
        <c:axId val="-1798664256"/>
        <c:axId val="-1798669696"/>
      </c:lineChart>
      <c:catAx>
        <c:axId val="-1798664256"/>
        <c:scaling>
          <c:orientation val="minMax"/>
        </c:scaling>
        <c:delete val="0"/>
        <c:axPos val="b"/>
        <c:numFmt formatCode="General" sourceLinked="0"/>
        <c:majorTickMark val="out"/>
        <c:minorTickMark val="none"/>
        <c:tickLblPos val="nextTo"/>
        <c:crossAx val="-1798669696"/>
        <c:crosses val="autoZero"/>
        <c:auto val="1"/>
        <c:lblAlgn val="ctr"/>
        <c:lblOffset val="100"/>
        <c:noMultiLvlLbl val="0"/>
      </c:catAx>
      <c:valAx>
        <c:axId val="-1798669696"/>
        <c:scaling>
          <c:orientation val="minMax"/>
          <c:max val="100"/>
        </c:scaling>
        <c:delete val="0"/>
        <c:axPos val="l"/>
        <c:majorGridlines/>
        <c:numFmt formatCode="0.00" sourceLinked="1"/>
        <c:majorTickMark val="out"/>
        <c:minorTickMark val="none"/>
        <c:tickLblPos val="nextTo"/>
        <c:crossAx val="-17986642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PROGRAMA</c:v>
          </c:tx>
          <c:cat>
            <c:strRef>
              <c:f>'F 6.3 (2)'!$B$37:$B$47</c:f>
              <c:strCache>
                <c:ptCount val="11"/>
                <c:pt idx="0">
                  <c:v>FEB</c:v>
                </c:pt>
                <c:pt idx="1">
                  <c:v>MAR</c:v>
                </c:pt>
                <c:pt idx="2">
                  <c:v>ABR</c:v>
                </c:pt>
                <c:pt idx="3">
                  <c:v>MAY</c:v>
                </c:pt>
                <c:pt idx="4">
                  <c:v>JUN</c:v>
                </c:pt>
                <c:pt idx="5">
                  <c:v>JUL</c:v>
                </c:pt>
                <c:pt idx="6">
                  <c:v>AGO</c:v>
                </c:pt>
                <c:pt idx="7">
                  <c:v>SEP</c:v>
                </c:pt>
                <c:pt idx="8">
                  <c:v>OCT</c:v>
                </c:pt>
                <c:pt idx="9">
                  <c:v>NOV</c:v>
                </c:pt>
                <c:pt idx="10">
                  <c:v>DIC</c:v>
                </c:pt>
              </c:strCache>
            </c:strRef>
          </c:cat>
          <c:val>
            <c:numRef>
              <c:f>'F 6.3 (2)'!$C$37:$C$47</c:f>
              <c:numCache>
                <c:formatCode>0.00</c:formatCode>
                <c:ptCount val="11"/>
                <c:pt idx="0">
                  <c:v>1.8023049600000003</c:v>
                </c:pt>
                <c:pt idx="1">
                  <c:v>1.8023049600000003</c:v>
                </c:pt>
                <c:pt idx="2">
                  <c:v>1.8023049600000003</c:v>
                </c:pt>
                <c:pt idx="3">
                  <c:v>1.8023049600000003</c:v>
                </c:pt>
                <c:pt idx="4">
                  <c:v>1.8023049600000003</c:v>
                </c:pt>
                <c:pt idx="5">
                  <c:v>5.5028747987500006</c:v>
                </c:pt>
                <c:pt idx="6">
                  <c:v>23.918280837500006</c:v>
                </c:pt>
                <c:pt idx="7">
                  <c:v>38.633117037500007</c:v>
                </c:pt>
                <c:pt idx="8">
                  <c:v>38.633117037500007</c:v>
                </c:pt>
                <c:pt idx="9">
                  <c:v>19.316558518750004</c:v>
                </c:pt>
              </c:numCache>
            </c:numRef>
          </c:val>
          <c:smooth val="0"/>
        </c:ser>
        <c:ser>
          <c:idx val="1"/>
          <c:order val="1"/>
          <c:tx>
            <c:v>EJERCIDO</c:v>
          </c:tx>
          <c:cat>
            <c:strRef>
              <c:f>'F 6.3 (2)'!$B$37:$B$47</c:f>
              <c:strCache>
                <c:ptCount val="11"/>
                <c:pt idx="0">
                  <c:v>FEB</c:v>
                </c:pt>
                <c:pt idx="1">
                  <c:v>MAR</c:v>
                </c:pt>
                <c:pt idx="2">
                  <c:v>ABR</c:v>
                </c:pt>
                <c:pt idx="3">
                  <c:v>MAY</c:v>
                </c:pt>
                <c:pt idx="4">
                  <c:v>JUN</c:v>
                </c:pt>
                <c:pt idx="5">
                  <c:v>JUL</c:v>
                </c:pt>
                <c:pt idx="6">
                  <c:v>AGO</c:v>
                </c:pt>
                <c:pt idx="7">
                  <c:v>SEP</c:v>
                </c:pt>
                <c:pt idx="8">
                  <c:v>OCT</c:v>
                </c:pt>
                <c:pt idx="9">
                  <c:v>NOV</c:v>
                </c:pt>
                <c:pt idx="10">
                  <c:v>DIC</c:v>
                </c:pt>
              </c:strCache>
            </c:strRef>
          </c:cat>
          <c:val>
            <c:numRef>
              <c:f>'F 6.3 (2)'!$E$37:$E$38</c:f>
              <c:numCache>
                <c:formatCode>0.00</c:formatCode>
                <c:ptCount val="2"/>
                <c:pt idx="0">
                  <c:v>0.46891817000000002</c:v>
                </c:pt>
                <c:pt idx="1">
                  <c:v>2.9631815399999999</c:v>
                </c:pt>
              </c:numCache>
            </c:numRef>
          </c:val>
          <c:smooth val="0"/>
        </c:ser>
        <c:dLbls>
          <c:showLegendKey val="0"/>
          <c:showVal val="0"/>
          <c:showCatName val="0"/>
          <c:showSerName val="0"/>
          <c:showPercent val="0"/>
          <c:showBubbleSize val="0"/>
        </c:dLbls>
        <c:marker val="1"/>
        <c:smooth val="0"/>
        <c:axId val="-1798660448"/>
        <c:axId val="-1798659360"/>
      </c:lineChart>
      <c:catAx>
        <c:axId val="-1798660448"/>
        <c:scaling>
          <c:orientation val="minMax"/>
        </c:scaling>
        <c:delete val="0"/>
        <c:axPos val="b"/>
        <c:numFmt formatCode="General" sourceLinked="0"/>
        <c:majorTickMark val="out"/>
        <c:minorTickMark val="none"/>
        <c:tickLblPos val="nextTo"/>
        <c:crossAx val="-1798659360"/>
        <c:crosses val="autoZero"/>
        <c:auto val="1"/>
        <c:lblAlgn val="ctr"/>
        <c:lblOffset val="100"/>
        <c:noMultiLvlLbl val="0"/>
      </c:catAx>
      <c:valAx>
        <c:axId val="-1798659360"/>
        <c:scaling>
          <c:orientation val="minMax"/>
        </c:scaling>
        <c:delete val="0"/>
        <c:axPos val="l"/>
        <c:majorGridlines/>
        <c:numFmt formatCode="0.00" sourceLinked="1"/>
        <c:majorTickMark val="out"/>
        <c:minorTickMark val="none"/>
        <c:tickLblPos val="nextTo"/>
        <c:crossAx val="-1798660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1.wmf"/></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png"/><Relationship Id="rId5" Type="http://schemas.openxmlformats.org/officeDocument/2006/relationships/chart" Target="../charts/chart2.xml"/><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png"/><Relationship Id="rId5" Type="http://schemas.openxmlformats.org/officeDocument/2006/relationships/chart" Target="../charts/chart4.xml"/><Relationship Id="rId4"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jpeg"/><Relationship Id="rId1" Type="http://schemas.openxmlformats.org/officeDocument/2006/relationships/image" Target="../media/image17.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wmf"/></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3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1.png"/><Relationship Id="rId1" Type="http://schemas.openxmlformats.org/officeDocument/2006/relationships/image" Target="../media/image1.wmf"/><Relationship Id="rId6" Type="http://schemas.openxmlformats.org/officeDocument/2006/relationships/image" Target="../media/image2.png"/><Relationship Id="rId5" Type="http://schemas.microsoft.com/office/2007/relationships/hdphoto" Target="../media/hdphoto2.wdp"/><Relationship Id="rId4" Type="http://schemas.openxmlformats.org/officeDocument/2006/relationships/image" Target="../media/image2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2.png"/><Relationship Id="rId5" Type="http://schemas.openxmlformats.org/officeDocument/2006/relationships/image" Target="../media/image8.emf"/><Relationship Id="rId4" Type="http://schemas.openxmlformats.org/officeDocument/2006/relationships/image" Target="../media/image7.emf"/></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jpeg"/><Relationship Id="rId1" Type="http://schemas.openxmlformats.org/officeDocument/2006/relationships/image" Target="../media/image17.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3.wdp"/><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5</xdr:col>
      <xdr:colOff>1704975</xdr:colOff>
      <xdr:row>0</xdr:row>
      <xdr:rowOff>0</xdr:rowOff>
    </xdr:from>
    <xdr:to>
      <xdr:col>6</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a:srcRect l="31934" r="20337"/>
        <a:stretch>
          <a:fillRect/>
        </a:stretch>
      </xdr:blipFill>
      <xdr:spPr bwMode="auto">
        <a:xfrm>
          <a:off x="9934575" y="0"/>
          <a:ext cx="1704975" cy="0"/>
        </a:xfrm>
        <a:prstGeom prst="rect">
          <a:avLst/>
        </a:prstGeom>
        <a:noFill/>
        <a:ln w="9525">
          <a:noFill/>
          <a:miter lim="800000"/>
          <a:headEnd/>
          <a:tailEnd/>
        </a:ln>
      </xdr:spPr>
    </xdr:pic>
    <xdr:clientData/>
  </xdr:twoCellAnchor>
  <xdr:twoCellAnchor>
    <xdr:from>
      <xdr:col>0</xdr:col>
      <xdr:colOff>254373</xdr:colOff>
      <xdr:row>0</xdr:row>
      <xdr:rowOff>174251</xdr:rowOff>
    </xdr:from>
    <xdr:to>
      <xdr:col>1</xdr:col>
      <xdr:colOff>1085289</xdr:colOff>
      <xdr:row>3</xdr:row>
      <xdr:rowOff>142315</xdr:rowOff>
    </xdr:to>
    <xdr:pic>
      <xdr:nvPicPr>
        <xdr:cNvPr id="5"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73" y="174251"/>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1704975</xdr:colOff>
      <xdr:row>0</xdr:row>
      <xdr:rowOff>0</xdr:rowOff>
    </xdr:from>
    <xdr:to>
      <xdr:col>11</xdr:col>
      <xdr:colOff>0</xdr:colOff>
      <xdr:row>0</xdr:row>
      <xdr:rowOff>0</xdr:rowOff>
    </xdr:to>
    <xdr:pic>
      <xdr:nvPicPr>
        <xdr:cNvPr id="2" name="Picture 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l="31934" r="20337"/>
        <a:stretch>
          <a:fillRect/>
        </a:stretch>
      </xdr:blipFill>
      <xdr:spPr bwMode="auto">
        <a:xfrm>
          <a:off x="8477250" y="0"/>
          <a:ext cx="10172700" cy="0"/>
        </a:xfrm>
        <a:prstGeom prst="rect">
          <a:avLst/>
        </a:prstGeom>
        <a:noFill/>
        <a:ln w="9525">
          <a:noFill/>
          <a:miter lim="800000"/>
          <a:headEnd/>
          <a:tailEnd/>
        </a:ln>
      </xdr:spPr>
    </xdr:pic>
    <xdr:clientData/>
  </xdr:twoCellAnchor>
  <xdr:twoCellAnchor>
    <xdr:from>
      <xdr:col>0</xdr:col>
      <xdr:colOff>228600</xdr:colOff>
      <xdr:row>0</xdr:row>
      <xdr:rowOff>266700</xdr:rowOff>
    </xdr:from>
    <xdr:to>
      <xdr:col>2</xdr:col>
      <xdr:colOff>130732</xdr:colOff>
      <xdr:row>2</xdr:row>
      <xdr:rowOff>209550</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266700"/>
          <a:ext cx="3293032"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1704975</xdr:colOff>
      <xdr:row>0</xdr:row>
      <xdr:rowOff>0</xdr:rowOff>
    </xdr:from>
    <xdr:to>
      <xdr:col>6</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a:srcRect l="31934" r="20337"/>
        <a:stretch>
          <a:fillRect/>
        </a:stretch>
      </xdr:blipFill>
      <xdr:spPr bwMode="auto">
        <a:xfrm>
          <a:off x="9886950" y="0"/>
          <a:ext cx="1704975" cy="0"/>
        </a:xfrm>
        <a:prstGeom prst="rect">
          <a:avLst/>
        </a:prstGeom>
        <a:noFill/>
        <a:ln w="9525">
          <a:noFill/>
          <a:miter lim="800000"/>
          <a:headEnd/>
          <a:tailEnd/>
        </a:ln>
      </xdr:spPr>
    </xdr:pic>
    <xdr:clientData/>
  </xdr:twoCellAnchor>
  <xdr:twoCellAnchor>
    <xdr:from>
      <xdr:col>0</xdr:col>
      <xdr:colOff>280148</xdr:colOff>
      <xdr:row>0</xdr:row>
      <xdr:rowOff>123265</xdr:rowOff>
    </xdr:from>
    <xdr:to>
      <xdr:col>1</xdr:col>
      <xdr:colOff>1111064</xdr:colOff>
      <xdr:row>3</xdr:row>
      <xdr:rowOff>91329</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148" y="123265"/>
          <a:ext cx="2021541" cy="606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0</xdr:row>
      <xdr:rowOff>121920</xdr:rowOff>
    </xdr:from>
    <xdr:to>
      <xdr:col>2</xdr:col>
      <xdr:colOff>121360</xdr:colOff>
      <xdr:row>3</xdr:row>
      <xdr:rowOff>176493</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21920"/>
          <a:ext cx="2016835" cy="597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0</xdr:row>
      <xdr:rowOff>123825</xdr:rowOff>
    </xdr:from>
    <xdr:to>
      <xdr:col>1</xdr:col>
      <xdr:colOff>437590</xdr:colOff>
      <xdr:row>3</xdr:row>
      <xdr:rowOff>176493</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3825"/>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139212</xdr:colOff>
      <xdr:row>27</xdr:row>
      <xdr:rowOff>102577</xdr:rowOff>
    </xdr:from>
    <xdr:to>
      <xdr:col>17</xdr:col>
      <xdr:colOff>76200</xdr:colOff>
      <xdr:row>27</xdr:row>
      <xdr:rowOff>104776</xdr:rowOff>
    </xdr:to>
    <xdr:cxnSp macro="">
      <xdr:nvCxnSpPr>
        <xdr:cNvPr id="2" name="4 Conector recto de flecha"/>
        <xdr:cNvCxnSpPr/>
      </xdr:nvCxnSpPr>
      <xdr:spPr>
        <a:xfrm>
          <a:off x="2491887" y="8084527"/>
          <a:ext cx="660888" cy="2199"/>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139213</xdr:colOff>
      <xdr:row>29</xdr:row>
      <xdr:rowOff>131886</xdr:rowOff>
    </xdr:from>
    <xdr:to>
      <xdr:col>17</xdr:col>
      <xdr:colOff>76201</xdr:colOff>
      <xdr:row>29</xdr:row>
      <xdr:rowOff>134085</xdr:rowOff>
    </xdr:to>
    <xdr:cxnSp macro="">
      <xdr:nvCxnSpPr>
        <xdr:cNvPr id="3" name="5 Conector recto de flecha"/>
        <xdr:cNvCxnSpPr/>
      </xdr:nvCxnSpPr>
      <xdr:spPr>
        <a:xfrm>
          <a:off x="2491888" y="8418636"/>
          <a:ext cx="660888" cy="2199"/>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161192</xdr:colOff>
      <xdr:row>31</xdr:row>
      <xdr:rowOff>117232</xdr:rowOff>
    </xdr:from>
    <xdr:to>
      <xdr:col>17</xdr:col>
      <xdr:colOff>98180</xdr:colOff>
      <xdr:row>31</xdr:row>
      <xdr:rowOff>119431</xdr:rowOff>
    </xdr:to>
    <xdr:cxnSp macro="">
      <xdr:nvCxnSpPr>
        <xdr:cNvPr id="4" name="6 Conector recto de flecha"/>
        <xdr:cNvCxnSpPr/>
      </xdr:nvCxnSpPr>
      <xdr:spPr>
        <a:xfrm>
          <a:off x="2513867" y="8708782"/>
          <a:ext cx="660888" cy="2199"/>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153867</xdr:colOff>
      <xdr:row>33</xdr:row>
      <xdr:rowOff>102578</xdr:rowOff>
    </xdr:from>
    <xdr:to>
      <xdr:col>17</xdr:col>
      <xdr:colOff>90855</xdr:colOff>
      <xdr:row>33</xdr:row>
      <xdr:rowOff>104777</xdr:rowOff>
    </xdr:to>
    <xdr:cxnSp macro="">
      <xdr:nvCxnSpPr>
        <xdr:cNvPr id="5" name="7 Conector recto de flecha"/>
        <xdr:cNvCxnSpPr/>
      </xdr:nvCxnSpPr>
      <xdr:spPr>
        <a:xfrm>
          <a:off x="2506542" y="8998928"/>
          <a:ext cx="660888" cy="2199"/>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95250</xdr:colOff>
      <xdr:row>36</xdr:row>
      <xdr:rowOff>28576</xdr:rowOff>
    </xdr:from>
    <xdr:to>
      <xdr:col>51</xdr:col>
      <xdr:colOff>104775</xdr:colOff>
      <xdr:row>36</xdr:row>
      <xdr:rowOff>228601</xdr:rowOff>
    </xdr:to>
    <xdr:sp macro="" textlink="">
      <xdr:nvSpPr>
        <xdr:cNvPr id="6" name="12 Rectángulo"/>
        <xdr:cNvSpPr/>
      </xdr:nvSpPr>
      <xdr:spPr>
        <a:xfrm>
          <a:off x="8420100" y="9353551"/>
          <a:ext cx="914400" cy="200025"/>
        </a:xfrm>
        <a:prstGeom prst="rect">
          <a:avLst/>
        </a:prstGeom>
        <a:solidFill>
          <a:srgbClr val="00B05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25</xdr:col>
      <xdr:colOff>57150</xdr:colOff>
      <xdr:row>36</xdr:row>
      <xdr:rowOff>19050</xdr:rowOff>
    </xdr:from>
    <xdr:to>
      <xdr:col>30</xdr:col>
      <xdr:colOff>66675</xdr:colOff>
      <xdr:row>36</xdr:row>
      <xdr:rowOff>228600</xdr:rowOff>
    </xdr:to>
    <xdr:sp macro="" textlink="">
      <xdr:nvSpPr>
        <xdr:cNvPr id="7" name="13 Rectángulo"/>
        <xdr:cNvSpPr/>
      </xdr:nvSpPr>
      <xdr:spPr>
        <a:xfrm>
          <a:off x="4581525" y="9344025"/>
          <a:ext cx="914400" cy="209550"/>
        </a:xfrm>
        <a:prstGeom prst="rect">
          <a:avLst/>
        </a:prstGeom>
        <a:solidFill>
          <a:schemeClr val="tx1">
            <a:lumMod val="50000"/>
            <a:lumOff val="5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0</xdr:col>
      <xdr:colOff>161925</xdr:colOff>
      <xdr:row>0</xdr:row>
      <xdr:rowOff>123825</xdr:rowOff>
    </xdr:from>
    <xdr:to>
      <xdr:col>12</xdr:col>
      <xdr:colOff>8965</xdr:colOff>
      <xdr:row>2</xdr:row>
      <xdr:rowOff>262218</xdr:rowOff>
    </xdr:to>
    <xdr:pic>
      <xdr:nvPicPr>
        <xdr:cNvPr id="8" name="Imagen 1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61925" y="123825"/>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0</xdr:row>
      <xdr:rowOff>95250</xdr:rowOff>
    </xdr:from>
    <xdr:to>
      <xdr:col>1</xdr:col>
      <xdr:colOff>494740</xdr:colOff>
      <xdr:row>3</xdr:row>
      <xdr:rowOff>100293</xdr:rowOff>
    </xdr:to>
    <xdr:pic>
      <xdr:nvPicPr>
        <xdr:cNvPr id="2" name="Imagen 1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04775" y="95250"/>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1704975</xdr:colOff>
      <xdr:row>0</xdr:row>
      <xdr:rowOff>0</xdr:rowOff>
    </xdr:from>
    <xdr:to>
      <xdr:col>5</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l="31934" r="20337"/>
        <a:stretch>
          <a:fillRect/>
        </a:stretch>
      </xdr:blipFill>
      <xdr:spPr bwMode="auto">
        <a:xfrm>
          <a:off x="4819650" y="0"/>
          <a:ext cx="4457700" cy="0"/>
        </a:xfrm>
        <a:prstGeom prst="rect">
          <a:avLst/>
        </a:prstGeom>
        <a:noFill/>
        <a:ln w="9525">
          <a:noFill/>
          <a:miter lim="800000"/>
          <a:headEnd/>
          <a:tailEnd/>
        </a:ln>
      </xdr:spPr>
    </xdr:pic>
    <xdr:clientData/>
  </xdr:twoCellAnchor>
  <xdr:twoCellAnchor editAs="oneCell">
    <xdr:from>
      <xdr:col>4</xdr:col>
      <xdr:colOff>12702</xdr:colOff>
      <xdr:row>14</xdr:row>
      <xdr:rowOff>38101</xdr:rowOff>
    </xdr:from>
    <xdr:to>
      <xdr:col>5</xdr:col>
      <xdr:colOff>2235200</xdr:colOff>
      <xdr:row>44</xdr:row>
      <xdr:rowOff>235509</xdr:rowOff>
    </xdr:to>
    <xdr:pic>
      <xdr:nvPicPr>
        <xdr:cNvPr id="3" name="6 Imagen"/>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32352" y="4248151"/>
          <a:ext cx="4975223" cy="3950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393700</xdr:colOff>
      <xdr:row>0</xdr:row>
      <xdr:rowOff>228600</xdr:rowOff>
    </xdr:from>
    <xdr:to>
      <xdr:col>1</xdr:col>
      <xdr:colOff>1980640</xdr:colOff>
      <xdr:row>3</xdr:row>
      <xdr:rowOff>112993</xdr:rowOff>
    </xdr:to>
    <xdr:pic>
      <xdr:nvPicPr>
        <xdr:cNvPr id="4" name="Imagen 12"/>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93700" y="228600"/>
          <a:ext cx="2015565" cy="598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29</xdr:row>
      <xdr:rowOff>0</xdr:rowOff>
    </xdr:from>
    <xdr:to>
      <xdr:col>14</xdr:col>
      <xdr:colOff>0</xdr:colOff>
      <xdr:row>37</xdr:row>
      <xdr:rowOff>304799</xdr:rowOff>
    </xdr:to>
    <xdr:sp macro="" textlink="">
      <xdr:nvSpPr>
        <xdr:cNvPr id="2" name="Line 11"/>
        <xdr:cNvSpPr>
          <a:spLocks noChangeShapeType="1"/>
        </xdr:cNvSpPr>
      </xdr:nvSpPr>
      <xdr:spPr bwMode="auto">
        <a:xfrm flipH="1">
          <a:off x="16221075" y="7915275"/>
          <a:ext cx="0" cy="2371724"/>
        </a:xfrm>
        <a:prstGeom prst="line">
          <a:avLst/>
        </a:prstGeom>
        <a:noFill/>
        <a:ln w="38100">
          <a:solidFill>
            <a:srgbClr val="FF0000"/>
          </a:solidFill>
          <a:round/>
          <a:headEnd/>
          <a:tailEnd/>
        </a:ln>
      </xdr:spPr>
    </xdr:sp>
    <xdr:clientData/>
  </xdr:twoCellAnchor>
  <xdr:twoCellAnchor>
    <xdr:from>
      <xdr:col>14</xdr:col>
      <xdr:colOff>9522</xdr:colOff>
      <xdr:row>42</xdr:row>
      <xdr:rowOff>9525</xdr:rowOff>
    </xdr:from>
    <xdr:to>
      <xdr:col>14</xdr:col>
      <xdr:colOff>9524</xdr:colOff>
      <xdr:row>44</xdr:row>
      <xdr:rowOff>9523</xdr:rowOff>
    </xdr:to>
    <xdr:sp macro="" textlink="">
      <xdr:nvSpPr>
        <xdr:cNvPr id="3" name="Line 11"/>
        <xdr:cNvSpPr>
          <a:spLocks noChangeShapeType="1"/>
        </xdr:cNvSpPr>
      </xdr:nvSpPr>
      <xdr:spPr bwMode="auto">
        <a:xfrm flipH="1">
          <a:off x="16230597" y="11353800"/>
          <a:ext cx="2" cy="590548"/>
        </a:xfrm>
        <a:prstGeom prst="line">
          <a:avLst/>
        </a:prstGeom>
        <a:noFill/>
        <a:ln w="38100">
          <a:solidFill>
            <a:srgbClr val="FF0000"/>
          </a:solidFill>
          <a:round/>
          <a:headEnd/>
          <a:tailEnd/>
        </a:ln>
      </xdr:spPr>
    </xdr:sp>
    <xdr:clientData/>
  </xdr:twoCellAnchor>
  <xdr:twoCellAnchor>
    <xdr:from>
      <xdr:col>14</xdr:col>
      <xdr:colOff>0</xdr:colOff>
      <xdr:row>39</xdr:row>
      <xdr:rowOff>9525</xdr:rowOff>
    </xdr:from>
    <xdr:to>
      <xdr:col>14</xdr:col>
      <xdr:colOff>2</xdr:colOff>
      <xdr:row>41</xdr:row>
      <xdr:rowOff>9523</xdr:rowOff>
    </xdr:to>
    <xdr:sp macro="" textlink="">
      <xdr:nvSpPr>
        <xdr:cNvPr id="4" name="Line 11"/>
        <xdr:cNvSpPr>
          <a:spLocks noChangeShapeType="1"/>
        </xdr:cNvSpPr>
      </xdr:nvSpPr>
      <xdr:spPr bwMode="auto">
        <a:xfrm flipH="1">
          <a:off x="16221075" y="10467975"/>
          <a:ext cx="2" cy="590548"/>
        </a:xfrm>
        <a:prstGeom prst="line">
          <a:avLst/>
        </a:prstGeom>
        <a:noFill/>
        <a:ln w="38100">
          <a:solidFill>
            <a:srgbClr val="FF0000"/>
          </a:solidFill>
          <a:round/>
          <a:headEnd/>
          <a:tailEnd/>
        </a:ln>
      </xdr:spPr>
    </xdr:sp>
    <xdr:clientData/>
  </xdr:twoCellAnchor>
  <xdr:twoCellAnchor>
    <xdr:from>
      <xdr:col>14</xdr:col>
      <xdr:colOff>0</xdr:colOff>
      <xdr:row>45</xdr:row>
      <xdr:rowOff>0</xdr:rowOff>
    </xdr:from>
    <xdr:to>
      <xdr:col>14</xdr:col>
      <xdr:colOff>0</xdr:colOff>
      <xdr:row>47</xdr:row>
      <xdr:rowOff>9524</xdr:rowOff>
    </xdr:to>
    <xdr:sp macro="" textlink="">
      <xdr:nvSpPr>
        <xdr:cNvPr id="5" name="Line 11"/>
        <xdr:cNvSpPr>
          <a:spLocks noChangeShapeType="1"/>
        </xdr:cNvSpPr>
      </xdr:nvSpPr>
      <xdr:spPr bwMode="auto">
        <a:xfrm flipH="1">
          <a:off x="16221075" y="12230100"/>
          <a:ext cx="0" cy="666749"/>
        </a:xfrm>
        <a:prstGeom prst="line">
          <a:avLst/>
        </a:prstGeom>
        <a:noFill/>
        <a:ln w="38100">
          <a:solidFill>
            <a:srgbClr val="FF0000"/>
          </a:solidFill>
          <a:round/>
          <a:headEnd/>
          <a:tailEnd/>
        </a:ln>
      </xdr:spPr>
    </xdr:sp>
    <xdr:clientData/>
  </xdr:twoCellAnchor>
  <xdr:twoCellAnchor>
    <xdr:from>
      <xdr:col>14</xdr:col>
      <xdr:colOff>9525</xdr:colOff>
      <xdr:row>14</xdr:row>
      <xdr:rowOff>238125</xdr:rowOff>
    </xdr:from>
    <xdr:to>
      <xdr:col>14</xdr:col>
      <xdr:colOff>9525</xdr:colOff>
      <xdr:row>18</xdr:row>
      <xdr:rowOff>209550</xdr:rowOff>
    </xdr:to>
    <xdr:sp macro="" textlink="">
      <xdr:nvSpPr>
        <xdr:cNvPr id="6" name="Line 11"/>
        <xdr:cNvSpPr>
          <a:spLocks noChangeShapeType="1"/>
        </xdr:cNvSpPr>
      </xdr:nvSpPr>
      <xdr:spPr bwMode="auto">
        <a:xfrm flipH="1">
          <a:off x="16230600" y="4324350"/>
          <a:ext cx="0" cy="990600"/>
        </a:xfrm>
        <a:prstGeom prst="line">
          <a:avLst/>
        </a:prstGeom>
        <a:noFill/>
        <a:ln w="38100">
          <a:solidFill>
            <a:srgbClr val="FF0000"/>
          </a:solidFill>
          <a:round/>
          <a:headEnd/>
          <a:tailEnd/>
        </a:ln>
      </xdr:spPr>
    </xdr:sp>
    <xdr:clientData/>
  </xdr:twoCellAnchor>
  <xdr:twoCellAnchor>
    <xdr:from>
      <xdr:col>14</xdr:col>
      <xdr:colOff>0</xdr:colOff>
      <xdr:row>21</xdr:row>
      <xdr:rowOff>0</xdr:rowOff>
    </xdr:from>
    <xdr:to>
      <xdr:col>14</xdr:col>
      <xdr:colOff>0</xdr:colOff>
      <xdr:row>22</xdr:row>
      <xdr:rowOff>0</xdr:rowOff>
    </xdr:to>
    <xdr:sp macro="" textlink="">
      <xdr:nvSpPr>
        <xdr:cNvPr id="7" name="Line 11"/>
        <xdr:cNvSpPr>
          <a:spLocks noChangeShapeType="1"/>
        </xdr:cNvSpPr>
      </xdr:nvSpPr>
      <xdr:spPr bwMode="auto">
        <a:xfrm flipH="1">
          <a:off x="16221075" y="5829300"/>
          <a:ext cx="0" cy="314325"/>
        </a:xfrm>
        <a:prstGeom prst="line">
          <a:avLst/>
        </a:prstGeom>
        <a:noFill/>
        <a:ln w="38100">
          <a:solidFill>
            <a:srgbClr val="FF0000"/>
          </a:solidFill>
          <a:round/>
          <a:headEnd/>
          <a:tailEnd/>
        </a:ln>
      </xdr:spPr>
    </xdr:sp>
    <xdr:clientData/>
  </xdr:twoCellAnchor>
  <xdr:twoCellAnchor>
    <xdr:from>
      <xdr:col>18</xdr:col>
      <xdr:colOff>0</xdr:colOff>
      <xdr:row>19</xdr:row>
      <xdr:rowOff>19050</xdr:rowOff>
    </xdr:from>
    <xdr:to>
      <xdr:col>18</xdr:col>
      <xdr:colOff>0</xdr:colOff>
      <xdr:row>21</xdr:row>
      <xdr:rowOff>0</xdr:rowOff>
    </xdr:to>
    <xdr:sp macro="" textlink="">
      <xdr:nvSpPr>
        <xdr:cNvPr id="8" name="Line 11"/>
        <xdr:cNvSpPr>
          <a:spLocks noChangeShapeType="1"/>
        </xdr:cNvSpPr>
      </xdr:nvSpPr>
      <xdr:spPr bwMode="auto">
        <a:xfrm flipH="1">
          <a:off x="20412075" y="5362575"/>
          <a:ext cx="0" cy="466725"/>
        </a:xfrm>
        <a:prstGeom prst="line">
          <a:avLst/>
        </a:prstGeom>
        <a:noFill/>
        <a:ln w="38100">
          <a:solidFill>
            <a:srgbClr val="FF0000"/>
          </a:solidFill>
          <a:round/>
          <a:headEnd/>
          <a:tailEnd/>
        </a:ln>
      </xdr:spPr>
    </xdr:sp>
    <xdr:clientData/>
  </xdr:twoCellAnchor>
  <xdr:twoCellAnchor>
    <xdr:from>
      <xdr:col>18</xdr:col>
      <xdr:colOff>0</xdr:colOff>
      <xdr:row>28</xdr:row>
      <xdr:rowOff>19050</xdr:rowOff>
    </xdr:from>
    <xdr:to>
      <xdr:col>18</xdr:col>
      <xdr:colOff>0</xdr:colOff>
      <xdr:row>29</xdr:row>
      <xdr:rowOff>0</xdr:rowOff>
    </xdr:to>
    <xdr:sp macro="" textlink="">
      <xdr:nvSpPr>
        <xdr:cNvPr id="9" name="Line 11"/>
        <xdr:cNvSpPr>
          <a:spLocks noChangeShapeType="1"/>
        </xdr:cNvSpPr>
      </xdr:nvSpPr>
      <xdr:spPr bwMode="auto">
        <a:xfrm flipH="1">
          <a:off x="20412075" y="7762875"/>
          <a:ext cx="0" cy="152400"/>
        </a:xfrm>
        <a:prstGeom prst="line">
          <a:avLst/>
        </a:prstGeom>
        <a:noFill/>
        <a:ln w="38100">
          <a:solidFill>
            <a:srgbClr val="FF0000"/>
          </a:solidFill>
          <a:round/>
          <a:headEnd/>
          <a:tailEnd/>
        </a:ln>
      </xdr:spPr>
    </xdr:sp>
    <xdr:clientData/>
  </xdr:twoCellAnchor>
  <xdr:twoCellAnchor>
    <xdr:from>
      <xdr:col>14</xdr:col>
      <xdr:colOff>0</xdr:colOff>
      <xdr:row>23</xdr:row>
      <xdr:rowOff>0</xdr:rowOff>
    </xdr:from>
    <xdr:to>
      <xdr:col>14</xdr:col>
      <xdr:colOff>0</xdr:colOff>
      <xdr:row>28</xdr:row>
      <xdr:rowOff>0</xdr:rowOff>
    </xdr:to>
    <xdr:sp macro="" textlink="">
      <xdr:nvSpPr>
        <xdr:cNvPr id="10" name="Line 11"/>
        <xdr:cNvSpPr>
          <a:spLocks noChangeShapeType="1"/>
        </xdr:cNvSpPr>
      </xdr:nvSpPr>
      <xdr:spPr bwMode="auto">
        <a:xfrm flipH="1">
          <a:off x="16221075" y="6315075"/>
          <a:ext cx="0" cy="1428750"/>
        </a:xfrm>
        <a:prstGeom prst="line">
          <a:avLst/>
        </a:prstGeom>
        <a:noFill/>
        <a:ln w="38100">
          <a:solidFill>
            <a:srgbClr val="FF0000"/>
          </a:solidFill>
          <a:round/>
          <a:headEnd/>
          <a:tailEnd/>
        </a:ln>
      </xdr:spPr>
    </xdr:sp>
    <xdr:clientData/>
  </xdr:twoCellAnchor>
  <xdr:twoCellAnchor>
    <xdr:from>
      <xdr:col>13</xdr:col>
      <xdr:colOff>1047749</xdr:colOff>
      <xdr:row>21</xdr:row>
      <xdr:rowOff>0</xdr:rowOff>
    </xdr:from>
    <xdr:to>
      <xdr:col>17</xdr:col>
      <xdr:colOff>1038224</xdr:colOff>
      <xdr:row>21</xdr:row>
      <xdr:rowOff>9525</xdr:rowOff>
    </xdr:to>
    <xdr:sp macro="" textlink="">
      <xdr:nvSpPr>
        <xdr:cNvPr id="11" name="Line 11"/>
        <xdr:cNvSpPr>
          <a:spLocks noChangeShapeType="1"/>
        </xdr:cNvSpPr>
      </xdr:nvSpPr>
      <xdr:spPr bwMode="auto">
        <a:xfrm flipH="1" flipV="1">
          <a:off x="16221074" y="5829300"/>
          <a:ext cx="4181475" cy="9525"/>
        </a:xfrm>
        <a:prstGeom prst="line">
          <a:avLst/>
        </a:prstGeom>
        <a:noFill/>
        <a:ln w="38100">
          <a:solidFill>
            <a:srgbClr val="FF0000"/>
          </a:solidFill>
          <a:round/>
          <a:headEnd/>
          <a:tailEnd/>
        </a:ln>
      </xdr:spPr>
    </xdr:sp>
    <xdr:clientData/>
  </xdr:twoCellAnchor>
  <xdr:twoCellAnchor>
    <xdr:from>
      <xdr:col>13</xdr:col>
      <xdr:colOff>1038225</xdr:colOff>
      <xdr:row>19</xdr:row>
      <xdr:rowOff>9525</xdr:rowOff>
    </xdr:from>
    <xdr:to>
      <xdr:col>17</xdr:col>
      <xdr:colOff>1028700</xdr:colOff>
      <xdr:row>19</xdr:row>
      <xdr:rowOff>19050</xdr:rowOff>
    </xdr:to>
    <xdr:sp macro="" textlink="">
      <xdr:nvSpPr>
        <xdr:cNvPr id="12" name="Line 11"/>
        <xdr:cNvSpPr>
          <a:spLocks noChangeShapeType="1"/>
        </xdr:cNvSpPr>
      </xdr:nvSpPr>
      <xdr:spPr bwMode="auto">
        <a:xfrm flipH="1" flipV="1">
          <a:off x="16211550" y="5353050"/>
          <a:ext cx="4181475" cy="9525"/>
        </a:xfrm>
        <a:prstGeom prst="line">
          <a:avLst/>
        </a:prstGeom>
        <a:noFill/>
        <a:ln w="38100">
          <a:solidFill>
            <a:srgbClr val="FF0000"/>
          </a:solidFill>
          <a:round/>
          <a:headEnd/>
          <a:tailEnd/>
        </a:ln>
      </xdr:spPr>
    </xdr:sp>
    <xdr:clientData/>
  </xdr:twoCellAnchor>
  <xdr:twoCellAnchor>
    <xdr:from>
      <xdr:col>13</xdr:col>
      <xdr:colOff>1038225</xdr:colOff>
      <xdr:row>28</xdr:row>
      <xdr:rowOff>9525</xdr:rowOff>
    </xdr:from>
    <xdr:to>
      <xdr:col>17</xdr:col>
      <xdr:colOff>1028700</xdr:colOff>
      <xdr:row>28</xdr:row>
      <xdr:rowOff>19050</xdr:rowOff>
    </xdr:to>
    <xdr:sp macro="" textlink="">
      <xdr:nvSpPr>
        <xdr:cNvPr id="13" name="Line 11"/>
        <xdr:cNvSpPr>
          <a:spLocks noChangeShapeType="1"/>
        </xdr:cNvSpPr>
      </xdr:nvSpPr>
      <xdr:spPr bwMode="auto">
        <a:xfrm flipH="1" flipV="1">
          <a:off x="16211550" y="7753350"/>
          <a:ext cx="4181475" cy="9525"/>
        </a:xfrm>
        <a:prstGeom prst="line">
          <a:avLst/>
        </a:prstGeom>
        <a:noFill/>
        <a:ln w="38100">
          <a:solidFill>
            <a:srgbClr val="FF0000"/>
          </a:solidFill>
          <a:round/>
          <a:headEnd/>
          <a:tailEnd/>
        </a:ln>
      </xdr:spPr>
    </xdr:sp>
    <xdr:clientData/>
  </xdr:twoCellAnchor>
  <xdr:twoCellAnchor>
    <xdr:from>
      <xdr:col>10</xdr:col>
      <xdr:colOff>9525</xdr:colOff>
      <xdr:row>18</xdr:row>
      <xdr:rowOff>228600</xdr:rowOff>
    </xdr:from>
    <xdr:to>
      <xdr:col>14</xdr:col>
      <xdr:colOff>0</xdr:colOff>
      <xdr:row>19</xdr:row>
      <xdr:rowOff>0</xdr:rowOff>
    </xdr:to>
    <xdr:sp macro="" textlink="">
      <xdr:nvSpPr>
        <xdr:cNvPr id="14" name="Line 11"/>
        <xdr:cNvSpPr>
          <a:spLocks noChangeShapeType="1"/>
        </xdr:cNvSpPr>
      </xdr:nvSpPr>
      <xdr:spPr bwMode="auto">
        <a:xfrm flipH="1" flipV="1">
          <a:off x="12039600" y="5334000"/>
          <a:ext cx="4181475" cy="9525"/>
        </a:xfrm>
        <a:prstGeom prst="line">
          <a:avLst/>
        </a:prstGeom>
        <a:noFill/>
        <a:ln w="38100">
          <a:solidFill>
            <a:srgbClr val="FF0000"/>
          </a:solidFill>
          <a:round/>
          <a:headEnd/>
          <a:tailEnd/>
        </a:ln>
      </xdr:spPr>
    </xdr:sp>
    <xdr:clientData/>
  </xdr:twoCellAnchor>
  <xdr:twoCellAnchor>
    <xdr:from>
      <xdr:col>0</xdr:col>
      <xdr:colOff>504824</xdr:colOff>
      <xdr:row>1</xdr:row>
      <xdr:rowOff>28575</xdr:rowOff>
    </xdr:from>
    <xdr:to>
      <xdr:col>2</xdr:col>
      <xdr:colOff>859846</xdr:colOff>
      <xdr:row>4</xdr:row>
      <xdr:rowOff>38100</xdr:rowOff>
    </xdr:to>
    <xdr:pic>
      <xdr:nvPicPr>
        <xdr:cNvPr id="15"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4" y="209550"/>
          <a:ext cx="2841047"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66675</xdr:colOff>
      <xdr:row>56</xdr:row>
      <xdr:rowOff>152400</xdr:rowOff>
    </xdr:from>
    <xdr:to>
      <xdr:col>10</xdr:col>
      <xdr:colOff>1857375</xdr:colOff>
      <xdr:row>58</xdr:row>
      <xdr:rowOff>152400</xdr:rowOff>
    </xdr:to>
    <xdr:sp macro="" textlink="">
      <xdr:nvSpPr>
        <xdr:cNvPr id="2" name="Rectangle 68"/>
        <xdr:cNvSpPr>
          <a:spLocks noChangeArrowheads="1"/>
        </xdr:cNvSpPr>
      </xdr:nvSpPr>
      <xdr:spPr bwMode="auto">
        <a:xfrm>
          <a:off x="2295525" y="10277475"/>
          <a:ext cx="11239500" cy="323850"/>
        </a:xfrm>
        <a:prstGeom prst="rect">
          <a:avLst/>
        </a:prstGeom>
        <a:solidFill>
          <a:srgbClr val="C0C0C0"/>
        </a:solidFill>
        <a:ln w="9525" algn="ctr">
          <a:solidFill>
            <a:srgbClr val="000000"/>
          </a:solidFill>
          <a:miter lim="800000"/>
          <a:headEnd/>
          <a:tailEnd/>
        </a:ln>
      </xdr:spPr>
    </xdr:sp>
    <xdr:clientData/>
  </xdr:twoCellAnchor>
  <xdr:twoCellAnchor>
    <xdr:from>
      <xdr:col>1</xdr:col>
      <xdr:colOff>66675</xdr:colOff>
      <xdr:row>54</xdr:row>
      <xdr:rowOff>0</xdr:rowOff>
    </xdr:from>
    <xdr:to>
      <xdr:col>10</xdr:col>
      <xdr:colOff>1857375</xdr:colOff>
      <xdr:row>56</xdr:row>
      <xdr:rowOff>0</xdr:rowOff>
    </xdr:to>
    <xdr:sp macro="" textlink="">
      <xdr:nvSpPr>
        <xdr:cNvPr id="3" name="Rectangle 67"/>
        <xdr:cNvSpPr>
          <a:spLocks noChangeArrowheads="1"/>
        </xdr:cNvSpPr>
      </xdr:nvSpPr>
      <xdr:spPr bwMode="auto">
        <a:xfrm>
          <a:off x="2295525" y="9801225"/>
          <a:ext cx="11239500" cy="323850"/>
        </a:xfrm>
        <a:prstGeom prst="rect">
          <a:avLst/>
        </a:prstGeom>
        <a:solidFill>
          <a:srgbClr val="C0C0C0"/>
        </a:solidFill>
        <a:ln w="9525" algn="ctr">
          <a:solidFill>
            <a:srgbClr val="000000"/>
          </a:solidFill>
          <a:miter lim="800000"/>
          <a:headEnd/>
          <a:tailEnd/>
        </a:ln>
      </xdr:spPr>
    </xdr:sp>
    <xdr:clientData/>
  </xdr:twoCellAnchor>
  <xdr:twoCellAnchor>
    <xdr:from>
      <xdr:col>1</xdr:col>
      <xdr:colOff>66676</xdr:colOff>
      <xdr:row>54</xdr:row>
      <xdr:rowOff>0</xdr:rowOff>
    </xdr:from>
    <xdr:to>
      <xdr:col>3</xdr:col>
      <xdr:colOff>95250</xdr:colOff>
      <xdr:row>56</xdr:row>
      <xdr:rowOff>0</xdr:rowOff>
    </xdr:to>
    <xdr:sp macro="" textlink="">
      <xdr:nvSpPr>
        <xdr:cNvPr id="4" name="Rectangle 105" descr="Diagonal hacia arriba ancha"/>
        <xdr:cNvSpPr>
          <a:spLocks noChangeArrowheads="1"/>
        </xdr:cNvSpPr>
      </xdr:nvSpPr>
      <xdr:spPr bwMode="auto">
        <a:xfrm>
          <a:off x="2295526" y="9801225"/>
          <a:ext cx="2143124" cy="32385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1</xdr:col>
      <xdr:colOff>66675</xdr:colOff>
      <xdr:row>52</xdr:row>
      <xdr:rowOff>0</xdr:rowOff>
    </xdr:from>
    <xdr:to>
      <xdr:col>10</xdr:col>
      <xdr:colOff>1857375</xdr:colOff>
      <xdr:row>53</xdr:row>
      <xdr:rowOff>161925</xdr:rowOff>
    </xdr:to>
    <xdr:sp macro="" textlink="">
      <xdr:nvSpPr>
        <xdr:cNvPr id="5" name="Rectangle 66"/>
        <xdr:cNvSpPr>
          <a:spLocks noChangeArrowheads="1"/>
        </xdr:cNvSpPr>
      </xdr:nvSpPr>
      <xdr:spPr bwMode="auto">
        <a:xfrm>
          <a:off x="2295525" y="9344025"/>
          <a:ext cx="11239500" cy="323850"/>
        </a:xfrm>
        <a:prstGeom prst="rect">
          <a:avLst/>
        </a:prstGeom>
        <a:solidFill>
          <a:srgbClr val="C0C0C0"/>
        </a:solidFill>
        <a:ln w="9525" algn="ctr">
          <a:solidFill>
            <a:srgbClr val="000000"/>
          </a:solidFill>
          <a:miter lim="800000"/>
          <a:headEnd/>
          <a:tailEnd/>
        </a:ln>
      </xdr:spPr>
    </xdr:sp>
    <xdr:clientData/>
  </xdr:twoCellAnchor>
  <xdr:twoCellAnchor>
    <xdr:from>
      <xdr:col>0</xdr:col>
      <xdr:colOff>9525</xdr:colOff>
      <xdr:row>16</xdr:row>
      <xdr:rowOff>0</xdr:rowOff>
    </xdr:from>
    <xdr:to>
      <xdr:col>11</xdr:col>
      <xdr:colOff>19050</xdr:colOff>
      <xdr:row>46</xdr:row>
      <xdr:rowOff>9525</xdr:rowOff>
    </xdr:to>
    <xdr:sp macro="" textlink="">
      <xdr:nvSpPr>
        <xdr:cNvPr id="6" name="AutoShape 1"/>
        <xdr:cNvSpPr>
          <a:spLocks noChangeArrowheads="1"/>
        </xdr:cNvSpPr>
      </xdr:nvSpPr>
      <xdr:spPr bwMode="auto">
        <a:xfrm>
          <a:off x="9525" y="3848100"/>
          <a:ext cx="14297025" cy="4600575"/>
        </a:xfrm>
        <a:prstGeom prst="roundRect">
          <a:avLst>
            <a:gd name="adj" fmla="val 3750"/>
          </a:avLst>
        </a:prstGeom>
        <a:noFill/>
        <a:ln w="9525">
          <a:solidFill>
            <a:srgbClr val="000000"/>
          </a:solidFill>
          <a:round/>
          <a:headEnd/>
          <a:tailEnd/>
        </a:ln>
      </xdr:spPr>
    </xdr:sp>
    <xdr:clientData/>
  </xdr:twoCellAnchor>
  <xdr:twoCellAnchor>
    <xdr:from>
      <xdr:col>0</xdr:col>
      <xdr:colOff>0</xdr:colOff>
      <xdr:row>46</xdr:row>
      <xdr:rowOff>142875</xdr:rowOff>
    </xdr:from>
    <xdr:to>
      <xdr:col>11</xdr:col>
      <xdr:colOff>9525</xdr:colOff>
      <xdr:row>77</xdr:row>
      <xdr:rowOff>38100</xdr:rowOff>
    </xdr:to>
    <xdr:sp macro="" textlink="">
      <xdr:nvSpPr>
        <xdr:cNvPr id="7" name="AutoShape 4"/>
        <xdr:cNvSpPr>
          <a:spLocks noChangeArrowheads="1"/>
        </xdr:cNvSpPr>
      </xdr:nvSpPr>
      <xdr:spPr bwMode="auto">
        <a:xfrm>
          <a:off x="0" y="8562975"/>
          <a:ext cx="14297025" cy="5095875"/>
        </a:xfrm>
        <a:prstGeom prst="roundRect">
          <a:avLst>
            <a:gd name="adj" fmla="val 3750"/>
          </a:avLst>
        </a:prstGeom>
        <a:noFill/>
        <a:ln w="9525">
          <a:solidFill>
            <a:srgbClr val="000000"/>
          </a:solidFill>
          <a:round/>
          <a:headEnd/>
          <a:tailEnd/>
        </a:ln>
      </xdr:spPr>
    </xdr:sp>
    <xdr:clientData/>
  </xdr:twoCellAnchor>
  <xdr:twoCellAnchor>
    <xdr:from>
      <xdr:col>1</xdr:col>
      <xdr:colOff>942975</xdr:colOff>
      <xdr:row>71</xdr:row>
      <xdr:rowOff>0</xdr:rowOff>
    </xdr:from>
    <xdr:to>
      <xdr:col>2</xdr:col>
      <xdr:colOff>133350</xdr:colOff>
      <xdr:row>72</xdr:row>
      <xdr:rowOff>9525</xdr:rowOff>
    </xdr:to>
    <xdr:sp macro="" textlink="">
      <xdr:nvSpPr>
        <xdr:cNvPr id="8" name="Rectangle 5"/>
        <xdr:cNvSpPr>
          <a:spLocks noChangeArrowheads="1"/>
        </xdr:cNvSpPr>
      </xdr:nvSpPr>
      <xdr:spPr bwMode="auto">
        <a:xfrm>
          <a:off x="3171825" y="12563475"/>
          <a:ext cx="314325" cy="171450"/>
        </a:xfrm>
        <a:prstGeom prst="rect">
          <a:avLst/>
        </a:prstGeom>
        <a:solidFill>
          <a:srgbClr val="000000"/>
        </a:solidFill>
        <a:ln w="9525">
          <a:solidFill>
            <a:srgbClr val="000000"/>
          </a:solidFill>
          <a:miter lim="800000"/>
          <a:headEnd/>
          <a:tailEnd/>
        </a:ln>
      </xdr:spPr>
    </xdr:sp>
    <xdr:clientData/>
  </xdr:twoCellAnchor>
  <xdr:oneCellAnchor>
    <xdr:from>
      <xdr:col>2</xdr:col>
      <xdr:colOff>314325</xdr:colOff>
      <xdr:row>71</xdr:row>
      <xdr:rowOff>0</xdr:rowOff>
    </xdr:from>
    <xdr:ext cx="1885131" cy="170560"/>
    <xdr:sp macro="" textlink="">
      <xdr:nvSpPr>
        <xdr:cNvPr id="9" name="Text Box 6" descr="Gotas de agua"/>
        <xdr:cNvSpPr txBox="1">
          <a:spLocks noChangeArrowheads="1"/>
        </xdr:cNvSpPr>
      </xdr:nvSpPr>
      <xdr:spPr bwMode="auto">
        <a:xfrm>
          <a:off x="3667125" y="12563475"/>
          <a:ext cx="1885131" cy="170560"/>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AVANCE ACUMULADO A 2013</a:t>
          </a:r>
        </a:p>
      </xdr:txBody>
    </xdr:sp>
    <xdr:clientData/>
  </xdr:oneCellAnchor>
  <xdr:twoCellAnchor>
    <xdr:from>
      <xdr:col>6</xdr:col>
      <xdr:colOff>9525</xdr:colOff>
      <xdr:row>71</xdr:row>
      <xdr:rowOff>9525</xdr:rowOff>
    </xdr:from>
    <xdr:to>
      <xdr:col>6</xdr:col>
      <xdr:colOff>323850</xdr:colOff>
      <xdr:row>72</xdr:row>
      <xdr:rowOff>28575</xdr:rowOff>
    </xdr:to>
    <xdr:sp macro="" textlink="">
      <xdr:nvSpPr>
        <xdr:cNvPr id="10" name="Rectangle 7"/>
        <xdr:cNvSpPr>
          <a:spLocks noChangeArrowheads="1"/>
        </xdr:cNvSpPr>
      </xdr:nvSpPr>
      <xdr:spPr bwMode="auto">
        <a:xfrm>
          <a:off x="7334250" y="12573000"/>
          <a:ext cx="314325" cy="180975"/>
        </a:xfrm>
        <a:prstGeom prst="rect">
          <a:avLst/>
        </a:prstGeom>
        <a:solidFill>
          <a:srgbClr val="C0C0C0"/>
        </a:solidFill>
        <a:ln w="9525">
          <a:solidFill>
            <a:srgbClr val="000000"/>
          </a:solidFill>
          <a:miter lim="800000"/>
          <a:headEnd/>
          <a:tailEnd/>
        </a:ln>
      </xdr:spPr>
    </xdr:sp>
    <xdr:clientData/>
  </xdr:twoCellAnchor>
  <xdr:oneCellAnchor>
    <xdr:from>
      <xdr:col>7</xdr:col>
      <xdr:colOff>0</xdr:colOff>
      <xdr:row>71</xdr:row>
      <xdr:rowOff>0</xdr:rowOff>
    </xdr:from>
    <xdr:ext cx="702628" cy="170560"/>
    <xdr:sp macro="" textlink="">
      <xdr:nvSpPr>
        <xdr:cNvPr id="11" name="Text Box 8" descr="Gotas de agua"/>
        <xdr:cNvSpPr txBox="1">
          <a:spLocks noChangeArrowheads="1"/>
        </xdr:cNvSpPr>
      </xdr:nvSpPr>
      <xdr:spPr bwMode="auto">
        <a:xfrm>
          <a:off x="8277225" y="12563475"/>
          <a:ext cx="702628" cy="170560"/>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META 2014</a:t>
          </a:r>
        </a:p>
      </xdr:txBody>
    </xdr:sp>
    <xdr:clientData/>
  </xdr:oneCellAnchor>
  <xdr:twoCellAnchor>
    <xdr:from>
      <xdr:col>9</xdr:col>
      <xdr:colOff>600075</xdr:colOff>
      <xdr:row>71</xdr:row>
      <xdr:rowOff>28575</xdr:rowOff>
    </xdr:from>
    <xdr:to>
      <xdr:col>9</xdr:col>
      <xdr:colOff>895350</xdr:colOff>
      <xdr:row>72</xdr:row>
      <xdr:rowOff>28575</xdr:rowOff>
    </xdr:to>
    <xdr:sp macro="" textlink="">
      <xdr:nvSpPr>
        <xdr:cNvPr id="12" name="Rectangle 9" descr="Diagonal hacia arriba ancha"/>
        <xdr:cNvSpPr>
          <a:spLocks noChangeArrowheads="1"/>
        </xdr:cNvSpPr>
      </xdr:nvSpPr>
      <xdr:spPr bwMode="auto">
        <a:xfrm>
          <a:off x="11058525" y="12592050"/>
          <a:ext cx="295275" cy="161925"/>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oneCellAnchor>
    <xdr:from>
      <xdr:col>10</xdr:col>
      <xdr:colOff>123825</xdr:colOff>
      <xdr:row>71</xdr:row>
      <xdr:rowOff>0</xdr:rowOff>
    </xdr:from>
    <xdr:ext cx="1094530" cy="170560"/>
    <xdr:sp macro="" textlink="">
      <xdr:nvSpPr>
        <xdr:cNvPr id="13" name="Text Box 10" descr="Gotas de agua"/>
        <xdr:cNvSpPr txBox="1">
          <a:spLocks noChangeArrowheads="1"/>
        </xdr:cNvSpPr>
      </xdr:nvSpPr>
      <xdr:spPr bwMode="auto">
        <a:xfrm>
          <a:off x="11801475" y="12563475"/>
          <a:ext cx="1094530" cy="170560"/>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AVANCE EN 2014</a:t>
          </a:r>
        </a:p>
      </xdr:txBody>
    </xdr:sp>
    <xdr:clientData/>
  </xdr:oneCellAnchor>
  <xdr:twoCellAnchor>
    <xdr:from>
      <xdr:col>1</xdr:col>
      <xdr:colOff>419100</xdr:colOff>
      <xdr:row>70</xdr:row>
      <xdr:rowOff>0</xdr:rowOff>
    </xdr:from>
    <xdr:to>
      <xdr:col>10</xdr:col>
      <xdr:colOff>1533525</xdr:colOff>
      <xdr:row>73</xdr:row>
      <xdr:rowOff>38100</xdr:rowOff>
    </xdr:to>
    <xdr:sp macro="" textlink="">
      <xdr:nvSpPr>
        <xdr:cNvPr id="14" name="AutoShape 11" descr="Gotas de agua"/>
        <xdr:cNvSpPr>
          <a:spLocks noChangeArrowheads="1"/>
        </xdr:cNvSpPr>
      </xdr:nvSpPr>
      <xdr:spPr bwMode="auto">
        <a:xfrm>
          <a:off x="2647950" y="12353925"/>
          <a:ext cx="10563225" cy="542925"/>
        </a:xfrm>
        <a:prstGeom prst="roundRect">
          <a:avLst>
            <a:gd name="adj" fmla="val 16667"/>
          </a:avLst>
        </a:prstGeom>
        <a:noFill/>
        <a:ln w="9525">
          <a:solidFill>
            <a:srgbClr val="000000"/>
          </a:solidFill>
          <a:round/>
          <a:headEnd/>
          <a:tailEnd/>
        </a:ln>
      </xdr:spPr>
    </xdr:sp>
    <xdr:clientData/>
  </xdr:twoCellAnchor>
  <xdr:twoCellAnchor>
    <xdr:from>
      <xdr:col>1</xdr:col>
      <xdr:colOff>66675</xdr:colOff>
      <xdr:row>51</xdr:row>
      <xdr:rowOff>85725</xdr:rowOff>
    </xdr:from>
    <xdr:to>
      <xdr:col>1</xdr:col>
      <xdr:colOff>66675</xdr:colOff>
      <xdr:row>52</xdr:row>
      <xdr:rowOff>0</xdr:rowOff>
    </xdr:to>
    <xdr:sp macro="" textlink="">
      <xdr:nvSpPr>
        <xdr:cNvPr id="15" name="Line 12"/>
        <xdr:cNvSpPr>
          <a:spLocks noChangeShapeType="1"/>
        </xdr:cNvSpPr>
      </xdr:nvSpPr>
      <xdr:spPr bwMode="auto">
        <a:xfrm flipV="1">
          <a:off x="2295525" y="9267825"/>
          <a:ext cx="0" cy="76200"/>
        </a:xfrm>
        <a:prstGeom prst="line">
          <a:avLst/>
        </a:prstGeom>
        <a:noFill/>
        <a:ln w="12700">
          <a:solidFill>
            <a:srgbClr val="000000"/>
          </a:solidFill>
          <a:round/>
          <a:headEnd/>
          <a:tailEnd/>
        </a:ln>
      </xdr:spPr>
    </xdr:sp>
    <xdr:clientData/>
  </xdr:twoCellAnchor>
  <xdr:oneCellAnchor>
    <xdr:from>
      <xdr:col>0</xdr:col>
      <xdr:colOff>123825</xdr:colOff>
      <xdr:row>52</xdr:row>
      <xdr:rowOff>123825</xdr:rowOff>
    </xdr:from>
    <xdr:ext cx="1552575" cy="191683"/>
    <xdr:sp macro="" textlink="">
      <xdr:nvSpPr>
        <xdr:cNvPr id="16" name="Text Box 14" descr="Gotas de agua"/>
        <xdr:cNvSpPr txBox="1">
          <a:spLocks noChangeArrowheads="1"/>
        </xdr:cNvSpPr>
      </xdr:nvSpPr>
      <xdr:spPr bwMode="auto">
        <a:xfrm>
          <a:off x="123825" y="9467850"/>
          <a:ext cx="1552575" cy="191683"/>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OBRAS DE DRENAJE</a:t>
          </a:r>
        </a:p>
      </xdr:txBody>
    </xdr:sp>
    <xdr:clientData/>
  </xdr:oneCellAnchor>
  <xdr:twoCellAnchor editAs="oneCell">
    <xdr:from>
      <xdr:col>0</xdr:col>
      <xdr:colOff>85725</xdr:colOff>
      <xdr:row>54</xdr:row>
      <xdr:rowOff>123825</xdr:rowOff>
    </xdr:from>
    <xdr:to>
      <xdr:col>0</xdr:col>
      <xdr:colOff>2200275</xdr:colOff>
      <xdr:row>56</xdr:row>
      <xdr:rowOff>57150</xdr:rowOff>
    </xdr:to>
    <xdr:sp macro="" textlink="">
      <xdr:nvSpPr>
        <xdr:cNvPr id="17" name="Text Box 15" descr="Gotas de agua"/>
        <xdr:cNvSpPr txBox="1">
          <a:spLocks noChangeArrowheads="1"/>
        </xdr:cNvSpPr>
      </xdr:nvSpPr>
      <xdr:spPr bwMode="auto">
        <a:xfrm>
          <a:off x="85725" y="9925050"/>
          <a:ext cx="2114550" cy="25717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TRABAJOS DIVERSOS</a:t>
          </a:r>
        </a:p>
      </xdr:txBody>
    </xdr:sp>
    <xdr:clientData/>
  </xdr:twoCellAnchor>
  <xdr:oneCellAnchor>
    <xdr:from>
      <xdr:col>0</xdr:col>
      <xdr:colOff>123825</xdr:colOff>
      <xdr:row>57</xdr:row>
      <xdr:rowOff>123825</xdr:rowOff>
    </xdr:from>
    <xdr:ext cx="1019175" cy="192975"/>
    <xdr:sp macro="" textlink="">
      <xdr:nvSpPr>
        <xdr:cNvPr id="18" name="Text Box 16" descr="Gotas de agua"/>
        <xdr:cNvSpPr txBox="1">
          <a:spLocks noChangeArrowheads="1"/>
        </xdr:cNvSpPr>
      </xdr:nvSpPr>
      <xdr:spPr bwMode="auto">
        <a:xfrm>
          <a:off x="123825" y="10410825"/>
          <a:ext cx="1019175" cy="192975"/>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PAVIMENTOS</a:t>
          </a:r>
        </a:p>
      </xdr:txBody>
    </xdr:sp>
    <xdr:clientData/>
  </xdr:oneCellAnchor>
  <xdr:oneCellAnchor>
    <xdr:from>
      <xdr:col>0</xdr:col>
      <xdr:colOff>123825</xdr:colOff>
      <xdr:row>59</xdr:row>
      <xdr:rowOff>0</xdr:rowOff>
    </xdr:from>
    <xdr:ext cx="1123950" cy="184584"/>
    <xdr:sp macro="" textlink="">
      <xdr:nvSpPr>
        <xdr:cNvPr id="19" name="Text Box 17" descr="Gotas de agua"/>
        <xdr:cNvSpPr txBox="1">
          <a:spLocks noChangeArrowheads="1"/>
        </xdr:cNvSpPr>
      </xdr:nvSpPr>
      <xdr:spPr bwMode="auto">
        <a:xfrm>
          <a:off x="123825" y="10610850"/>
          <a:ext cx="1123950" cy="184584"/>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ESTRUCTURAS</a:t>
          </a:r>
        </a:p>
      </xdr:txBody>
    </xdr:sp>
    <xdr:clientData/>
  </xdr:oneCellAnchor>
  <xdr:twoCellAnchor editAs="oneCell">
    <xdr:from>
      <xdr:col>0</xdr:col>
      <xdr:colOff>1905000</xdr:colOff>
      <xdr:row>48</xdr:row>
      <xdr:rowOff>123825</xdr:rowOff>
    </xdr:from>
    <xdr:to>
      <xdr:col>0</xdr:col>
      <xdr:colOff>2009775</xdr:colOff>
      <xdr:row>50</xdr:row>
      <xdr:rowOff>66675</xdr:rowOff>
    </xdr:to>
    <xdr:sp macro="" textlink="">
      <xdr:nvSpPr>
        <xdr:cNvPr id="20" name="Text Box 18" descr="Gotas de agua"/>
        <xdr:cNvSpPr txBox="1">
          <a:spLocks noChangeArrowheads="1"/>
        </xdr:cNvSpPr>
      </xdr:nvSpPr>
      <xdr:spPr bwMode="auto">
        <a:xfrm>
          <a:off x="1905000" y="8848725"/>
          <a:ext cx="104775" cy="219075"/>
        </a:xfrm>
        <a:prstGeom prst="rect">
          <a:avLst/>
        </a:prstGeom>
        <a:noFill/>
        <a:ln w="9525">
          <a:noFill/>
          <a:miter lim="800000"/>
          <a:headEnd/>
          <a:tailEnd/>
        </a:ln>
      </xdr:spPr>
    </xdr:sp>
    <xdr:clientData/>
  </xdr:twoCellAnchor>
  <xdr:twoCellAnchor editAs="oneCell">
    <xdr:from>
      <xdr:col>10</xdr:col>
      <xdr:colOff>1028700</xdr:colOff>
      <xdr:row>48</xdr:row>
      <xdr:rowOff>28575</xdr:rowOff>
    </xdr:from>
    <xdr:to>
      <xdr:col>10</xdr:col>
      <xdr:colOff>2505075</xdr:colOff>
      <xdr:row>49</xdr:row>
      <xdr:rowOff>19050</xdr:rowOff>
    </xdr:to>
    <xdr:sp macro="" textlink="">
      <xdr:nvSpPr>
        <xdr:cNvPr id="21" name="Text Box 19" descr="Gotas de agua"/>
        <xdr:cNvSpPr txBox="1">
          <a:spLocks noChangeArrowheads="1"/>
        </xdr:cNvSpPr>
      </xdr:nvSpPr>
      <xdr:spPr bwMode="auto">
        <a:xfrm>
          <a:off x="12706350" y="8753475"/>
          <a:ext cx="1476375" cy="171450"/>
        </a:xfrm>
        <a:prstGeom prst="rect">
          <a:avLst/>
        </a:prstGeom>
        <a:noFill/>
        <a:ln w="9525">
          <a:noFill/>
          <a:miter lim="800000"/>
          <a:headEnd/>
          <a:tailEnd/>
        </a:ln>
      </xdr:spPr>
    </xdr:sp>
    <xdr:clientData/>
  </xdr:twoCellAnchor>
  <xdr:twoCellAnchor>
    <xdr:from>
      <xdr:col>6</xdr:col>
      <xdr:colOff>180975</xdr:colOff>
      <xdr:row>45</xdr:row>
      <xdr:rowOff>47625</xdr:rowOff>
    </xdr:from>
    <xdr:to>
      <xdr:col>6</xdr:col>
      <xdr:colOff>228600</xdr:colOff>
      <xdr:row>45</xdr:row>
      <xdr:rowOff>104775</xdr:rowOff>
    </xdr:to>
    <xdr:sp macro="" textlink="">
      <xdr:nvSpPr>
        <xdr:cNvPr id="22" name="Text Box 23"/>
        <xdr:cNvSpPr txBox="1">
          <a:spLocks noChangeArrowheads="1"/>
        </xdr:cNvSpPr>
      </xdr:nvSpPr>
      <xdr:spPr bwMode="auto">
        <a:xfrm flipH="1">
          <a:off x="7505700" y="8162925"/>
          <a:ext cx="47625" cy="57150"/>
        </a:xfrm>
        <a:prstGeom prst="rect">
          <a:avLst/>
        </a:prstGeom>
        <a:noFill/>
        <a:ln w="9525">
          <a:noFill/>
          <a:miter lim="800000"/>
          <a:headEnd/>
          <a:tailEnd/>
        </a:ln>
      </xdr:spPr>
    </xdr:sp>
    <xdr:clientData/>
  </xdr:twoCellAnchor>
  <xdr:twoCellAnchor>
    <xdr:from>
      <xdr:col>10</xdr:col>
      <xdr:colOff>1828800</xdr:colOff>
      <xdr:row>51</xdr:row>
      <xdr:rowOff>76200</xdr:rowOff>
    </xdr:from>
    <xdr:to>
      <xdr:col>10</xdr:col>
      <xdr:colOff>1828800</xdr:colOff>
      <xdr:row>52</xdr:row>
      <xdr:rowOff>0</xdr:rowOff>
    </xdr:to>
    <xdr:sp macro="" textlink="">
      <xdr:nvSpPr>
        <xdr:cNvPr id="23" name="Line 57"/>
        <xdr:cNvSpPr>
          <a:spLocks noChangeShapeType="1"/>
        </xdr:cNvSpPr>
      </xdr:nvSpPr>
      <xdr:spPr bwMode="auto">
        <a:xfrm flipV="1">
          <a:off x="13506450" y="9258300"/>
          <a:ext cx="0" cy="85725"/>
        </a:xfrm>
        <a:prstGeom prst="line">
          <a:avLst/>
        </a:prstGeom>
        <a:noFill/>
        <a:ln w="12700">
          <a:solidFill>
            <a:srgbClr val="000000"/>
          </a:solidFill>
          <a:round/>
          <a:headEnd/>
          <a:tailEnd/>
        </a:ln>
      </xdr:spPr>
    </xdr:sp>
    <xdr:clientData/>
  </xdr:twoCellAnchor>
  <xdr:twoCellAnchor>
    <xdr:from>
      <xdr:col>1</xdr:col>
      <xdr:colOff>47625</xdr:colOff>
      <xdr:row>59</xdr:row>
      <xdr:rowOff>123825</xdr:rowOff>
    </xdr:from>
    <xdr:to>
      <xdr:col>10</xdr:col>
      <xdr:colOff>1838325</xdr:colOff>
      <xdr:row>61</xdr:row>
      <xdr:rowOff>123825</xdr:rowOff>
    </xdr:to>
    <xdr:sp macro="" textlink="">
      <xdr:nvSpPr>
        <xdr:cNvPr id="24" name="Rectangle 70"/>
        <xdr:cNvSpPr>
          <a:spLocks noChangeArrowheads="1"/>
        </xdr:cNvSpPr>
      </xdr:nvSpPr>
      <xdr:spPr bwMode="auto">
        <a:xfrm>
          <a:off x="2276475" y="10734675"/>
          <a:ext cx="11239500" cy="323850"/>
        </a:xfrm>
        <a:prstGeom prst="rect">
          <a:avLst/>
        </a:prstGeom>
        <a:solidFill>
          <a:srgbClr val="C0C0C0"/>
        </a:solidFill>
        <a:ln w="9525" algn="ctr">
          <a:solidFill>
            <a:srgbClr val="000000"/>
          </a:solidFill>
          <a:miter lim="800000"/>
          <a:headEnd/>
          <a:tailEnd/>
        </a:ln>
      </xdr:spPr>
    </xdr:sp>
    <xdr:clientData/>
  </xdr:twoCellAnchor>
  <xdr:oneCellAnchor>
    <xdr:from>
      <xdr:col>0</xdr:col>
      <xdr:colOff>123825</xdr:colOff>
      <xdr:row>60</xdr:row>
      <xdr:rowOff>123825</xdr:rowOff>
    </xdr:from>
    <xdr:ext cx="1181100" cy="192974"/>
    <xdr:sp macro="" textlink="">
      <xdr:nvSpPr>
        <xdr:cNvPr id="25" name="Text Box 73" descr="Gotas de agua"/>
        <xdr:cNvSpPr txBox="1">
          <a:spLocks noChangeArrowheads="1"/>
        </xdr:cNvSpPr>
      </xdr:nvSpPr>
      <xdr:spPr bwMode="auto">
        <a:xfrm>
          <a:off x="123825" y="10896600"/>
          <a:ext cx="1181100" cy="192974"/>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SEÑALAMIENTO</a:t>
          </a:r>
        </a:p>
      </xdr:txBody>
    </xdr:sp>
    <xdr:clientData/>
  </xdr:oneCellAnchor>
  <xdr:oneCellAnchor>
    <xdr:from>
      <xdr:col>0</xdr:col>
      <xdr:colOff>1863188</xdr:colOff>
      <xdr:row>49</xdr:row>
      <xdr:rowOff>76200</xdr:rowOff>
    </xdr:from>
    <xdr:ext cx="952953" cy="170560"/>
    <xdr:sp macro="" textlink="">
      <xdr:nvSpPr>
        <xdr:cNvPr id="26" name="Text Box 79"/>
        <xdr:cNvSpPr txBox="1">
          <a:spLocks noChangeArrowheads="1"/>
        </xdr:cNvSpPr>
      </xdr:nvSpPr>
      <xdr:spPr bwMode="auto">
        <a:xfrm>
          <a:off x="1863188" y="8982075"/>
          <a:ext cx="952953"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131+000.00</a:t>
          </a:r>
        </a:p>
      </xdr:txBody>
    </xdr:sp>
    <xdr:clientData/>
  </xdr:oneCellAnchor>
  <xdr:oneCellAnchor>
    <xdr:from>
      <xdr:col>10</xdr:col>
      <xdr:colOff>1320211</xdr:colOff>
      <xdr:row>50</xdr:row>
      <xdr:rowOff>19050</xdr:rowOff>
    </xdr:from>
    <xdr:ext cx="988604" cy="170560"/>
    <xdr:sp macro="" textlink="">
      <xdr:nvSpPr>
        <xdr:cNvPr id="27" name="Text Box 80"/>
        <xdr:cNvSpPr txBox="1">
          <a:spLocks noChangeArrowheads="1"/>
        </xdr:cNvSpPr>
      </xdr:nvSpPr>
      <xdr:spPr bwMode="auto">
        <a:xfrm>
          <a:off x="12997861" y="9020175"/>
          <a:ext cx="988604"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139+000.00</a:t>
          </a:r>
        </a:p>
      </xdr:txBody>
    </xdr:sp>
    <xdr:clientData/>
  </xdr:oneCellAnchor>
  <xdr:twoCellAnchor>
    <xdr:from>
      <xdr:col>10</xdr:col>
      <xdr:colOff>28575</xdr:colOff>
      <xdr:row>22</xdr:row>
      <xdr:rowOff>0</xdr:rowOff>
    </xdr:from>
    <xdr:to>
      <xdr:col>11</xdr:col>
      <xdr:colOff>0</xdr:colOff>
      <xdr:row>46</xdr:row>
      <xdr:rowOff>76200</xdr:rowOff>
    </xdr:to>
    <xdr:sp macro="" textlink="">
      <xdr:nvSpPr>
        <xdr:cNvPr id="28" name="Text Box 81"/>
        <xdr:cNvSpPr txBox="1">
          <a:spLocks noChangeArrowheads="1"/>
        </xdr:cNvSpPr>
      </xdr:nvSpPr>
      <xdr:spPr bwMode="auto">
        <a:xfrm>
          <a:off x="11706225" y="4848225"/>
          <a:ext cx="2581275" cy="3667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MX" sz="700" b="0" i="0" strike="noStrike">
            <a:solidFill>
              <a:srgbClr val="000000"/>
            </a:solidFill>
            <a:latin typeface="Arial"/>
            <a:cs typeface="Arial"/>
          </a:endParaRPr>
        </a:p>
        <a:p>
          <a:pPr algn="ctr" rtl="0">
            <a:defRPr sz="1000"/>
          </a:pPr>
          <a:r>
            <a:rPr lang="es-MX" sz="700" b="1" i="0" strike="noStrike">
              <a:solidFill>
                <a:srgbClr val="000000"/>
              </a:solidFill>
              <a:latin typeface="Arial"/>
              <a:cs typeface="Arial"/>
            </a:rPr>
            <a:t>FECHAS</a:t>
          </a:r>
        </a:p>
        <a:p>
          <a:pPr algn="l" rtl="0">
            <a:defRPr sz="1000"/>
          </a:pPr>
          <a:r>
            <a:rPr lang="es-MX" sz="700" b="0" i="0" strike="noStrike">
              <a:solidFill>
                <a:srgbClr val="000000"/>
              </a:solidFill>
              <a:latin typeface="Arial"/>
              <a:cs typeface="Arial"/>
            </a:rPr>
            <a:t>-CONVOCATORIA:                </a:t>
          </a:r>
        </a:p>
        <a:p>
          <a:pPr algn="l" rtl="0">
            <a:defRPr sz="1000"/>
          </a:pPr>
          <a:r>
            <a:rPr lang="es-MX" sz="700" b="0" i="0" strike="noStrike">
              <a:solidFill>
                <a:srgbClr val="000000"/>
              </a:solidFill>
              <a:latin typeface="Arial"/>
              <a:cs typeface="Arial"/>
            </a:rPr>
            <a:t>-PROPUESTAS</a:t>
          </a:r>
        </a:p>
        <a:p>
          <a:pPr algn="l" rtl="0">
            <a:defRPr sz="1000"/>
          </a:pPr>
          <a:r>
            <a:rPr lang="es-MX" sz="700" b="0" i="0" strike="noStrike">
              <a:solidFill>
                <a:srgbClr val="000000"/>
              </a:solidFill>
              <a:latin typeface="Arial"/>
              <a:cs typeface="Arial"/>
            </a:rPr>
            <a:t>-FALLO</a:t>
          </a:r>
        </a:p>
        <a:p>
          <a:pPr algn="l" rtl="0">
            <a:defRPr sz="1000"/>
          </a:pPr>
          <a:r>
            <a:rPr lang="es-MX" sz="700" b="0" i="0" strike="noStrike">
              <a:solidFill>
                <a:srgbClr val="000000"/>
              </a:solidFill>
              <a:latin typeface="Arial"/>
              <a:cs typeface="Arial"/>
            </a:rPr>
            <a:t>-CONTRATO:                         </a:t>
          </a:r>
        </a:p>
        <a:p>
          <a:pPr algn="l" rtl="0">
            <a:defRPr sz="1000"/>
          </a:pPr>
          <a:endParaRPr lang="es-MX" sz="700" b="0" i="0" strike="noStrike">
            <a:solidFill>
              <a:srgbClr val="000000"/>
            </a:solidFill>
            <a:latin typeface="Arial"/>
            <a:cs typeface="Arial"/>
          </a:endParaRPr>
        </a:p>
        <a:p>
          <a:pPr algn="l" rtl="0">
            <a:defRPr sz="1000"/>
          </a:pPr>
          <a:r>
            <a:rPr lang="es-MX" sz="700" b="0" i="0" strike="noStrike">
              <a:solidFill>
                <a:srgbClr val="000000"/>
              </a:solidFill>
              <a:latin typeface="Arial"/>
              <a:cs typeface="Arial"/>
            </a:rPr>
            <a:t>-INICIO:               </a:t>
          </a:r>
        </a:p>
        <a:p>
          <a:pPr algn="l" rtl="0">
            <a:defRPr sz="1000"/>
          </a:pPr>
          <a:r>
            <a:rPr lang="es-MX" sz="700" b="0" i="0" strike="noStrike">
              <a:solidFill>
                <a:srgbClr val="000000"/>
              </a:solidFill>
              <a:latin typeface="Arial"/>
              <a:cs typeface="Arial"/>
            </a:rPr>
            <a:t>-TERMINACIÓN: </a:t>
          </a:r>
        </a:p>
        <a:p>
          <a:pPr algn="l" rtl="0">
            <a:defRPr sz="1000"/>
          </a:pPr>
          <a:endParaRPr lang="es-MX" sz="700" b="0" i="0" strike="noStrike">
            <a:solidFill>
              <a:srgbClr val="000000"/>
            </a:solidFill>
            <a:latin typeface="Arial"/>
            <a:cs typeface="Arial"/>
          </a:endParaRPr>
        </a:p>
        <a:p>
          <a:pPr algn="l" rtl="0">
            <a:defRPr sz="1000"/>
          </a:pPr>
          <a:r>
            <a:rPr lang="es-MX" sz="700" b="0" i="0" strike="noStrike">
              <a:solidFill>
                <a:srgbClr val="000000"/>
              </a:solidFill>
              <a:latin typeface="Arial"/>
              <a:cs typeface="Arial"/>
            </a:rPr>
            <a:t>- ADJUDICADA A LA EMPRESA:</a:t>
          </a:r>
        </a:p>
        <a:p>
          <a:pPr algn="l" rtl="0">
            <a:defRPr sz="1000"/>
          </a:pPr>
          <a:endParaRPr lang="es-MX" sz="700" b="0" i="0" strike="noStrike">
            <a:solidFill>
              <a:srgbClr val="000000"/>
            </a:solidFill>
            <a:latin typeface="Arial"/>
            <a:cs typeface="Arial"/>
          </a:endParaRPr>
        </a:p>
        <a:p>
          <a:pPr algn="l" rtl="0">
            <a:defRPr sz="1000"/>
          </a:pPr>
          <a:r>
            <a:rPr lang="es-MX" sz="700" b="0" i="0" strike="noStrike">
              <a:solidFill>
                <a:srgbClr val="000000"/>
              </a:solidFill>
              <a:latin typeface="Arial"/>
              <a:cs typeface="Arial"/>
            </a:rPr>
            <a:t>- PAGO DE ANTICIPO POR </a:t>
          </a:r>
          <a:r>
            <a:rPr lang="es-MX" sz="700" b="1" i="0" strike="noStrike">
              <a:solidFill>
                <a:srgbClr val="000000"/>
              </a:solidFill>
              <a:latin typeface="Arial"/>
              <a:cs typeface="Arial"/>
            </a:rPr>
            <a:t>_____________C/IVA, CON </a:t>
          </a:r>
          <a:r>
            <a:rPr lang="es-MX" sz="700" b="1" i="0" strike="noStrike" baseline="0">
              <a:solidFill>
                <a:srgbClr val="000000"/>
              </a:solidFill>
              <a:latin typeface="Arial"/>
              <a:cs typeface="Arial"/>
            </a:rPr>
            <a:t> FECHA: </a:t>
          </a:r>
          <a:endParaRPr lang="es-MX" sz="700" b="0" i="0" strike="noStrike">
            <a:solidFill>
              <a:srgbClr val="000000"/>
            </a:solidFill>
            <a:latin typeface="Arial"/>
            <a:cs typeface="Arial"/>
          </a:endParaRPr>
        </a:p>
        <a:p>
          <a:pPr algn="l" rtl="0">
            <a:defRPr sz="1000"/>
          </a:pPr>
          <a:endParaRPr lang="es-MX" sz="700" b="0" i="0" strike="noStrike">
            <a:solidFill>
              <a:srgbClr val="000000"/>
            </a:solidFill>
            <a:latin typeface="Arial"/>
            <a:cs typeface="Arial"/>
          </a:endParaRPr>
        </a:p>
        <a:p>
          <a:pPr algn="l" rtl="0">
            <a:defRPr sz="1000"/>
          </a:pPr>
          <a:endParaRPr lang="es-MX" sz="700" b="0" i="0" strike="noStrike">
            <a:solidFill>
              <a:srgbClr val="000000"/>
            </a:solidFill>
            <a:latin typeface="Arial"/>
            <a:cs typeface="Arial"/>
          </a:endParaRPr>
        </a:p>
        <a:p>
          <a:pPr algn="l" rtl="0">
            <a:defRPr sz="1000"/>
          </a:pPr>
          <a:endParaRPr lang="es-MX" sz="700" b="1" i="0" strike="noStrike">
            <a:solidFill>
              <a:srgbClr val="000000"/>
            </a:solidFill>
            <a:latin typeface="Arial"/>
            <a:cs typeface="Arial"/>
          </a:endParaRPr>
        </a:p>
        <a:p>
          <a:pPr algn="l" rtl="0">
            <a:defRPr sz="1000"/>
          </a:pPr>
          <a:r>
            <a:rPr lang="es-MX" sz="700" b="1" i="0" strike="noStrike">
              <a:solidFill>
                <a:srgbClr val="000000"/>
              </a:solidFill>
              <a:latin typeface="Arial"/>
              <a:cs typeface="Arial"/>
            </a:rPr>
            <a:t>-INICIO REAL DE LA OBRA : </a:t>
          </a:r>
          <a:r>
            <a:rPr lang="es-MX" sz="700" b="1" i="0" strike="noStrike">
              <a:solidFill>
                <a:sysClr val="windowText" lastClr="000000"/>
              </a:solidFill>
              <a:latin typeface="Arial"/>
              <a:cs typeface="Arial"/>
            </a:rPr>
            <a:t>20</a:t>
          </a:r>
          <a:r>
            <a:rPr lang="es-MX" sz="700" b="1" i="0" strike="noStrike" baseline="0">
              <a:solidFill>
                <a:sysClr val="windowText" lastClr="000000"/>
              </a:solidFill>
              <a:latin typeface="Arial"/>
              <a:cs typeface="Arial"/>
            </a:rPr>
            <a:t> FEB 2014</a:t>
          </a:r>
          <a:endParaRPr lang="es-MX" sz="700" b="1" i="0" strike="noStrike">
            <a:solidFill>
              <a:sysClr val="windowText" lastClr="000000"/>
            </a:solidFill>
            <a:latin typeface="Arial"/>
            <a:cs typeface="Arial"/>
          </a:endParaRPr>
        </a:p>
      </xdr:txBody>
    </xdr:sp>
    <xdr:clientData/>
  </xdr:twoCellAnchor>
  <xdr:oneCellAnchor>
    <xdr:from>
      <xdr:col>0</xdr:col>
      <xdr:colOff>123825</xdr:colOff>
      <xdr:row>66</xdr:row>
      <xdr:rowOff>66675</xdr:rowOff>
    </xdr:from>
    <xdr:ext cx="1466850" cy="191683"/>
    <xdr:sp macro="" textlink="">
      <xdr:nvSpPr>
        <xdr:cNvPr id="29" name="Text Box 106" descr="Gotas de agua"/>
        <xdr:cNvSpPr txBox="1">
          <a:spLocks noChangeArrowheads="1"/>
        </xdr:cNvSpPr>
      </xdr:nvSpPr>
      <xdr:spPr bwMode="auto">
        <a:xfrm>
          <a:off x="123825" y="11811000"/>
          <a:ext cx="1466850" cy="191683"/>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EXTRAORDINARIOS</a:t>
          </a:r>
        </a:p>
      </xdr:txBody>
    </xdr:sp>
    <xdr:clientData/>
  </xdr:oneCellAnchor>
  <xdr:twoCellAnchor>
    <xdr:from>
      <xdr:col>1</xdr:col>
      <xdr:colOff>47625</xdr:colOff>
      <xdr:row>66</xdr:row>
      <xdr:rowOff>0</xdr:rowOff>
    </xdr:from>
    <xdr:to>
      <xdr:col>10</xdr:col>
      <xdr:colOff>1838325</xdr:colOff>
      <xdr:row>68</xdr:row>
      <xdr:rowOff>0</xdr:rowOff>
    </xdr:to>
    <xdr:sp macro="" textlink="">
      <xdr:nvSpPr>
        <xdr:cNvPr id="30" name="Rectangle 107"/>
        <xdr:cNvSpPr>
          <a:spLocks noChangeArrowheads="1"/>
        </xdr:cNvSpPr>
      </xdr:nvSpPr>
      <xdr:spPr bwMode="auto">
        <a:xfrm>
          <a:off x="2276475" y="11744325"/>
          <a:ext cx="11239500" cy="323850"/>
        </a:xfrm>
        <a:prstGeom prst="rect">
          <a:avLst/>
        </a:prstGeom>
        <a:solidFill>
          <a:srgbClr val="C0C0C0"/>
        </a:solidFill>
        <a:ln w="9525" algn="ctr">
          <a:solidFill>
            <a:srgbClr val="000000"/>
          </a:solidFill>
          <a:miter lim="800000"/>
          <a:headEnd/>
          <a:tailEnd/>
        </a:ln>
      </xdr:spPr>
    </xdr:sp>
    <xdr:clientData/>
  </xdr:twoCellAnchor>
  <xdr:twoCellAnchor>
    <xdr:from>
      <xdr:col>10</xdr:col>
      <xdr:colOff>1685925</xdr:colOff>
      <xdr:row>59</xdr:row>
      <xdr:rowOff>133350</xdr:rowOff>
    </xdr:from>
    <xdr:to>
      <xdr:col>10</xdr:col>
      <xdr:colOff>1847850</xdr:colOff>
      <xdr:row>61</xdr:row>
      <xdr:rowOff>114300</xdr:rowOff>
    </xdr:to>
    <xdr:sp macro="" textlink="">
      <xdr:nvSpPr>
        <xdr:cNvPr id="31" name="Rectangle 108" descr="Diagonal hacia arriba ancha"/>
        <xdr:cNvSpPr>
          <a:spLocks noChangeArrowheads="1"/>
        </xdr:cNvSpPr>
      </xdr:nvSpPr>
      <xdr:spPr bwMode="auto">
        <a:xfrm>
          <a:off x="13363575" y="1074420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oneCellAnchor>
    <xdr:from>
      <xdr:col>6</xdr:col>
      <xdr:colOff>28575</xdr:colOff>
      <xdr:row>50</xdr:row>
      <xdr:rowOff>0</xdr:rowOff>
    </xdr:from>
    <xdr:ext cx="952953" cy="170560"/>
    <xdr:sp macro="" textlink="">
      <xdr:nvSpPr>
        <xdr:cNvPr id="32" name="Text Box 79"/>
        <xdr:cNvSpPr txBox="1">
          <a:spLocks noChangeArrowheads="1"/>
        </xdr:cNvSpPr>
      </xdr:nvSpPr>
      <xdr:spPr bwMode="auto">
        <a:xfrm>
          <a:off x="7353300" y="9001125"/>
          <a:ext cx="952953"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135+000.00</a:t>
          </a:r>
        </a:p>
      </xdr:txBody>
    </xdr:sp>
    <xdr:clientData/>
  </xdr:oneCellAnchor>
  <xdr:oneCellAnchor>
    <xdr:from>
      <xdr:col>1</xdr:col>
      <xdr:colOff>981075</xdr:colOff>
      <xdr:row>50</xdr:row>
      <xdr:rowOff>0</xdr:rowOff>
    </xdr:from>
    <xdr:ext cx="952953" cy="170560"/>
    <xdr:sp macro="" textlink="">
      <xdr:nvSpPr>
        <xdr:cNvPr id="33" name="Text Box 79"/>
        <xdr:cNvSpPr txBox="1">
          <a:spLocks noChangeArrowheads="1"/>
        </xdr:cNvSpPr>
      </xdr:nvSpPr>
      <xdr:spPr bwMode="auto">
        <a:xfrm>
          <a:off x="3209925" y="9001125"/>
          <a:ext cx="952953"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132+000.00</a:t>
          </a:r>
        </a:p>
      </xdr:txBody>
    </xdr:sp>
    <xdr:clientData/>
  </xdr:oneCellAnchor>
  <xdr:oneCellAnchor>
    <xdr:from>
      <xdr:col>3</xdr:col>
      <xdr:colOff>219074</xdr:colOff>
      <xdr:row>50</xdr:row>
      <xdr:rowOff>0</xdr:rowOff>
    </xdr:from>
    <xdr:ext cx="952954" cy="170560"/>
    <xdr:sp macro="" textlink="">
      <xdr:nvSpPr>
        <xdr:cNvPr id="34" name="Text Box 79"/>
        <xdr:cNvSpPr txBox="1">
          <a:spLocks noChangeArrowheads="1"/>
        </xdr:cNvSpPr>
      </xdr:nvSpPr>
      <xdr:spPr bwMode="auto">
        <a:xfrm>
          <a:off x="4562474" y="9001125"/>
          <a:ext cx="952954"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133+000.00</a:t>
          </a:r>
        </a:p>
      </xdr:txBody>
    </xdr:sp>
    <xdr:clientData/>
  </xdr:oneCellAnchor>
  <xdr:oneCellAnchor>
    <xdr:from>
      <xdr:col>4</xdr:col>
      <xdr:colOff>571500</xdr:colOff>
      <xdr:row>50</xdr:row>
      <xdr:rowOff>0</xdr:rowOff>
    </xdr:from>
    <xdr:ext cx="952953" cy="170560"/>
    <xdr:sp macro="" textlink="">
      <xdr:nvSpPr>
        <xdr:cNvPr id="35" name="Text Box 79"/>
        <xdr:cNvSpPr txBox="1">
          <a:spLocks noChangeArrowheads="1"/>
        </xdr:cNvSpPr>
      </xdr:nvSpPr>
      <xdr:spPr bwMode="auto">
        <a:xfrm>
          <a:off x="5915025" y="9001125"/>
          <a:ext cx="952953"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134+000.00</a:t>
          </a:r>
        </a:p>
      </xdr:txBody>
    </xdr:sp>
    <xdr:clientData/>
  </xdr:oneCellAnchor>
  <xdr:oneCellAnchor>
    <xdr:from>
      <xdr:col>7</xdr:col>
      <xdr:colOff>523875</xdr:colOff>
      <xdr:row>49</xdr:row>
      <xdr:rowOff>85725</xdr:rowOff>
    </xdr:from>
    <xdr:ext cx="952953" cy="170560"/>
    <xdr:sp macro="" textlink="">
      <xdr:nvSpPr>
        <xdr:cNvPr id="36" name="Text Box 79"/>
        <xdr:cNvSpPr txBox="1">
          <a:spLocks noChangeArrowheads="1"/>
        </xdr:cNvSpPr>
      </xdr:nvSpPr>
      <xdr:spPr bwMode="auto">
        <a:xfrm>
          <a:off x="8801100" y="8991600"/>
          <a:ext cx="952953"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136+000.00</a:t>
          </a:r>
        </a:p>
      </xdr:txBody>
    </xdr:sp>
    <xdr:clientData/>
  </xdr:oneCellAnchor>
  <xdr:oneCellAnchor>
    <xdr:from>
      <xdr:col>8</xdr:col>
      <xdr:colOff>971550</xdr:colOff>
      <xdr:row>50</xdr:row>
      <xdr:rowOff>0</xdr:rowOff>
    </xdr:from>
    <xdr:ext cx="952953" cy="170560"/>
    <xdr:sp macro="" textlink="">
      <xdr:nvSpPr>
        <xdr:cNvPr id="37" name="Text Box 79"/>
        <xdr:cNvSpPr txBox="1">
          <a:spLocks noChangeArrowheads="1"/>
        </xdr:cNvSpPr>
      </xdr:nvSpPr>
      <xdr:spPr bwMode="auto">
        <a:xfrm>
          <a:off x="10210800" y="9001125"/>
          <a:ext cx="952953"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137+000.00</a:t>
          </a:r>
        </a:p>
      </xdr:txBody>
    </xdr:sp>
    <xdr:clientData/>
  </xdr:oneCellAnchor>
  <xdr:oneCellAnchor>
    <xdr:from>
      <xdr:col>9</xdr:col>
      <xdr:colOff>1143000</xdr:colOff>
      <xdr:row>50</xdr:row>
      <xdr:rowOff>0</xdr:rowOff>
    </xdr:from>
    <xdr:ext cx="952953" cy="170560"/>
    <xdr:sp macro="" textlink="">
      <xdr:nvSpPr>
        <xdr:cNvPr id="38" name="Text Box 79"/>
        <xdr:cNvSpPr txBox="1">
          <a:spLocks noChangeArrowheads="1"/>
        </xdr:cNvSpPr>
      </xdr:nvSpPr>
      <xdr:spPr bwMode="auto">
        <a:xfrm>
          <a:off x="11601450" y="9001125"/>
          <a:ext cx="952953" cy="170560"/>
        </a:xfrm>
        <a:prstGeom prst="rect">
          <a:avLst/>
        </a:prstGeom>
        <a:noFill/>
        <a:ln w="9525">
          <a:solidFill>
            <a:srgbClr val="000000"/>
          </a:solidFill>
          <a:miter lim="800000"/>
          <a:headEnd/>
          <a:tailEnd/>
        </a:ln>
        <a:effectLst/>
      </xdr:spPr>
      <xdr:txBody>
        <a:bodyPr wrap="none" lIns="18288" tIns="22860" rIns="18288" bIns="0" anchor="t" upright="1">
          <a:spAutoFit/>
        </a:bodyPr>
        <a:lstStyle/>
        <a:p>
          <a:pPr algn="ctr" rtl="0">
            <a:defRPr sz="1000"/>
          </a:pPr>
          <a:r>
            <a:rPr lang="es-MX" sz="1000" b="1" i="0" strike="noStrike">
              <a:solidFill>
                <a:srgbClr val="000000"/>
              </a:solidFill>
              <a:latin typeface="Arial"/>
              <a:cs typeface="Arial"/>
            </a:rPr>
            <a:t>KM 138+000.00</a:t>
          </a:r>
        </a:p>
      </xdr:txBody>
    </xdr:sp>
    <xdr:clientData/>
  </xdr:oneCellAnchor>
  <xdr:twoCellAnchor>
    <xdr:from>
      <xdr:col>10</xdr:col>
      <xdr:colOff>419100</xdr:colOff>
      <xdr:row>54</xdr:row>
      <xdr:rowOff>9525</xdr:rowOff>
    </xdr:from>
    <xdr:to>
      <xdr:col>10</xdr:col>
      <xdr:colOff>1543050</xdr:colOff>
      <xdr:row>56</xdr:row>
      <xdr:rowOff>9525</xdr:rowOff>
    </xdr:to>
    <xdr:sp macro="" textlink="">
      <xdr:nvSpPr>
        <xdr:cNvPr id="39" name="Rectangle 105" descr="Diagonal hacia arriba ancha"/>
        <xdr:cNvSpPr>
          <a:spLocks noChangeArrowheads="1"/>
        </xdr:cNvSpPr>
      </xdr:nvSpPr>
      <xdr:spPr bwMode="auto">
        <a:xfrm>
          <a:off x="12096750" y="9810750"/>
          <a:ext cx="1123950" cy="32385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1</xdr:col>
      <xdr:colOff>57150</xdr:colOff>
      <xdr:row>59</xdr:row>
      <xdr:rowOff>133350</xdr:rowOff>
    </xdr:from>
    <xdr:to>
      <xdr:col>1</xdr:col>
      <xdr:colOff>219075</xdr:colOff>
      <xdr:row>61</xdr:row>
      <xdr:rowOff>114300</xdr:rowOff>
    </xdr:to>
    <xdr:sp macro="" textlink="">
      <xdr:nvSpPr>
        <xdr:cNvPr id="40" name="Rectangle 108" descr="Diagonal hacia arriba ancha"/>
        <xdr:cNvSpPr>
          <a:spLocks noChangeArrowheads="1"/>
        </xdr:cNvSpPr>
      </xdr:nvSpPr>
      <xdr:spPr bwMode="auto">
        <a:xfrm>
          <a:off x="2286000" y="1074420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1</xdr:col>
      <xdr:colOff>466725</xdr:colOff>
      <xdr:row>52</xdr:row>
      <xdr:rowOff>9525</xdr:rowOff>
    </xdr:from>
    <xdr:to>
      <xdr:col>1</xdr:col>
      <xdr:colOff>628650</xdr:colOff>
      <xdr:row>53</xdr:row>
      <xdr:rowOff>152400</xdr:rowOff>
    </xdr:to>
    <xdr:sp macro="" textlink="">
      <xdr:nvSpPr>
        <xdr:cNvPr id="41" name="Rectangle 108" descr="Diagonal hacia arriba ancha"/>
        <xdr:cNvSpPr>
          <a:spLocks noChangeArrowheads="1"/>
        </xdr:cNvSpPr>
      </xdr:nvSpPr>
      <xdr:spPr bwMode="auto">
        <a:xfrm>
          <a:off x="2695575"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1</xdr:col>
      <xdr:colOff>762000</xdr:colOff>
      <xdr:row>52</xdr:row>
      <xdr:rowOff>9525</xdr:rowOff>
    </xdr:from>
    <xdr:to>
      <xdr:col>1</xdr:col>
      <xdr:colOff>923925</xdr:colOff>
      <xdr:row>53</xdr:row>
      <xdr:rowOff>152400</xdr:rowOff>
    </xdr:to>
    <xdr:sp macro="" textlink="">
      <xdr:nvSpPr>
        <xdr:cNvPr id="42" name="Rectangle 108" descr="Diagonal hacia arriba ancha"/>
        <xdr:cNvSpPr>
          <a:spLocks noChangeArrowheads="1"/>
        </xdr:cNvSpPr>
      </xdr:nvSpPr>
      <xdr:spPr bwMode="auto">
        <a:xfrm>
          <a:off x="2990850"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1</xdr:col>
      <xdr:colOff>1076325</xdr:colOff>
      <xdr:row>52</xdr:row>
      <xdr:rowOff>9525</xdr:rowOff>
    </xdr:from>
    <xdr:to>
      <xdr:col>2</xdr:col>
      <xdr:colOff>114300</xdr:colOff>
      <xdr:row>53</xdr:row>
      <xdr:rowOff>152400</xdr:rowOff>
    </xdr:to>
    <xdr:sp macro="" textlink="">
      <xdr:nvSpPr>
        <xdr:cNvPr id="43" name="Rectangle 108" descr="Diagonal hacia arriba ancha"/>
        <xdr:cNvSpPr>
          <a:spLocks noChangeArrowheads="1"/>
        </xdr:cNvSpPr>
      </xdr:nvSpPr>
      <xdr:spPr bwMode="auto">
        <a:xfrm>
          <a:off x="3305175"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4</xdr:col>
      <xdr:colOff>295275</xdr:colOff>
      <xdr:row>52</xdr:row>
      <xdr:rowOff>9525</xdr:rowOff>
    </xdr:from>
    <xdr:to>
      <xdr:col>4</xdr:col>
      <xdr:colOff>457200</xdr:colOff>
      <xdr:row>53</xdr:row>
      <xdr:rowOff>152400</xdr:rowOff>
    </xdr:to>
    <xdr:sp macro="" textlink="">
      <xdr:nvSpPr>
        <xdr:cNvPr id="44" name="Rectangle 108" descr="Diagonal hacia arriba ancha"/>
        <xdr:cNvSpPr>
          <a:spLocks noChangeArrowheads="1"/>
        </xdr:cNvSpPr>
      </xdr:nvSpPr>
      <xdr:spPr bwMode="auto">
        <a:xfrm>
          <a:off x="5638800"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5</xdr:col>
      <xdr:colOff>219075</xdr:colOff>
      <xdr:row>52</xdr:row>
      <xdr:rowOff>9525</xdr:rowOff>
    </xdr:from>
    <xdr:to>
      <xdr:col>5</xdr:col>
      <xdr:colOff>381000</xdr:colOff>
      <xdr:row>53</xdr:row>
      <xdr:rowOff>152400</xdr:rowOff>
    </xdr:to>
    <xdr:sp macro="" textlink="">
      <xdr:nvSpPr>
        <xdr:cNvPr id="45" name="Rectangle 108" descr="Diagonal hacia arriba ancha"/>
        <xdr:cNvSpPr>
          <a:spLocks noChangeArrowheads="1"/>
        </xdr:cNvSpPr>
      </xdr:nvSpPr>
      <xdr:spPr bwMode="auto">
        <a:xfrm>
          <a:off x="6553200"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7</xdr:col>
      <xdr:colOff>552450</xdr:colOff>
      <xdr:row>52</xdr:row>
      <xdr:rowOff>9525</xdr:rowOff>
    </xdr:from>
    <xdr:to>
      <xdr:col>7</xdr:col>
      <xdr:colOff>714375</xdr:colOff>
      <xdr:row>53</xdr:row>
      <xdr:rowOff>152400</xdr:rowOff>
    </xdr:to>
    <xdr:sp macro="" textlink="">
      <xdr:nvSpPr>
        <xdr:cNvPr id="46" name="Rectangle 108" descr="Diagonal hacia arriba ancha"/>
        <xdr:cNvSpPr>
          <a:spLocks noChangeArrowheads="1"/>
        </xdr:cNvSpPr>
      </xdr:nvSpPr>
      <xdr:spPr bwMode="auto">
        <a:xfrm>
          <a:off x="8829675"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10</xdr:col>
      <xdr:colOff>1009650</xdr:colOff>
      <xdr:row>52</xdr:row>
      <xdr:rowOff>9525</xdr:rowOff>
    </xdr:from>
    <xdr:to>
      <xdr:col>10</xdr:col>
      <xdr:colOff>1171575</xdr:colOff>
      <xdr:row>53</xdr:row>
      <xdr:rowOff>152400</xdr:rowOff>
    </xdr:to>
    <xdr:sp macro="" textlink="">
      <xdr:nvSpPr>
        <xdr:cNvPr id="47" name="Rectangle 108" descr="Diagonal hacia arriba ancha"/>
        <xdr:cNvSpPr>
          <a:spLocks noChangeArrowheads="1"/>
        </xdr:cNvSpPr>
      </xdr:nvSpPr>
      <xdr:spPr bwMode="auto">
        <a:xfrm>
          <a:off x="12687300"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10</xdr:col>
      <xdr:colOff>1276350</xdr:colOff>
      <xdr:row>52</xdr:row>
      <xdr:rowOff>9525</xdr:rowOff>
    </xdr:from>
    <xdr:to>
      <xdr:col>10</xdr:col>
      <xdr:colOff>1438275</xdr:colOff>
      <xdr:row>53</xdr:row>
      <xdr:rowOff>152400</xdr:rowOff>
    </xdr:to>
    <xdr:sp macro="" textlink="">
      <xdr:nvSpPr>
        <xdr:cNvPr id="48" name="Rectangle 108" descr="Diagonal hacia arriba ancha"/>
        <xdr:cNvSpPr>
          <a:spLocks noChangeArrowheads="1"/>
        </xdr:cNvSpPr>
      </xdr:nvSpPr>
      <xdr:spPr bwMode="auto">
        <a:xfrm>
          <a:off x="12954000"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4</xdr:col>
      <xdr:colOff>923925</xdr:colOff>
      <xdr:row>52</xdr:row>
      <xdr:rowOff>9525</xdr:rowOff>
    </xdr:from>
    <xdr:to>
      <xdr:col>5</xdr:col>
      <xdr:colOff>95250</xdr:colOff>
      <xdr:row>53</xdr:row>
      <xdr:rowOff>152400</xdr:rowOff>
    </xdr:to>
    <xdr:sp macro="" textlink="">
      <xdr:nvSpPr>
        <xdr:cNvPr id="49" name="Rectangle 108" descr="Diagonal hacia arriba ancha"/>
        <xdr:cNvSpPr>
          <a:spLocks noChangeArrowheads="1"/>
        </xdr:cNvSpPr>
      </xdr:nvSpPr>
      <xdr:spPr bwMode="auto">
        <a:xfrm>
          <a:off x="6267450" y="9353550"/>
          <a:ext cx="161925" cy="30480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1</xdr:col>
      <xdr:colOff>66675</xdr:colOff>
      <xdr:row>63</xdr:row>
      <xdr:rowOff>28575</xdr:rowOff>
    </xdr:from>
    <xdr:to>
      <xdr:col>10</xdr:col>
      <xdr:colOff>1857375</xdr:colOff>
      <xdr:row>65</xdr:row>
      <xdr:rowOff>28575</xdr:rowOff>
    </xdr:to>
    <xdr:sp macro="" textlink="">
      <xdr:nvSpPr>
        <xdr:cNvPr id="50" name="Rectangle 28"/>
        <xdr:cNvSpPr>
          <a:spLocks noChangeArrowheads="1"/>
        </xdr:cNvSpPr>
      </xdr:nvSpPr>
      <xdr:spPr bwMode="auto">
        <a:xfrm>
          <a:off x="2295525" y="11287125"/>
          <a:ext cx="11239500" cy="323850"/>
        </a:xfrm>
        <a:prstGeom prst="rect">
          <a:avLst/>
        </a:prstGeom>
        <a:solidFill>
          <a:srgbClr val="C0C0C0"/>
        </a:solidFill>
        <a:ln w="9525" algn="ctr">
          <a:solidFill>
            <a:srgbClr val="000000"/>
          </a:solidFill>
          <a:miter lim="800000"/>
          <a:headEnd/>
          <a:tailEnd/>
        </a:ln>
      </xdr:spPr>
    </xdr:sp>
    <xdr:clientData/>
  </xdr:twoCellAnchor>
  <xdr:oneCellAnchor>
    <xdr:from>
      <xdr:col>0</xdr:col>
      <xdr:colOff>123825</xdr:colOff>
      <xdr:row>64</xdr:row>
      <xdr:rowOff>0</xdr:rowOff>
    </xdr:from>
    <xdr:ext cx="1229567" cy="170560"/>
    <xdr:sp macro="" textlink="">
      <xdr:nvSpPr>
        <xdr:cNvPr id="51" name="Text Box 13" descr="Gotas de agua"/>
        <xdr:cNvSpPr txBox="1">
          <a:spLocks noChangeArrowheads="1"/>
        </xdr:cNvSpPr>
      </xdr:nvSpPr>
      <xdr:spPr bwMode="auto">
        <a:xfrm>
          <a:off x="123825" y="11420475"/>
          <a:ext cx="1229567" cy="170560"/>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s-MX" sz="1000" b="1" i="0" strike="noStrike">
              <a:solidFill>
                <a:srgbClr val="000000"/>
              </a:solidFill>
              <a:latin typeface="Arial"/>
              <a:cs typeface="Arial"/>
            </a:rPr>
            <a:t>OBRAS</a:t>
          </a:r>
          <a:r>
            <a:rPr lang="es-MX" sz="1000" b="1" i="0" strike="noStrike" baseline="0">
              <a:solidFill>
                <a:srgbClr val="000000"/>
              </a:solidFill>
              <a:latin typeface="Arial"/>
              <a:cs typeface="Arial"/>
            </a:rPr>
            <a:t> INDUCIDA</a:t>
          </a:r>
          <a:r>
            <a:rPr lang="es-MX" sz="1000" b="1" i="0" strike="noStrike">
              <a:solidFill>
                <a:srgbClr val="000000"/>
              </a:solidFill>
              <a:latin typeface="Arial"/>
              <a:cs typeface="Arial"/>
            </a:rPr>
            <a:t>S</a:t>
          </a:r>
        </a:p>
      </xdr:txBody>
    </xdr:sp>
    <xdr:clientData/>
  </xdr:oneCellAnchor>
  <xdr:twoCellAnchor>
    <xdr:from>
      <xdr:col>1</xdr:col>
      <xdr:colOff>66675</xdr:colOff>
      <xdr:row>63</xdr:row>
      <xdr:rowOff>28575</xdr:rowOff>
    </xdr:from>
    <xdr:to>
      <xdr:col>1</xdr:col>
      <xdr:colOff>1085850</xdr:colOff>
      <xdr:row>65</xdr:row>
      <xdr:rowOff>28575</xdr:rowOff>
    </xdr:to>
    <xdr:sp macro="" textlink="">
      <xdr:nvSpPr>
        <xdr:cNvPr id="52" name="Rectangle 105" descr="Diagonal hacia arriba ancha"/>
        <xdr:cNvSpPr>
          <a:spLocks noChangeArrowheads="1"/>
        </xdr:cNvSpPr>
      </xdr:nvSpPr>
      <xdr:spPr bwMode="auto">
        <a:xfrm>
          <a:off x="2295525" y="11287125"/>
          <a:ext cx="1019175" cy="32385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8</xdr:col>
      <xdr:colOff>904875</xdr:colOff>
      <xdr:row>63</xdr:row>
      <xdr:rowOff>28575</xdr:rowOff>
    </xdr:from>
    <xdr:to>
      <xdr:col>10</xdr:col>
      <xdr:colOff>1600200</xdr:colOff>
      <xdr:row>65</xdr:row>
      <xdr:rowOff>28575</xdr:rowOff>
    </xdr:to>
    <xdr:sp macro="" textlink="">
      <xdr:nvSpPr>
        <xdr:cNvPr id="53" name="Rectangle 105" descr="Diagonal hacia arriba ancha"/>
        <xdr:cNvSpPr>
          <a:spLocks noChangeArrowheads="1"/>
        </xdr:cNvSpPr>
      </xdr:nvSpPr>
      <xdr:spPr bwMode="auto">
        <a:xfrm>
          <a:off x="10144125" y="11287125"/>
          <a:ext cx="3133725" cy="32385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7</xdr:col>
      <xdr:colOff>781050</xdr:colOff>
      <xdr:row>63</xdr:row>
      <xdr:rowOff>28575</xdr:rowOff>
    </xdr:from>
    <xdr:to>
      <xdr:col>8</xdr:col>
      <xdr:colOff>133350</xdr:colOff>
      <xdr:row>65</xdr:row>
      <xdr:rowOff>28575</xdr:rowOff>
    </xdr:to>
    <xdr:sp macro="" textlink="">
      <xdr:nvSpPr>
        <xdr:cNvPr id="54" name="Rectangle 105" descr="Diagonal hacia arriba ancha"/>
        <xdr:cNvSpPr>
          <a:spLocks noChangeArrowheads="1"/>
        </xdr:cNvSpPr>
      </xdr:nvSpPr>
      <xdr:spPr bwMode="auto">
        <a:xfrm>
          <a:off x="9058275" y="11287125"/>
          <a:ext cx="314325" cy="32385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2</xdr:col>
      <xdr:colOff>276225</xdr:colOff>
      <xdr:row>63</xdr:row>
      <xdr:rowOff>38100</xdr:rowOff>
    </xdr:from>
    <xdr:to>
      <xdr:col>5</xdr:col>
      <xdr:colOff>714375</xdr:colOff>
      <xdr:row>65</xdr:row>
      <xdr:rowOff>38100</xdr:rowOff>
    </xdr:to>
    <xdr:sp macro="" textlink="">
      <xdr:nvSpPr>
        <xdr:cNvPr id="55" name="Rectangle 105" descr="Diagonal hacia arriba ancha"/>
        <xdr:cNvSpPr>
          <a:spLocks noChangeArrowheads="1"/>
        </xdr:cNvSpPr>
      </xdr:nvSpPr>
      <xdr:spPr bwMode="auto">
        <a:xfrm>
          <a:off x="3629025" y="11296650"/>
          <a:ext cx="3419475" cy="323850"/>
        </a:xfrm>
        <a:prstGeom prst="rect">
          <a:avLst/>
        </a:prstGeom>
        <a:pattFill prst="wdUpDiag">
          <a:fgClr>
            <a:srgbClr val="000000"/>
          </a:fgClr>
          <a:bgClr>
            <a:srgbClr val="FFFFFF"/>
          </a:bgClr>
        </a:pattFill>
        <a:ln w="9525">
          <a:solidFill>
            <a:srgbClr val="000000"/>
          </a:solidFill>
          <a:miter lim="800000"/>
          <a:headEnd/>
          <a:tailEnd/>
        </a:ln>
      </xdr:spPr>
    </xdr:sp>
    <xdr:clientData/>
  </xdr:twoCellAnchor>
  <xdr:twoCellAnchor>
    <xdr:from>
      <xdr:col>0</xdr:col>
      <xdr:colOff>85725</xdr:colOff>
      <xdr:row>0</xdr:row>
      <xdr:rowOff>66675</xdr:rowOff>
    </xdr:from>
    <xdr:to>
      <xdr:col>1</xdr:col>
      <xdr:colOff>730207</xdr:colOff>
      <xdr:row>3</xdr:row>
      <xdr:rowOff>180975</xdr:rowOff>
    </xdr:to>
    <xdr:pic>
      <xdr:nvPicPr>
        <xdr:cNvPr id="56"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2873332"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47625</xdr:colOff>
      <xdr:row>15</xdr:row>
      <xdr:rowOff>104775</xdr:rowOff>
    </xdr:from>
    <xdr:to>
      <xdr:col>10</xdr:col>
      <xdr:colOff>733425</xdr:colOff>
      <xdr:row>18</xdr:row>
      <xdr:rowOff>0</xdr:rowOff>
    </xdr:to>
    <xdr:sp macro="" textlink="">
      <xdr:nvSpPr>
        <xdr:cNvPr id="2" name="Freeform 19"/>
        <xdr:cNvSpPr>
          <a:spLocks/>
        </xdr:cNvSpPr>
      </xdr:nvSpPr>
      <xdr:spPr bwMode="auto">
        <a:xfrm>
          <a:off x="3095625" y="3171825"/>
          <a:ext cx="1504950" cy="381000"/>
        </a:xfrm>
        <a:custGeom>
          <a:avLst/>
          <a:gdLst>
            <a:gd name="T0" fmla="*/ 5 w 157"/>
            <a:gd name="T1" fmla="*/ 0 h 25"/>
            <a:gd name="T2" fmla="*/ 0 w 157"/>
            <a:gd name="T3" fmla="*/ 5 h 25"/>
            <a:gd name="T4" fmla="*/ 0 w 157"/>
            <a:gd name="T5" fmla="*/ 20 h 25"/>
            <a:gd name="T6" fmla="*/ 5 w 157"/>
            <a:gd name="T7" fmla="*/ 25 h 25"/>
            <a:gd name="T8" fmla="*/ 152 w 157"/>
            <a:gd name="T9" fmla="*/ 25 h 25"/>
            <a:gd name="T10" fmla="*/ 157 w 157"/>
            <a:gd name="T11" fmla="*/ 20 h 25"/>
            <a:gd name="T12" fmla="*/ 157 w 157"/>
            <a:gd name="T13" fmla="*/ 5 h 25"/>
            <a:gd name="T14" fmla="*/ 152 w 157"/>
            <a:gd name="T15" fmla="*/ 0 h 25"/>
            <a:gd name="T16" fmla="*/ 5 w 157"/>
            <a:gd name="T17" fmla="*/ 0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57"/>
            <a:gd name="T28" fmla="*/ 0 h 25"/>
            <a:gd name="T29" fmla="*/ 157 w 157"/>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57" h="25">
              <a:moveTo>
                <a:pt x="5" y="0"/>
              </a:moveTo>
              <a:cubicBezTo>
                <a:pt x="2" y="0"/>
                <a:pt x="0" y="2"/>
                <a:pt x="0" y="5"/>
              </a:cubicBezTo>
              <a:lnTo>
                <a:pt x="0" y="20"/>
              </a:lnTo>
              <a:cubicBezTo>
                <a:pt x="0" y="23"/>
                <a:pt x="2" y="25"/>
                <a:pt x="5" y="25"/>
              </a:cubicBezTo>
              <a:lnTo>
                <a:pt x="152" y="25"/>
              </a:lnTo>
              <a:cubicBezTo>
                <a:pt x="155" y="25"/>
                <a:pt x="157" y="23"/>
                <a:pt x="157" y="20"/>
              </a:cubicBezTo>
              <a:lnTo>
                <a:pt x="157" y="5"/>
              </a:lnTo>
              <a:cubicBezTo>
                <a:pt x="157" y="2"/>
                <a:pt x="155" y="0"/>
                <a:pt x="152" y="0"/>
              </a:cubicBezTo>
              <a:lnTo>
                <a:pt x="5" y="0"/>
              </a:lnTo>
              <a:close/>
            </a:path>
          </a:pathLst>
        </a:custGeom>
        <a:solidFill>
          <a:schemeClr val="bg1">
            <a:lumMod val="50000"/>
          </a:schemeClr>
        </a:solidFill>
        <a:ln w="9525">
          <a:solidFill>
            <a:srgbClr val="000000"/>
          </a:solidFill>
          <a:round/>
          <a:headEnd/>
          <a:tailEnd/>
        </a:ln>
      </xdr:spPr>
    </xdr:sp>
    <xdr:clientData/>
  </xdr:twoCellAnchor>
  <xdr:twoCellAnchor>
    <xdr:from>
      <xdr:col>1</xdr:col>
      <xdr:colOff>9525</xdr:colOff>
      <xdr:row>33</xdr:row>
      <xdr:rowOff>9525</xdr:rowOff>
    </xdr:from>
    <xdr:to>
      <xdr:col>10</xdr:col>
      <xdr:colOff>9525</xdr:colOff>
      <xdr:row>51</xdr:row>
      <xdr:rowOff>9525</xdr:rowOff>
    </xdr:to>
    <xdr:sp macro="" textlink="">
      <xdr:nvSpPr>
        <xdr:cNvPr id="3" name="Rectángulo 3"/>
        <xdr:cNvSpPr>
          <a:spLocks noChangeArrowheads="1"/>
        </xdr:cNvSpPr>
      </xdr:nvSpPr>
      <xdr:spPr bwMode="auto">
        <a:xfrm>
          <a:off x="133350" y="6257925"/>
          <a:ext cx="3743325" cy="3238500"/>
        </a:xfrm>
        <a:prstGeom prst="roundRect">
          <a:avLst>
            <a:gd name="adj" fmla="val 1903"/>
          </a:avLst>
        </a:prstGeom>
        <a:noFill/>
        <a:ln w="12700">
          <a:solidFill>
            <a:srgbClr val="000000"/>
          </a:solidFill>
          <a:round/>
          <a:headEnd/>
          <a:tailEnd/>
        </a:ln>
      </xdr:spPr>
    </xdr:sp>
    <xdr:clientData/>
  </xdr:twoCellAnchor>
  <xdr:twoCellAnchor>
    <xdr:from>
      <xdr:col>1</xdr:col>
      <xdr:colOff>9525</xdr:colOff>
      <xdr:row>12</xdr:row>
      <xdr:rowOff>9525</xdr:rowOff>
    </xdr:from>
    <xdr:to>
      <xdr:col>8</xdr:col>
      <xdr:colOff>9525</xdr:colOff>
      <xdr:row>30</xdr:row>
      <xdr:rowOff>9525</xdr:rowOff>
    </xdr:to>
    <xdr:sp macro="" textlink="">
      <xdr:nvSpPr>
        <xdr:cNvPr id="4" name="Rectángulo 3"/>
        <xdr:cNvSpPr>
          <a:spLocks noChangeArrowheads="1"/>
        </xdr:cNvSpPr>
      </xdr:nvSpPr>
      <xdr:spPr bwMode="auto">
        <a:xfrm>
          <a:off x="133350" y="2343150"/>
          <a:ext cx="2924175" cy="3190875"/>
        </a:xfrm>
        <a:prstGeom prst="roundRect">
          <a:avLst>
            <a:gd name="adj" fmla="val 1903"/>
          </a:avLst>
        </a:prstGeom>
        <a:noFill/>
        <a:ln w="12700">
          <a:solidFill>
            <a:srgbClr val="000000"/>
          </a:solidFill>
          <a:round/>
          <a:headEnd/>
          <a:tailEnd/>
        </a:ln>
      </xdr:spPr>
    </xdr:sp>
    <xdr:clientData/>
  </xdr:twoCellAnchor>
  <xdr:twoCellAnchor>
    <xdr:from>
      <xdr:col>15</xdr:col>
      <xdr:colOff>66675</xdr:colOff>
      <xdr:row>10</xdr:row>
      <xdr:rowOff>76200</xdr:rowOff>
    </xdr:from>
    <xdr:to>
      <xdr:col>15</xdr:col>
      <xdr:colOff>638175</xdr:colOff>
      <xdr:row>11</xdr:row>
      <xdr:rowOff>9525</xdr:rowOff>
    </xdr:to>
    <xdr:sp macro="" textlink="">
      <xdr:nvSpPr>
        <xdr:cNvPr id="5" name="Text Box 9"/>
        <xdr:cNvSpPr txBox="1">
          <a:spLocks noChangeArrowheads="1"/>
        </xdr:cNvSpPr>
      </xdr:nvSpPr>
      <xdr:spPr bwMode="auto">
        <a:xfrm>
          <a:off x="9915525" y="2076450"/>
          <a:ext cx="57150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800" b="0" i="0" strike="noStrike">
              <a:solidFill>
                <a:srgbClr val="FFFFFF"/>
              </a:solidFill>
              <a:latin typeface="Arial"/>
              <a:cs typeface="Arial"/>
            </a:rPr>
            <a:t>AVANCE</a:t>
          </a:r>
        </a:p>
      </xdr:txBody>
    </xdr:sp>
    <xdr:clientData/>
  </xdr:twoCellAnchor>
  <xdr:twoCellAnchor editAs="oneCell">
    <xdr:from>
      <xdr:col>9</xdr:col>
      <xdr:colOff>104775</xdr:colOff>
      <xdr:row>21</xdr:row>
      <xdr:rowOff>0</xdr:rowOff>
    </xdr:from>
    <xdr:to>
      <xdr:col>9</xdr:col>
      <xdr:colOff>104775</xdr:colOff>
      <xdr:row>22</xdr:row>
      <xdr:rowOff>28576</xdr:rowOff>
    </xdr:to>
    <xdr:sp macro="" textlink="">
      <xdr:nvSpPr>
        <xdr:cNvPr id="6" name="Rectangle 10"/>
        <xdr:cNvSpPr>
          <a:spLocks noChangeArrowheads="1"/>
        </xdr:cNvSpPr>
      </xdr:nvSpPr>
      <xdr:spPr bwMode="auto">
        <a:xfrm>
          <a:off x="3562350" y="4048125"/>
          <a:ext cx="0" cy="190501"/>
        </a:xfrm>
        <a:prstGeom prst="rect">
          <a:avLst/>
        </a:prstGeom>
        <a:noFill/>
        <a:ln w="9525">
          <a:noFill/>
          <a:miter lim="800000"/>
          <a:headEnd/>
          <a:tailEnd/>
        </a:ln>
      </xdr:spPr>
    </xdr:sp>
    <xdr:clientData/>
  </xdr:twoCellAnchor>
  <xdr:twoCellAnchor editAs="oneCell">
    <xdr:from>
      <xdr:col>9</xdr:col>
      <xdr:colOff>104775</xdr:colOff>
      <xdr:row>29</xdr:row>
      <xdr:rowOff>0</xdr:rowOff>
    </xdr:from>
    <xdr:to>
      <xdr:col>9</xdr:col>
      <xdr:colOff>104775</xdr:colOff>
      <xdr:row>30</xdr:row>
      <xdr:rowOff>9525</xdr:rowOff>
    </xdr:to>
    <xdr:sp macro="" textlink="">
      <xdr:nvSpPr>
        <xdr:cNvPr id="7" name="Rectangle 11"/>
        <xdr:cNvSpPr>
          <a:spLocks noChangeArrowheads="1"/>
        </xdr:cNvSpPr>
      </xdr:nvSpPr>
      <xdr:spPr bwMode="auto">
        <a:xfrm>
          <a:off x="3562350" y="5343525"/>
          <a:ext cx="0" cy="190500"/>
        </a:xfrm>
        <a:prstGeom prst="rect">
          <a:avLst/>
        </a:prstGeom>
        <a:noFill/>
        <a:ln w="9525">
          <a:noFill/>
          <a:miter lim="800000"/>
          <a:headEnd/>
          <a:tailEnd/>
        </a:ln>
      </xdr:spPr>
    </xdr:sp>
    <xdr:clientData/>
  </xdr:twoCellAnchor>
  <xdr:twoCellAnchor editAs="oneCell">
    <xdr:from>
      <xdr:col>10</xdr:col>
      <xdr:colOff>190500</xdr:colOff>
      <xdr:row>14</xdr:row>
      <xdr:rowOff>104775</xdr:rowOff>
    </xdr:from>
    <xdr:to>
      <xdr:col>10</xdr:col>
      <xdr:colOff>190500</xdr:colOff>
      <xdr:row>15</xdr:row>
      <xdr:rowOff>123824</xdr:rowOff>
    </xdr:to>
    <xdr:sp macro="" textlink="">
      <xdr:nvSpPr>
        <xdr:cNvPr id="8" name="Rectangle 12"/>
        <xdr:cNvSpPr>
          <a:spLocks noChangeArrowheads="1"/>
        </xdr:cNvSpPr>
      </xdr:nvSpPr>
      <xdr:spPr bwMode="auto">
        <a:xfrm>
          <a:off x="4057650" y="3009900"/>
          <a:ext cx="0" cy="180974"/>
        </a:xfrm>
        <a:prstGeom prst="rect">
          <a:avLst/>
        </a:prstGeom>
        <a:noFill/>
        <a:ln w="9525">
          <a:noFill/>
          <a:miter lim="800000"/>
          <a:headEnd/>
          <a:tailEnd/>
        </a:ln>
      </xdr:spPr>
    </xdr:sp>
    <xdr:clientData/>
  </xdr:twoCellAnchor>
  <xdr:twoCellAnchor>
    <xdr:from>
      <xdr:col>9</xdr:col>
      <xdr:colOff>257175</xdr:colOff>
      <xdr:row>15</xdr:row>
      <xdr:rowOff>85725</xdr:rowOff>
    </xdr:from>
    <xdr:to>
      <xdr:col>10</xdr:col>
      <xdr:colOff>200025</xdr:colOff>
      <xdr:row>17</xdr:row>
      <xdr:rowOff>0</xdr:rowOff>
    </xdr:to>
    <xdr:sp macro="" textlink="">
      <xdr:nvSpPr>
        <xdr:cNvPr id="9" name="Rectangle 13"/>
        <xdr:cNvSpPr>
          <a:spLocks noChangeArrowheads="1"/>
        </xdr:cNvSpPr>
      </xdr:nvSpPr>
      <xdr:spPr bwMode="auto">
        <a:xfrm>
          <a:off x="3714750" y="3152775"/>
          <a:ext cx="352425" cy="238125"/>
        </a:xfrm>
        <a:prstGeom prst="rect">
          <a:avLst/>
        </a:prstGeom>
        <a:noFill/>
        <a:ln w="9525">
          <a:noFill/>
          <a:miter lim="800000"/>
          <a:headEnd/>
          <a:tailEnd/>
        </a:ln>
      </xdr:spPr>
    </xdr:sp>
    <xdr:clientData/>
  </xdr:twoCellAnchor>
  <xdr:twoCellAnchor>
    <xdr:from>
      <xdr:col>9</xdr:col>
      <xdr:colOff>104775</xdr:colOff>
      <xdr:row>22</xdr:row>
      <xdr:rowOff>142875</xdr:rowOff>
    </xdr:from>
    <xdr:to>
      <xdr:col>9</xdr:col>
      <xdr:colOff>133350</xdr:colOff>
      <xdr:row>24</xdr:row>
      <xdr:rowOff>114300</xdr:rowOff>
    </xdr:to>
    <xdr:sp macro="" textlink="">
      <xdr:nvSpPr>
        <xdr:cNvPr id="10" name="Rectangle 14"/>
        <xdr:cNvSpPr>
          <a:spLocks noChangeArrowheads="1"/>
        </xdr:cNvSpPr>
      </xdr:nvSpPr>
      <xdr:spPr bwMode="auto">
        <a:xfrm>
          <a:off x="3562350" y="4352925"/>
          <a:ext cx="28575" cy="295275"/>
        </a:xfrm>
        <a:prstGeom prst="rect">
          <a:avLst/>
        </a:prstGeom>
        <a:noFill/>
        <a:ln w="9525">
          <a:noFill/>
          <a:miter lim="800000"/>
          <a:headEnd/>
          <a:tailEnd/>
        </a:ln>
      </xdr:spPr>
    </xdr:sp>
    <xdr:clientData/>
  </xdr:twoCellAnchor>
  <xdr:twoCellAnchor>
    <xdr:from>
      <xdr:col>9</xdr:col>
      <xdr:colOff>104775</xdr:colOff>
      <xdr:row>25</xdr:row>
      <xdr:rowOff>142875</xdr:rowOff>
    </xdr:from>
    <xdr:to>
      <xdr:col>10</xdr:col>
      <xdr:colOff>9525</xdr:colOff>
      <xdr:row>25</xdr:row>
      <xdr:rowOff>142875</xdr:rowOff>
    </xdr:to>
    <xdr:sp macro="" textlink="">
      <xdr:nvSpPr>
        <xdr:cNvPr id="11" name="Rectangle 15"/>
        <xdr:cNvSpPr>
          <a:spLocks noChangeArrowheads="1"/>
        </xdr:cNvSpPr>
      </xdr:nvSpPr>
      <xdr:spPr bwMode="auto">
        <a:xfrm>
          <a:off x="3562350" y="4838700"/>
          <a:ext cx="314325" cy="0"/>
        </a:xfrm>
        <a:prstGeom prst="rect">
          <a:avLst/>
        </a:prstGeom>
        <a:noFill/>
        <a:ln w="9525">
          <a:noFill/>
          <a:miter lim="800000"/>
          <a:headEnd/>
          <a:tailEnd/>
        </a:ln>
      </xdr:spPr>
    </xdr:sp>
    <xdr:clientData/>
  </xdr:twoCellAnchor>
  <xdr:twoCellAnchor>
    <xdr:from>
      <xdr:col>9</xdr:col>
      <xdr:colOff>104775</xdr:colOff>
      <xdr:row>29</xdr:row>
      <xdr:rowOff>0</xdr:rowOff>
    </xdr:from>
    <xdr:to>
      <xdr:col>9</xdr:col>
      <xdr:colOff>133350</xdr:colOff>
      <xdr:row>29</xdr:row>
      <xdr:rowOff>47625</xdr:rowOff>
    </xdr:to>
    <xdr:sp macro="" textlink="">
      <xdr:nvSpPr>
        <xdr:cNvPr id="12" name="Rectangle 16"/>
        <xdr:cNvSpPr>
          <a:spLocks noChangeArrowheads="1"/>
        </xdr:cNvSpPr>
      </xdr:nvSpPr>
      <xdr:spPr bwMode="auto">
        <a:xfrm>
          <a:off x="3562350" y="5343525"/>
          <a:ext cx="28575" cy="47625"/>
        </a:xfrm>
        <a:prstGeom prst="rect">
          <a:avLst/>
        </a:prstGeom>
        <a:noFill/>
        <a:ln w="9525">
          <a:noFill/>
          <a:miter lim="800000"/>
          <a:headEnd/>
          <a:tailEnd/>
        </a:ln>
      </xdr:spPr>
    </xdr:sp>
    <xdr:clientData/>
  </xdr:twoCellAnchor>
  <xdr:twoCellAnchor>
    <xdr:from>
      <xdr:col>8</xdr:col>
      <xdr:colOff>47625</xdr:colOff>
      <xdr:row>11</xdr:row>
      <xdr:rowOff>85725</xdr:rowOff>
    </xdr:from>
    <xdr:to>
      <xdr:col>10</xdr:col>
      <xdr:colOff>733425</xdr:colOff>
      <xdr:row>12</xdr:row>
      <xdr:rowOff>371475</xdr:rowOff>
    </xdr:to>
    <xdr:sp macro="" textlink="">
      <xdr:nvSpPr>
        <xdr:cNvPr id="13" name="Freeform 17"/>
        <xdr:cNvSpPr>
          <a:spLocks/>
        </xdr:cNvSpPr>
      </xdr:nvSpPr>
      <xdr:spPr bwMode="auto">
        <a:xfrm>
          <a:off x="3095625" y="2314575"/>
          <a:ext cx="1504950" cy="390525"/>
        </a:xfrm>
        <a:custGeom>
          <a:avLst/>
          <a:gdLst>
            <a:gd name="T0" fmla="*/ 6 w 157"/>
            <a:gd name="T1" fmla="*/ 0 h 46"/>
            <a:gd name="T2" fmla="*/ 0 w 157"/>
            <a:gd name="T3" fmla="*/ 6 h 46"/>
            <a:gd name="T4" fmla="*/ 0 w 157"/>
            <a:gd name="T5" fmla="*/ 40 h 46"/>
            <a:gd name="T6" fmla="*/ 6 w 157"/>
            <a:gd name="T7" fmla="*/ 46 h 46"/>
            <a:gd name="T8" fmla="*/ 151 w 157"/>
            <a:gd name="T9" fmla="*/ 46 h 46"/>
            <a:gd name="T10" fmla="*/ 157 w 157"/>
            <a:gd name="T11" fmla="*/ 40 h 46"/>
            <a:gd name="T12" fmla="*/ 157 w 157"/>
            <a:gd name="T13" fmla="*/ 6 h 46"/>
            <a:gd name="T14" fmla="*/ 151 w 157"/>
            <a:gd name="T15" fmla="*/ 0 h 46"/>
            <a:gd name="T16" fmla="*/ 6 w 157"/>
            <a:gd name="T17" fmla="*/ 0 h 4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57"/>
            <a:gd name="T28" fmla="*/ 0 h 46"/>
            <a:gd name="T29" fmla="*/ 157 w 157"/>
            <a:gd name="T30" fmla="*/ 46 h 4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57" h="46">
              <a:moveTo>
                <a:pt x="6" y="0"/>
              </a:moveTo>
              <a:cubicBezTo>
                <a:pt x="2" y="0"/>
                <a:pt x="0" y="2"/>
                <a:pt x="0" y="6"/>
              </a:cubicBezTo>
              <a:lnTo>
                <a:pt x="0" y="40"/>
              </a:lnTo>
              <a:cubicBezTo>
                <a:pt x="0" y="44"/>
                <a:pt x="2" y="46"/>
                <a:pt x="6" y="46"/>
              </a:cubicBezTo>
              <a:lnTo>
                <a:pt x="151" y="46"/>
              </a:lnTo>
              <a:cubicBezTo>
                <a:pt x="155" y="46"/>
                <a:pt x="157" y="44"/>
                <a:pt x="157" y="40"/>
              </a:cubicBezTo>
              <a:lnTo>
                <a:pt x="157" y="6"/>
              </a:lnTo>
              <a:cubicBezTo>
                <a:pt x="157" y="2"/>
                <a:pt x="155" y="0"/>
                <a:pt x="151" y="0"/>
              </a:cubicBezTo>
              <a:lnTo>
                <a:pt x="6" y="0"/>
              </a:lnTo>
              <a:close/>
            </a:path>
          </a:pathLst>
        </a:custGeom>
        <a:solidFill>
          <a:schemeClr val="bg1">
            <a:lumMod val="50000"/>
          </a:schemeClr>
        </a:solidFill>
        <a:ln w="9525">
          <a:solidFill>
            <a:srgbClr val="000000"/>
          </a:solidFill>
          <a:round/>
          <a:headEnd/>
          <a:tailEnd/>
        </a:ln>
      </xdr:spPr>
    </xdr:sp>
    <xdr:clientData/>
  </xdr:twoCellAnchor>
  <xdr:twoCellAnchor>
    <xdr:from>
      <xdr:col>9</xdr:col>
      <xdr:colOff>123825</xdr:colOff>
      <xdr:row>11</xdr:row>
      <xdr:rowOff>76200</xdr:rowOff>
    </xdr:from>
    <xdr:to>
      <xdr:col>10</xdr:col>
      <xdr:colOff>390525</xdr:colOff>
      <xdr:row>12</xdr:row>
      <xdr:rowOff>95250</xdr:rowOff>
    </xdr:to>
    <xdr:sp macro="" textlink="">
      <xdr:nvSpPr>
        <xdr:cNvPr id="14" name="Rectangle 18"/>
        <xdr:cNvSpPr>
          <a:spLocks noChangeArrowheads="1"/>
        </xdr:cNvSpPr>
      </xdr:nvSpPr>
      <xdr:spPr bwMode="auto">
        <a:xfrm>
          <a:off x="3581400" y="2305050"/>
          <a:ext cx="676275" cy="123825"/>
        </a:xfrm>
        <a:prstGeom prst="rect">
          <a:avLst/>
        </a:prstGeom>
        <a:noFill/>
        <a:ln w="9525">
          <a:noFill/>
          <a:miter lim="800000"/>
          <a:headEnd/>
          <a:tailEnd/>
        </a:ln>
      </xdr:spPr>
    </xdr:sp>
    <xdr:clientData/>
  </xdr:twoCellAnchor>
  <xdr:oneCellAnchor>
    <xdr:from>
      <xdr:col>9</xdr:col>
      <xdr:colOff>190500</xdr:colOff>
      <xdr:row>16</xdr:row>
      <xdr:rowOff>0</xdr:rowOff>
    </xdr:from>
    <xdr:ext cx="347596" cy="117917"/>
    <xdr:sp macro="" textlink="">
      <xdr:nvSpPr>
        <xdr:cNvPr id="15" name="Rectangle 20"/>
        <xdr:cNvSpPr>
          <a:spLocks noChangeArrowheads="1"/>
        </xdr:cNvSpPr>
      </xdr:nvSpPr>
      <xdr:spPr bwMode="auto">
        <a:xfrm>
          <a:off x="3648075" y="3228975"/>
          <a:ext cx="347596" cy="117917"/>
        </a:xfrm>
        <a:prstGeom prst="rect">
          <a:avLst/>
        </a:prstGeom>
        <a:noFill/>
        <a:ln w="9525">
          <a:noFill/>
          <a:miter lim="800000"/>
          <a:headEnd/>
          <a:tailEnd/>
        </a:ln>
      </xdr:spPr>
      <xdr:txBody>
        <a:bodyPr wrap="none" lIns="0" tIns="0" rIns="0" bIns="0" anchor="t" upright="1">
          <a:spAutoFit/>
        </a:bodyPr>
        <a:lstStyle/>
        <a:p>
          <a:pPr algn="l" rtl="0">
            <a:defRPr sz="1000"/>
          </a:pPr>
          <a:r>
            <a:rPr lang="es-MX" sz="800" b="1" i="0" strike="noStrike">
              <a:solidFill>
                <a:schemeClr val="bg1"/>
              </a:solidFill>
              <a:latin typeface="Arial"/>
              <a:cs typeface="Arial"/>
            </a:rPr>
            <a:t>CLAVE</a:t>
          </a:r>
        </a:p>
      </xdr:txBody>
    </xdr:sp>
    <xdr:clientData/>
  </xdr:oneCellAnchor>
  <xdr:twoCellAnchor>
    <xdr:from>
      <xdr:col>9</xdr:col>
      <xdr:colOff>104775</xdr:colOff>
      <xdr:row>18</xdr:row>
      <xdr:rowOff>0</xdr:rowOff>
    </xdr:from>
    <xdr:to>
      <xdr:col>10</xdr:col>
      <xdr:colOff>85725</xdr:colOff>
      <xdr:row>18</xdr:row>
      <xdr:rowOff>85725</xdr:rowOff>
    </xdr:to>
    <xdr:sp macro="" textlink="">
      <xdr:nvSpPr>
        <xdr:cNvPr id="16" name="Rectangle 22"/>
        <xdr:cNvSpPr>
          <a:spLocks noChangeArrowheads="1"/>
        </xdr:cNvSpPr>
      </xdr:nvSpPr>
      <xdr:spPr bwMode="auto">
        <a:xfrm>
          <a:off x="3562350" y="3552825"/>
          <a:ext cx="390525" cy="85725"/>
        </a:xfrm>
        <a:prstGeom prst="rect">
          <a:avLst/>
        </a:prstGeom>
        <a:noFill/>
        <a:ln w="9525">
          <a:noFill/>
          <a:miter lim="800000"/>
          <a:headEnd/>
          <a:tailEnd/>
        </a:ln>
      </xdr:spPr>
    </xdr:sp>
    <xdr:clientData/>
  </xdr:twoCellAnchor>
  <xdr:oneCellAnchor>
    <xdr:from>
      <xdr:col>9</xdr:col>
      <xdr:colOff>190500</xdr:colOff>
      <xdr:row>18</xdr:row>
      <xdr:rowOff>0</xdr:rowOff>
    </xdr:from>
    <xdr:ext cx="364361" cy="166777"/>
    <xdr:sp macro="" textlink="">
      <xdr:nvSpPr>
        <xdr:cNvPr id="17" name="Rectangle 23"/>
        <xdr:cNvSpPr>
          <a:spLocks noChangeArrowheads="1"/>
        </xdr:cNvSpPr>
      </xdr:nvSpPr>
      <xdr:spPr bwMode="auto">
        <a:xfrm>
          <a:off x="3648075" y="3552825"/>
          <a:ext cx="364361" cy="166777"/>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strike="noStrike">
              <a:solidFill>
                <a:srgbClr val="000000"/>
              </a:solidFill>
              <a:latin typeface="Arial Narrow"/>
            </a:rPr>
            <a:t>BUENO</a:t>
          </a:r>
        </a:p>
      </xdr:txBody>
    </xdr:sp>
    <xdr:clientData/>
  </xdr:oneCellAnchor>
  <xdr:twoCellAnchor>
    <xdr:from>
      <xdr:col>9</xdr:col>
      <xdr:colOff>180975</xdr:colOff>
      <xdr:row>18</xdr:row>
      <xdr:rowOff>104775</xdr:rowOff>
    </xdr:from>
    <xdr:to>
      <xdr:col>10</xdr:col>
      <xdr:colOff>704850</xdr:colOff>
      <xdr:row>19</xdr:row>
      <xdr:rowOff>76200</xdr:rowOff>
    </xdr:to>
    <xdr:sp macro="" textlink="">
      <xdr:nvSpPr>
        <xdr:cNvPr id="18" name="Rectangle 24"/>
        <xdr:cNvSpPr>
          <a:spLocks noChangeArrowheads="1"/>
        </xdr:cNvSpPr>
      </xdr:nvSpPr>
      <xdr:spPr bwMode="auto">
        <a:xfrm>
          <a:off x="3638550" y="3657600"/>
          <a:ext cx="933450" cy="133350"/>
        </a:xfrm>
        <a:prstGeom prst="rect">
          <a:avLst/>
        </a:prstGeom>
        <a:noFill/>
        <a:ln w="9525">
          <a:noFill/>
          <a:miter lim="800000"/>
          <a:headEnd/>
          <a:tailEnd/>
        </a:ln>
      </xdr:spPr>
    </xdr:sp>
    <xdr:clientData/>
  </xdr:twoCellAnchor>
  <xdr:twoCellAnchor>
    <xdr:from>
      <xdr:col>9</xdr:col>
      <xdr:colOff>104775</xdr:colOff>
      <xdr:row>21</xdr:row>
      <xdr:rowOff>76200</xdr:rowOff>
    </xdr:from>
    <xdr:to>
      <xdr:col>10</xdr:col>
      <xdr:colOff>219075</xdr:colOff>
      <xdr:row>22</xdr:row>
      <xdr:rowOff>66675</xdr:rowOff>
    </xdr:to>
    <xdr:sp macro="" textlink="">
      <xdr:nvSpPr>
        <xdr:cNvPr id="19" name="Rectangle 25"/>
        <xdr:cNvSpPr>
          <a:spLocks noChangeArrowheads="1"/>
        </xdr:cNvSpPr>
      </xdr:nvSpPr>
      <xdr:spPr bwMode="auto">
        <a:xfrm>
          <a:off x="3562350" y="4124325"/>
          <a:ext cx="523875" cy="152400"/>
        </a:xfrm>
        <a:prstGeom prst="rect">
          <a:avLst/>
        </a:prstGeom>
        <a:noFill/>
        <a:ln w="9525">
          <a:noFill/>
          <a:miter lim="800000"/>
          <a:headEnd/>
          <a:tailEnd/>
        </a:ln>
      </xdr:spPr>
    </xdr:sp>
    <xdr:clientData/>
  </xdr:twoCellAnchor>
  <xdr:oneCellAnchor>
    <xdr:from>
      <xdr:col>9</xdr:col>
      <xdr:colOff>104775</xdr:colOff>
      <xdr:row>22</xdr:row>
      <xdr:rowOff>0</xdr:rowOff>
    </xdr:from>
    <xdr:ext cx="498753" cy="166777"/>
    <xdr:sp macro="" textlink="">
      <xdr:nvSpPr>
        <xdr:cNvPr id="20" name="Rectangle 26"/>
        <xdr:cNvSpPr>
          <a:spLocks noChangeArrowheads="1"/>
        </xdr:cNvSpPr>
      </xdr:nvSpPr>
      <xdr:spPr bwMode="auto">
        <a:xfrm>
          <a:off x="3562350" y="4210050"/>
          <a:ext cx="498753" cy="166777"/>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strike="noStrike">
              <a:solidFill>
                <a:srgbClr val="000000"/>
              </a:solidFill>
              <a:latin typeface="Arial Narrow"/>
            </a:rPr>
            <a:t>REGULAR</a:t>
          </a:r>
        </a:p>
      </xdr:txBody>
    </xdr:sp>
    <xdr:clientData/>
  </xdr:oneCellAnchor>
  <xdr:twoCellAnchor>
    <xdr:from>
      <xdr:col>9</xdr:col>
      <xdr:colOff>161925</xdr:colOff>
      <xdr:row>22</xdr:row>
      <xdr:rowOff>142875</xdr:rowOff>
    </xdr:from>
    <xdr:to>
      <xdr:col>10</xdr:col>
      <xdr:colOff>400050</xdr:colOff>
      <xdr:row>24</xdr:row>
      <xdr:rowOff>104775</xdr:rowOff>
    </xdr:to>
    <xdr:sp macro="" textlink="">
      <xdr:nvSpPr>
        <xdr:cNvPr id="21" name="Rectangle 27"/>
        <xdr:cNvSpPr>
          <a:spLocks noChangeArrowheads="1"/>
        </xdr:cNvSpPr>
      </xdr:nvSpPr>
      <xdr:spPr bwMode="auto">
        <a:xfrm>
          <a:off x="3619500" y="4352925"/>
          <a:ext cx="647700" cy="285750"/>
        </a:xfrm>
        <a:prstGeom prst="rect">
          <a:avLst/>
        </a:prstGeom>
        <a:noFill/>
        <a:ln w="9525">
          <a:noFill/>
          <a:miter lim="800000"/>
          <a:headEnd/>
          <a:tailEnd/>
        </a:ln>
      </xdr:spPr>
    </xdr:sp>
    <xdr:clientData/>
  </xdr:twoCellAnchor>
  <xdr:twoCellAnchor>
    <xdr:from>
      <xdr:col>9</xdr:col>
      <xdr:colOff>104775</xdr:colOff>
      <xdr:row>25</xdr:row>
      <xdr:rowOff>66675</xdr:rowOff>
    </xdr:from>
    <xdr:to>
      <xdr:col>10</xdr:col>
      <xdr:colOff>9525</xdr:colOff>
      <xdr:row>28</xdr:row>
      <xdr:rowOff>0</xdr:rowOff>
    </xdr:to>
    <xdr:sp macro="" textlink="">
      <xdr:nvSpPr>
        <xdr:cNvPr id="22" name="Rectangle 28"/>
        <xdr:cNvSpPr>
          <a:spLocks noChangeArrowheads="1"/>
        </xdr:cNvSpPr>
      </xdr:nvSpPr>
      <xdr:spPr bwMode="auto">
        <a:xfrm>
          <a:off x="3562350" y="4762500"/>
          <a:ext cx="314325" cy="419100"/>
        </a:xfrm>
        <a:prstGeom prst="rect">
          <a:avLst/>
        </a:prstGeom>
        <a:noFill/>
        <a:ln w="9525">
          <a:noFill/>
          <a:miter lim="800000"/>
          <a:headEnd/>
          <a:tailEnd/>
        </a:ln>
      </xdr:spPr>
    </xdr:sp>
    <xdr:clientData/>
  </xdr:twoCellAnchor>
  <xdr:oneCellAnchor>
    <xdr:from>
      <xdr:col>9</xdr:col>
      <xdr:colOff>104775</xdr:colOff>
      <xdr:row>25</xdr:row>
      <xdr:rowOff>0</xdr:rowOff>
    </xdr:from>
    <xdr:ext cx="288416" cy="156966"/>
    <xdr:sp macro="" textlink="">
      <xdr:nvSpPr>
        <xdr:cNvPr id="23" name="Rectangle 29"/>
        <xdr:cNvSpPr>
          <a:spLocks noChangeArrowheads="1"/>
        </xdr:cNvSpPr>
      </xdr:nvSpPr>
      <xdr:spPr bwMode="auto">
        <a:xfrm>
          <a:off x="3562350" y="4695825"/>
          <a:ext cx="288416" cy="156966"/>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strike="noStrike">
              <a:solidFill>
                <a:srgbClr val="000000"/>
              </a:solidFill>
              <a:latin typeface="Arial Narrow"/>
            </a:rPr>
            <a:t>MALO</a:t>
          </a:r>
        </a:p>
      </xdr:txBody>
    </xdr:sp>
    <xdr:clientData/>
  </xdr:oneCellAnchor>
  <xdr:twoCellAnchor>
    <xdr:from>
      <xdr:col>9</xdr:col>
      <xdr:colOff>104775</xdr:colOff>
      <xdr:row>29</xdr:row>
      <xdr:rowOff>0</xdr:rowOff>
    </xdr:from>
    <xdr:to>
      <xdr:col>9</xdr:col>
      <xdr:colOff>133350</xdr:colOff>
      <xdr:row>29</xdr:row>
      <xdr:rowOff>47625</xdr:rowOff>
    </xdr:to>
    <xdr:sp macro="" textlink="">
      <xdr:nvSpPr>
        <xdr:cNvPr id="24" name="Rectangle 30"/>
        <xdr:cNvSpPr>
          <a:spLocks noChangeArrowheads="1"/>
        </xdr:cNvSpPr>
      </xdr:nvSpPr>
      <xdr:spPr bwMode="auto">
        <a:xfrm>
          <a:off x="3562350" y="5343525"/>
          <a:ext cx="28575" cy="47625"/>
        </a:xfrm>
        <a:prstGeom prst="rect">
          <a:avLst/>
        </a:prstGeom>
        <a:noFill/>
        <a:ln w="9525">
          <a:noFill/>
          <a:miter lim="800000"/>
          <a:headEnd/>
          <a:tailEnd/>
        </a:ln>
      </xdr:spPr>
    </xdr:sp>
    <xdr:clientData/>
  </xdr:twoCellAnchor>
  <xdr:twoCellAnchor>
    <xdr:from>
      <xdr:col>9</xdr:col>
      <xdr:colOff>161925</xdr:colOff>
      <xdr:row>29</xdr:row>
      <xdr:rowOff>0</xdr:rowOff>
    </xdr:from>
    <xdr:to>
      <xdr:col>10</xdr:col>
      <xdr:colOff>361950</xdr:colOff>
      <xdr:row>29</xdr:row>
      <xdr:rowOff>47625</xdr:rowOff>
    </xdr:to>
    <xdr:sp macro="" textlink="">
      <xdr:nvSpPr>
        <xdr:cNvPr id="25" name="Rectangle 32"/>
        <xdr:cNvSpPr>
          <a:spLocks noChangeArrowheads="1"/>
        </xdr:cNvSpPr>
      </xdr:nvSpPr>
      <xdr:spPr bwMode="auto">
        <a:xfrm>
          <a:off x="3619500" y="5343525"/>
          <a:ext cx="609600" cy="47625"/>
        </a:xfrm>
        <a:prstGeom prst="rect">
          <a:avLst/>
        </a:prstGeom>
        <a:noFill/>
        <a:ln w="9525">
          <a:noFill/>
          <a:miter lim="800000"/>
          <a:headEnd/>
          <a:tailEnd/>
        </a:ln>
      </xdr:spPr>
    </xdr:sp>
    <xdr:clientData/>
  </xdr:twoCellAnchor>
  <xdr:twoCellAnchor editAs="oneCell">
    <xdr:from>
      <xdr:col>9</xdr:col>
      <xdr:colOff>95250</xdr:colOff>
      <xdr:row>26</xdr:row>
      <xdr:rowOff>28575</xdr:rowOff>
    </xdr:from>
    <xdr:to>
      <xdr:col>10</xdr:col>
      <xdr:colOff>695325</xdr:colOff>
      <xdr:row>28</xdr:row>
      <xdr:rowOff>1</xdr:rowOff>
    </xdr:to>
    <xdr:sp macro="" textlink="">
      <xdr:nvSpPr>
        <xdr:cNvPr id="26" name="Rectangle 33"/>
        <xdr:cNvSpPr>
          <a:spLocks noChangeArrowheads="1"/>
        </xdr:cNvSpPr>
      </xdr:nvSpPr>
      <xdr:spPr bwMode="auto">
        <a:xfrm>
          <a:off x="3552825" y="4886325"/>
          <a:ext cx="1009650" cy="295276"/>
        </a:xfrm>
        <a:prstGeom prst="rect">
          <a:avLst/>
        </a:prstGeom>
        <a:noFill/>
        <a:ln w="9525">
          <a:noFill/>
          <a:miter lim="800000"/>
          <a:headEnd/>
          <a:tailEnd/>
        </a:ln>
      </xdr:spPr>
      <xdr:txBody>
        <a:bodyPr vertOverflow="clip" wrap="square" lIns="0" tIns="0" rIns="0" bIns="0" anchor="t" upright="1"/>
        <a:lstStyle/>
        <a:p>
          <a:pPr algn="l" rtl="0">
            <a:defRPr sz="1000"/>
          </a:pPr>
          <a:r>
            <a:rPr lang="es-MX" sz="800" b="0" i="0" strike="noStrike">
              <a:solidFill>
                <a:srgbClr val="000000"/>
              </a:solidFill>
              <a:latin typeface="Arial Narrow"/>
            </a:rPr>
            <a:t>( MAYOR A  - 20% )</a:t>
          </a:r>
        </a:p>
      </xdr:txBody>
    </xdr:sp>
    <xdr:clientData/>
  </xdr:twoCellAnchor>
  <xdr:twoCellAnchor>
    <xdr:from>
      <xdr:col>10</xdr:col>
      <xdr:colOff>371475</xdr:colOff>
      <xdr:row>29</xdr:row>
      <xdr:rowOff>0</xdr:rowOff>
    </xdr:from>
    <xdr:to>
      <xdr:col>10</xdr:col>
      <xdr:colOff>400050</xdr:colOff>
      <xdr:row>29</xdr:row>
      <xdr:rowOff>47625</xdr:rowOff>
    </xdr:to>
    <xdr:sp macro="" textlink="">
      <xdr:nvSpPr>
        <xdr:cNvPr id="27" name="Rectangle 35"/>
        <xdr:cNvSpPr>
          <a:spLocks noChangeArrowheads="1"/>
        </xdr:cNvSpPr>
      </xdr:nvSpPr>
      <xdr:spPr bwMode="auto">
        <a:xfrm>
          <a:off x="4238625" y="5343525"/>
          <a:ext cx="28575" cy="47625"/>
        </a:xfrm>
        <a:prstGeom prst="rect">
          <a:avLst/>
        </a:prstGeom>
        <a:noFill/>
        <a:ln w="9525">
          <a:noFill/>
          <a:miter lim="800000"/>
          <a:headEnd/>
          <a:tailEnd/>
        </a:ln>
      </xdr:spPr>
    </xdr:sp>
    <xdr:clientData/>
  </xdr:twoCellAnchor>
  <xdr:twoCellAnchor editAs="oneCell">
    <xdr:from>
      <xdr:col>8</xdr:col>
      <xdr:colOff>133350</xdr:colOff>
      <xdr:row>18</xdr:row>
      <xdr:rowOff>95250</xdr:rowOff>
    </xdr:from>
    <xdr:to>
      <xdr:col>9</xdr:col>
      <xdr:colOff>9525</xdr:colOff>
      <xdr:row>20</xdr:row>
      <xdr:rowOff>66675</xdr:rowOff>
    </xdr:to>
    <xdr:pic>
      <xdr:nvPicPr>
        <xdr:cNvPr id="28" name="Picture 37"/>
        <xdr:cNvPicPr>
          <a:picLocks noChangeAspect="1" noChangeArrowheads="1"/>
        </xdr:cNvPicPr>
      </xdr:nvPicPr>
      <xdr:blipFill>
        <a:blip xmlns:r="http://schemas.openxmlformats.org/officeDocument/2006/relationships" r:embed="rId1" cstate="print"/>
        <a:srcRect/>
        <a:stretch>
          <a:fillRect/>
        </a:stretch>
      </xdr:blipFill>
      <xdr:spPr bwMode="auto">
        <a:xfrm>
          <a:off x="3181350" y="3648075"/>
          <a:ext cx="285750" cy="295275"/>
        </a:xfrm>
        <a:prstGeom prst="rect">
          <a:avLst/>
        </a:prstGeom>
        <a:noFill/>
        <a:ln w="9525">
          <a:noFill/>
          <a:miter lim="800000"/>
          <a:headEnd/>
          <a:tailEnd/>
        </a:ln>
      </xdr:spPr>
    </xdr:pic>
    <xdr:clientData/>
  </xdr:twoCellAnchor>
  <xdr:twoCellAnchor editAs="oneCell">
    <xdr:from>
      <xdr:col>8</xdr:col>
      <xdr:colOff>123825</xdr:colOff>
      <xdr:row>21</xdr:row>
      <xdr:rowOff>114300</xdr:rowOff>
    </xdr:from>
    <xdr:to>
      <xdr:col>8</xdr:col>
      <xdr:colOff>400050</xdr:colOff>
      <xdr:row>23</xdr:row>
      <xdr:rowOff>76201</xdr:rowOff>
    </xdr:to>
    <xdr:pic>
      <xdr:nvPicPr>
        <xdr:cNvPr id="29" name="Picture 38"/>
        <xdr:cNvPicPr>
          <a:picLocks noChangeAspect="1" noChangeArrowheads="1"/>
        </xdr:cNvPicPr>
      </xdr:nvPicPr>
      <xdr:blipFill>
        <a:blip xmlns:r="http://schemas.openxmlformats.org/officeDocument/2006/relationships" r:embed="rId2" cstate="print"/>
        <a:srcRect/>
        <a:stretch>
          <a:fillRect/>
        </a:stretch>
      </xdr:blipFill>
      <xdr:spPr bwMode="auto">
        <a:xfrm>
          <a:off x="3171825" y="4162425"/>
          <a:ext cx="276225" cy="285751"/>
        </a:xfrm>
        <a:prstGeom prst="rect">
          <a:avLst/>
        </a:prstGeom>
        <a:noFill/>
        <a:ln w="9525">
          <a:noFill/>
          <a:miter lim="800000"/>
          <a:headEnd/>
          <a:tailEnd/>
        </a:ln>
      </xdr:spPr>
    </xdr:pic>
    <xdr:clientData/>
  </xdr:twoCellAnchor>
  <xdr:twoCellAnchor editAs="oneCell">
    <xdr:from>
      <xdr:col>8</xdr:col>
      <xdr:colOff>123825</xdr:colOff>
      <xdr:row>24</xdr:row>
      <xdr:rowOff>133350</xdr:rowOff>
    </xdr:from>
    <xdr:to>
      <xdr:col>8</xdr:col>
      <xdr:colOff>400050</xdr:colOff>
      <xdr:row>26</xdr:row>
      <xdr:rowOff>95250</xdr:rowOff>
    </xdr:to>
    <xdr:pic>
      <xdr:nvPicPr>
        <xdr:cNvPr id="30" name="Picture 39"/>
        <xdr:cNvPicPr>
          <a:picLocks noChangeAspect="1" noChangeArrowheads="1"/>
        </xdr:cNvPicPr>
      </xdr:nvPicPr>
      <xdr:blipFill>
        <a:blip xmlns:r="http://schemas.openxmlformats.org/officeDocument/2006/relationships" r:embed="rId3" cstate="print"/>
        <a:srcRect/>
        <a:stretch>
          <a:fillRect/>
        </a:stretch>
      </xdr:blipFill>
      <xdr:spPr bwMode="auto">
        <a:xfrm>
          <a:off x="3171825" y="4667250"/>
          <a:ext cx="276225" cy="285750"/>
        </a:xfrm>
        <a:prstGeom prst="rect">
          <a:avLst/>
        </a:prstGeom>
        <a:noFill/>
        <a:ln w="9525">
          <a:noFill/>
          <a:miter lim="800000"/>
          <a:headEnd/>
          <a:tailEnd/>
        </a:ln>
      </xdr:spPr>
    </xdr:pic>
    <xdr:clientData/>
  </xdr:twoCellAnchor>
  <xdr:twoCellAnchor>
    <xdr:from>
      <xdr:col>8</xdr:col>
      <xdr:colOff>47625</xdr:colOff>
      <xdr:row>13</xdr:row>
      <xdr:rowOff>0</xdr:rowOff>
    </xdr:from>
    <xdr:to>
      <xdr:col>10</xdr:col>
      <xdr:colOff>733425</xdr:colOff>
      <xdr:row>15</xdr:row>
      <xdr:rowOff>66675</xdr:rowOff>
    </xdr:to>
    <xdr:sp macro="" textlink="">
      <xdr:nvSpPr>
        <xdr:cNvPr id="31" name="Freeform 40"/>
        <xdr:cNvSpPr>
          <a:spLocks/>
        </xdr:cNvSpPr>
      </xdr:nvSpPr>
      <xdr:spPr bwMode="auto">
        <a:xfrm>
          <a:off x="3095625" y="2743200"/>
          <a:ext cx="1504950" cy="390525"/>
        </a:xfrm>
        <a:custGeom>
          <a:avLst/>
          <a:gdLst>
            <a:gd name="T0" fmla="*/ 5 w 157"/>
            <a:gd name="T1" fmla="*/ 0 h 30"/>
            <a:gd name="T2" fmla="*/ 0 w 157"/>
            <a:gd name="T3" fmla="*/ 5 h 30"/>
            <a:gd name="T4" fmla="*/ 0 w 157"/>
            <a:gd name="T5" fmla="*/ 25 h 30"/>
            <a:gd name="T6" fmla="*/ 5 w 157"/>
            <a:gd name="T7" fmla="*/ 30 h 30"/>
            <a:gd name="T8" fmla="*/ 152 w 157"/>
            <a:gd name="T9" fmla="*/ 30 h 30"/>
            <a:gd name="T10" fmla="*/ 157 w 157"/>
            <a:gd name="T11" fmla="*/ 25 h 30"/>
            <a:gd name="T12" fmla="*/ 157 w 157"/>
            <a:gd name="T13" fmla="*/ 5 h 30"/>
            <a:gd name="T14" fmla="*/ 152 w 157"/>
            <a:gd name="T15" fmla="*/ 0 h 30"/>
            <a:gd name="T16" fmla="*/ 5 w 157"/>
            <a:gd name="T17" fmla="*/ 0 h 3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57"/>
            <a:gd name="T28" fmla="*/ 0 h 30"/>
            <a:gd name="T29" fmla="*/ 157 w 157"/>
            <a:gd name="T30" fmla="*/ 30 h 3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57" h="30">
              <a:moveTo>
                <a:pt x="5" y="0"/>
              </a:moveTo>
              <a:cubicBezTo>
                <a:pt x="2" y="0"/>
                <a:pt x="0" y="2"/>
                <a:pt x="0" y="5"/>
              </a:cubicBezTo>
              <a:lnTo>
                <a:pt x="0" y="25"/>
              </a:lnTo>
              <a:cubicBezTo>
                <a:pt x="0" y="28"/>
                <a:pt x="2" y="30"/>
                <a:pt x="5" y="30"/>
              </a:cubicBezTo>
              <a:lnTo>
                <a:pt x="152" y="30"/>
              </a:lnTo>
              <a:cubicBezTo>
                <a:pt x="155" y="30"/>
                <a:pt x="157" y="28"/>
                <a:pt x="157" y="25"/>
              </a:cubicBezTo>
              <a:lnTo>
                <a:pt x="157" y="5"/>
              </a:lnTo>
              <a:cubicBezTo>
                <a:pt x="157" y="2"/>
                <a:pt x="155" y="0"/>
                <a:pt x="152" y="0"/>
              </a:cubicBezTo>
              <a:lnTo>
                <a:pt x="5" y="0"/>
              </a:lnTo>
              <a:close/>
            </a:path>
          </a:pathLst>
        </a:custGeom>
        <a:solidFill>
          <a:schemeClr val="bg1">
            <a:lumMod val="50000"/>
          </a:schemeClr>
        </a:solidFill>
        <a:ln w="9525">
          <a:solidFill>
            <a:srgbClr val="000000"/>
          </a:solidFill>
          <a:round/>
          <a:headEnd/>
          <a:tailEnd/>
        </a:ln>
      </xdr:spPr>
    </xdr:sp>
    <xdr:clientData/>
  </xdr:twoCellAnchor>
  <xdr:twoCellAnchor>
    <xdr:from>
      <xdr:col>9</xdr:col>
      <xdr:colOff>228600</xdr:colOff>
      <xdr:row>13</xdr:row>
      <xdr:rowOff>104775</xdr:rowOff>
    </xdr:from>
    <xdr:to>
      <xdr:col>10</xdr:col>
      <xdr:colOff>390525</xdr:colOff>
      <xdr:row>14</xdr:row>
      <xdr:rowOff>85725</xdr:rowOff>
    </xdr:to>
    <xdr:sp macro="" textlink="">
      <xdr:nvSpPr>
        <xdr:cNvPr id="32" name="Rectangle 41"/>
        <xdr:cNvSpPr>
          <a:spLocks noChangeArrowheads="1"/>
        </xdr:cNvSpPr>
      </xdr:nvSpPr>
      <xdr:spPr bwMode="auto">
        <a:xfrm>
          <a:off x="3686175" y="2847975"/>
          <a:ext cx="571500" cy="142875"/>
        </a:xfrm>
        <a:prstGeom prst="rect">
          <a:avLst/>
        </a:prstGeom>
        <a:noFill/>
        <a:ln w="9525">
          <a:noFill/>
          <a:miter lim="800000"/>
          <a:headEnd/>
          <a:tailEnd/>
        </a:ln>
      </xdr:spPr>
    </xdr:sp>
    <xdr:clientData/>
  </xdr:twoCellAnchor>
  <xdr:twoCellAnchor editAs="oneCell">
    <xdr:from>
      <xdr:col>9</xdr:col>
      <xdr:colOff>190500</xdr:colOff>
      <xdr:row>13</xdr:row>
      <xdr:rowOff>104775</xdr:rowOff>
    </xdr:from>
    <xdr:to>
      <xdr:col>9</xdr:col>
      <xdr:colOff>190500</xdr:colOff>
      <xdr:row>14</xdr:row>
      <xdr:rowOff>114300</xdr:rowOff>
    </xdr:to>
    <xdr:sp macro="" textlink="">
      <xdr:nvSpPr>
        <xdr:cNvPr id="33" name="Rectangle 42"/>
        <xdr:cNvSpPr>
          <a:spLocks noChangeArrowheads="1"/>
        </xdr:cNvSpPr>
      </xdr:nvSpPr>
      <xdr:spPr bwMode="auto">
        <a:xfrm>
          <a:off x="3648075" y="2847975"/>
          <a:ext cx="0" cy="171450"/>
        </a:xfrm>
        <a:prstGeom prst="rect">
          <a:avLst/>
        </a:prstGeom>
        <a:noFill/>
        <a:ln w="9525">
          <a:noFill/>
          <a:miter lim="800000"/>
          <a:headEnd/>
          <a:tailEnd/>
        </a:ln>
      </xdr:spPr>
    </xdr:sp>
    <xdr:clientData/>
  </xdr:twoCellAnchor>
  <xdr:twoCellAnchor>
    <xdr:from>
      <xdr:col>9</xdr:col>
      <xdr:colOff>123825</xdr:colOff>
      <xdr:row>11</xdr:row>
      <xdr:rowOff>76200</xdr:rowOff>
    </xdr:from>
    <xdr:to>
      <xdr:col>10</xdr:col>
      <xdr:colOff>390525</xdr:colOff>
      <xdr:row>12</xdr:row>
      <xdr:rowOff>95250</xdr:rowOff>
    </xdr:to>
    <xdr:sp macro="" textlink="">
      <xdr:nvSpPr>
        <xdr:cNvPr id="34" name="Rectangle 43"/>
        <xdr:cNvSpPr>
          <a:spLocks noChangeArrowheads="1"/>
        </xdr:cNvSpPr>
      </xdr:nvSpPr>
      <xdr:spPr bwMode="auto">
        <a:xfrm>
          <a:off x="3581400" y="2305050"/>
          <a:ext cx="676275" cy="123825"/>
        </a:xfrm>
        <a:prstGeom prst="rect">
          <a:avLst/>
        </a:prstGeom>
        <a:noFill/>
        <a:ln w="9525">
          <a:noFill/>
          <a:miter lim="800000"/>
          <a:headEnd/>
          <a:tailEnd/>
        </a:ln>
      </xdr:spPr>
    </xdr:sp>
    <xdr:clientData/>
  </xdr:twoCellAnchor>
  <xdr:oneCellAnchor>
    <xdr:from>
      <xdr:col>9</xdr:col>
      <xdr:colOff>0</xdr:colOff>
      <xdr:row>12</xdr:row>
      <xdr:rowOff>190500</xdr:rowOff>
    </xdr:from>
    <xdr:ext cx="678134" cy="117917"/>
    <xdr:sp macro="" textlink="">
      <xdr:nvSpPr>
        <xdr:cNvPr id="35" name="Rectangle 44"/>
        <xdr:cNvSpPr>
          <a:spLocks noChangeArrowheads="1"/>
        </xdr:cNvSpPr>
      </xdr:nvSpPr>
      <xdr:spPr bwMode="auto">
        <a:xfrm>
          <a:off x="3457575" y="2524125"/>
          <a:ext cx="678134" cy="117917"/>
        </a:xfrm>
        <a:prstGeom prst="rect">
          <a:avLst/>
        </a:prstGeom>
        <a:noFill/>
        <a:ln w="9525">
          <a:noFill/>
          <a:miter lim="800000"/>
          <a:headEnd/>
          <a:tailEnd/>
        </a:ln>
      </xdr:spPr>
      <xdr:txBody>
        <a:bodyPr wrap="none" lIns="0" tIns="0" rIns="0" bIns="0" anchor="t" upright="1">
          <a:spAutoFit/>
        </a:bodyPr>
        <a:lstStyle/>
        <a:p>
          <a:pPr algn="l" rtl="0">
            <a:defRPr sz="1000"/>
          </a:pPr>
          <a:r>
            <a:rPr lang="es-MX" sz="800" b="1" i="0" strike="noStrike">
              <a:solidFill>
                <a:schemeClr val="bg1"/>
              </a:solidFill>
              <a:latin typeface="Arial"/>
              <a:cs typeface="Arial"/>
            </a:rPr>
            <a:t>EVALUACIÓN</a:t>
          </a:r>
        </a:p>
      </xdr:txBody>
    </xdr:sp>
    <xdr:clientData/>
  </xdr:oneCellAnchor>
  <xdr:twoCellAnchor>
    <xdr:from>
      <xdr:col>8</xdr:col>
      <xdr:colOff>47625</xdr:colOff>
      <xdr:row>18</xdr:row>
      <xdr:rowOff>0</xdr:rowOff>
    </xdr:from>
    <xdr:to>
      <xdr:col>10</xdr:col>
      <xdr:colOff>733425</xdr:colOff>
      <xdr:row>30</xdr:row>
      <xdr:rowOff>19050</xdr:rowOff>
    </xdr:to>
    <xdr:sp macro="" textlink="">
      <xdr:nvSpPr>
        <xdr:cNvPr id="36" name="Freeform 45"/>
        <xdr:cNvSpPr>
          <a:spLocks/>
        </xdr:cNvSpPr>
      </xdr:nvSpPr>
      <xdr:spPr bwMode="auto">
        <a:xfrm>
          <a:off x="3095625" y="3552825"/>
          <a:ext cx="1504950" cy="1990725"/>
        </a:xfrm>
        <a:custGeom>
          <a:avLst/>
          <a:gdLst>
            <a:gd name="T0" fmla="*/ 6 w 157"/>
            <a:gd name="T1" fmla="*/ 0 h 157"/>
            <a:gd name="T2" fmla="*/ 0 w 157"/>
            <a:gd name="T3" fmla="*/ 6 h 157"/>
            <a:gd name="T4" fmla="*/ 0 w 157"/>
            <a:gd name="T5" fmla="*/ 151 h 157"/>
            <a:gd name="T6" fmla="*/ 6 w 157"/>
            <a:gd name="T7" fmla="*/ 157 h 157"/>
            <a:gd name="T8" fmla="*/ 151 w 157"/>
            <a:gd name="T9" fmla="*/ 157 h 157"/>
            <a:gd name="T10" fmla="*/ 157 w 157"/>
            <a:gd name="T11" fmla="*/ 151 h 157"/>
            <a:gd name="T12" fmla="*/ 157 w 157"/>
            <a:gd name="T13" fmla="*/ 6 h 157"/>
            <a:gd name="T14" fmla="*/ 151 w 157"/>
            <a:gd name="T15" fmla="*/ 0 h 157"/>
            <a:gd name="T16" fmla="*/ 6 w 157"/>
            <a:gd name="T17" fmla="*/ 0 h 15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57"/>
            <a:gd name="T28" fmla="*/ 0 h 157"/>
            <a:gd name="T29" fmla="*/ 157 w 157"/>
            <a:gd name="T30" fmla="*/ 157 h 15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57" h="157">
              <a:moveTo>
                <a:pt x="6" y="0"/>
              </a:moveTo>
              <a:cubicBezTo>
                <a:pt x="3" y="0"/>
                <a:pt x="0" y="3"/>
                <a:pt x="0" y="6"/>
              </a:cubicBezTo>
              <a:lnTo>
                <a:pt x="0" y="151"/>
              </a:lnTo>
              <a:cubicBezTo>
                <a:pt x="0" y="154"/>
                <a:pt x="3" y="157"/>
                <a:pt x="6" y="157"/>
              </a:cubicBezTo>
              <a:lnTo>
                <a:pt x="151" y="157"/>
              </a:lnTo>
              <a:cubicBezTo>
                <a:pt x="154" y="157"/>
                <a:pt x="157" y="154"/>
                <a:pt x="157" y="151"/>
              </a:cubicBezTo>
              <a:lnTo>
                <a:pt x="157" y="6"/>
              </a:lnTo>
              <a:cubicBezTo>
                <a:pt x="157" y="3"/>
                <a:pt x="154" y="0"/>
                <a:pt x="151" y="0"/>
              </a:cubicBezTo>
              <a:lnTo>
                <a:pt x="6" y="0"/>
              </a:lnTo>
              <a:close/>
            </a:path>
          </a:pathLst>
        </a:custGeom>
        <a:noFill/>
        <a:ln w="9525">
          <a:solidFill>
            <a:srgbClr val="000000"/>
          </a:solidFill>
          <a:round/>
          <a:headEnd/>
          <a:tailEnd/>
        </a:ln>
      </xdr:spPr>
    </xdr:sp>
    <xdr:clientData/>
  </xdr:twoCellAnchor>
  <xdr:twoCellAnchor>
    <xdr:from>
      <xdr:col>9</xdr:col>
      <xdr:colOff>104775</xdr:colOff>
      <xdr:row>18</xdr:row>
      <xdr:rowOff>0</xdr:rowOff>
    </xdr:from>
    <xdr:to>
      <xdr:col>10</xdr:col>
      <xdr:colOff>85725</xdr:colOff>
      <xdr:row>18</xdr:row>
      <xdr:rowOff>85725</xdr:rowOff>
    </xdr:to>
    <xdr:sp macro="" textlink="">
      <xdr:nvSpPr>
        <xdr:cNvPr id="37" name="Rectangle 47"/>
        <xdr:cNvSpPr>
          <a:spLocks noChangeArrowheads="1"/>
        </xdr:cNvSpPr>
      </xdr:nvSpPr>
      <xdr:spPr bwMode="auto">
        <a:xfrm>
          <a:off x="3562350" y="3552825"/>
          <a:ext cx="390525" cy="85725"/>
        </a:xfrm>
        <a:prstGeom prst="rect">
          <a:avLst/>
        </a:prstGeom>
        <a:noFill/>
        <a:ln w="9525">
          <a:noFill/>
          <a:miter lim="800000"/>
          <a:headEnd/>
          <a:tailEnd/>
        </a:ln>
      </xdr:spPr>
    </xdr:sp>
    <xdr:clientData/>
  </xdr:twoCellAnchor>
  <xdr:twoCellAnchor editAs="oneCell">
    <xdr:from>
      <xdr:col>10</xdr:col>
      <xdr:colOff>381000</xdr:colOff>
      <xdr:row>29</xdr:row>
      <xdr:rowOff>0</xdr:rowOff>
    </xdr:from>
    <xdr:to>
      <xdr:col>10</xdr:col>
      <xdr:colOff>381000</xdr:colOff>
      <xdr:row>30</xdr:row>
      <xdr:rowOff>9525</xdr:rowOff>
    </xdr:to>
    <xdr:sp macro="" textlink="">
      <xdr:nvSpPr>
        <xdr:cNvPr id="38" name="Rectangle 51"/>
        <xdr:cNvSpPr>
          <a:spLocks noChangeArrowheads="1"/>
        </xdr:cNvSpPr>
      </xdr:nvSpPr>
      <xdr:spPr bwMode="auto">
        <a:xfrm>
          <a:off x="4248150" y="5343525"/>
          <a:ext cx="0" cy="190500"/>
        </a:xfrm>
        <a:prstGeom prst="rect">
          <a:avLst/>
        </a:prstGeom>
        <a:noFill/>
        <a:ln w="9525">
          <a:noFill/>
          <a:miter lim="800000"/>
          <a:headEnd/>
          <a:tailEnd/>
        </a:ln>
      </xdr:spPr>
    </xdr:sp>
    <xdr:clientData/>
  </xdr:twoCellAnchor>
  <xdr:twoCellAnchor editAs="oneCell">
    <xdr:from>
      <xdr:col>9</xdr:col>
      <xdr:colOff>0</xdr:colOff>
      <xdr:row>13</xdr:row>
      <xdr:rowOff>38100</xdr:rowOff>
    </xdr:from>
    <xdr:to>
      <xdr:col>10</xdr:col>
      <xdr:colOff>704850</xdr:colOff>
      <xdr:row>15</xdr:row>
      <xdr:rowOff>47624</xdr:rowOff>
    </xdr:to>
    <xdr:sp macro="" textlink="">
      <xdr:nvSpPr>
        <xdr:cNvPr id="39" name="Rectangle 52"/>
        <xdr:cNvSpPr>
          <a:spLocks noChangeArrowheads="1"/>
        </xdr:cNvSpPr>
      </xdr:nvSpPr>
      <xdr:spPr bwMode="auto">
        <a:xfrm>
          <a:off x="3457575" y="2781300"/>
          <a:ext cx="1114425" cy="333374"/>
        </a:xfrm>
        <a:prstGeom prst="rect">
          <a:avLst/>
        </a:prstGeom>
        <a:solidFill>
          <a:schemeClr val="bg1">
            <a:lumMod val="50000"/>
          </a:schemeClr>
        </a:solidFill>
        <a:ln w="9525">
          <a:noFill/>
          <a:miter lim="800000"/>
          <a:headEnd/>
          <a:tailEnd/>
        </a:ln>
      </xdr:spPr>
      <xdr:txBody>
        <a:bodyPr vertOverflow="clip" wrap="square" lIns="0" tIns="0" rIns="0" bIns="0" anchor="ctr" upright="1"/>
        <a:lstStyle/>
        <a:p>
          <a:pPr algn="ctr" rtl="0">
            <a:defRPr sz="1000"/>
          </a:pPr>
          <a:r>
            <a:rPr lang="es-MX" sz="800" b="1" i="0" strike="noStrike">
              <a:solidFill>
                <a:schemeClr val="bg1"/>
              </a:solidFill>
              <a:latin typeface="Arial"/>
              <a:cs typeface="Arial"/>
            </a:rPr>
            <a:t>BUENO</a:t>
          </a:r>
        </a:p>
      </xdr:txBody>
    </xdr:sp>
    <xdr:clientData/>
  </xdr:twoCellAnchor>
  <xdr:twoCellAnchor>
    <xdr:from>
      <xdr:col>9</xdr:col>
      <xdr:colOff>95250</xdr:colOff>
      <xdr:row>18</xdr:row>
      <xdr:rowOff>152400</xdr:rowOff>
    </xdr:from>
    <xdr:to>
      <xdr:col>10</xdr:col>
      <xdr:colOff>609600</xdr:colOff>
      <xdr:row>21</xdr:row>
      <xdr:rowOff>57150</xdr:rowOff>
    </xdr:to>
    <xdr:sp macro="" textlink="">
      <xdr:nvSpPr>
        <xdr:cNvPr id="40" name="Rectangle 53"/>
        <xdr:cNvSpPr>
          <a:spLocks noChangeArrowheads="1"/>
        </xdr:cNvSpPr>
      </xdr:nvSpPr>
      <xdr:spPr bwMode="auto">
        <a:xfrm>
          <a:off x="3552825" y="3705225"/>
          <a:ext cx="923925" cy="4000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s-MX" sz="800" b="0" i="0" strike="noStrike">
              <a:solidFill>
                <a:srgbClr val="000000"/>
              </a:solidFill>
              <a:latin typeface="Arial"/>
              <a:cs typeface="Arial"/>
            </a:rPr>
            <a:t>PROGRAMA MENOR A -10 %</a:t>
          </a:r>
        </a:p>
      </xdr:txBody>
    </xdr:sp>
    <xdr:clientData/>
  </xdr:twoCellAnchor>
  <xdr:twoCellAnchor>
    <xdr:from>
      <xdr:col>9</xdr:col>
      <xdr:colOff>57150</xdr:colOff>
      <xdr:row>22</xdr:row>
      <xdr:rowOff>133350</xdr:rowOff>
    </xdr:from>
    <xdr:to>
      <xdr:col>10</xdr:col>
      <xdr:colOff>647700</xdr:colOff>
      <xdr:row>24</xdr:row>
      <xdr:rowOff>28575</xdr:rowOff>
    </xdr:to>
    <xdr:sp macro="" textlink="">
      <xdr:nvSpPr>
        <xdr:cNvPr id="41" name="Text Box 60"/>
        <xdr:cNvSpPr txBox="1">
          <a:spLocks noChangeArrowheads="1"/>
        </xdr:cNvSpPr>
      </xdr:nvSpPr>
      <xdr:spPr bwMode="auto">
        <a:xfrm>
          <a:off x="3514725" y="4343400"/>
          <a:ext cx="1000125" cy="219075"/>
        </a:xfrm>
        <a:prstGeom prst="rect">
          <a:avLst/>
        </a:prstGeom>
        <a:noFill/>
        <a:ln w="3175" algn="ctr">
          <a:noFill/>
          <a:miter lim="800000"/>
          <a:headEnd/>
          <a:tailEnd/>
        </a:ln>
        <a:effectLst/>
      </xdr:spPr>
      <xdr:txBody>
        <a:bodyPr vertOverflow="clip" wrap="square" lIns="27432" tIns="27432" rIns="0" bIns="0" anchor="t" upright="1"/>
        <a:lstStyle/>
        <a:p>
          <a:pPr algn="l" rtl="1">
            <a:defRPr sz="1000"/>
          </a:pPr>
          <a:r>
            <a:rPr lang="es-MX" sz="800" b="0" i="0" strike="noStrike">
              <a:solidFill>
                <a:srgbClr val="000000"/>
              </a:solidFill>
              <a:latin typeface="Arial Narrow"/>
            </a:rPr>
            <a:t>( DE -10% A -20%)</a:t>
          </a:r>
        </a:p>
      </xdr:txBody>
    </xdr:sp>
    <xdr:clientData/>
  </xdr:twoCellAnchor>
  <xdr:twoCellAnchor editAs="oneCell">
    <xdr:from>
      <xdr:col>8</xdr:col>
      <xdr:colOff>95250</xdr:colOff>
      <xdr:row>13</xdr:row>
      <xdr:rowOff>47625</xdr:rowOff>
    </xdr:from>
    <xdr:to>
      <xdr:col>8</xdr:col>
      <xdr:colOff>371475</xdr:colOff>
      <xdr:row>15</xdr:row>
      <xdr:rowOff>19049</xdr:rowOff>
    </xdr:to>
    <xdr:pic>
      <xdr:nvPicPr>
        <xdr:cNvPr id="42" name="Picture 61"/>
        <xdr:cNvPicPr>
          <a:picLocks noChangeAspect="1" noChangeArrowheads="1"/>
        </xdr:cNvPicPr>
      </xdr:nvPicPr>
      <xdr:blipFill>
        <a:blip xmlns:r="http://schemas.openxmlformats.org/officeDocument/2006/relationships" r:embed="rId1" cstate="print"/>
        <a:srcRect/>
        <a:stretch>
          <a:fillRect/>
        </a:stretch>
      </xdr:blipFill>
      <xdr:spPr bwMode="auto">
        <a:xfrm>
          <a:off x="3143250" y="2790825"/>
          <a:ext cx="276225" cy="295274"/>
        </a:xfrm>
        <a:prstGeom prst="rect">
          <a:avLst/>
        </a:prstGeom>
        <a:noFill/>
        <a:ln w="9525">
          <a:noFill/>
          <a:miter lim="800000"/>
          <a:headEnd/>
          <a:tailEnd/>
        </a:ln>
      </xdr:spPr>
    </xdr:pic>
    <xdr:clientData/>
  </xdr:twoCellAnchor>
  <xdr:twoCellAnchor>
    <xdr:from>
      <xdr:col>14</xdr:col>
      <xdr:colOff>848845</xdr:colOff>
      <xdr:row>0</xdr:row>
      <xdr:rowOff>8835</xdr:rowOff>
    </xdr:from>
    <xdr:to>
      <xdr:col>16</xdr:col>
      <xdr:colOff>602814</xdr:colOff>
      <xdr:row>1</xdr:row>
      <xdr:rowOff>40342</xdr:rowOff>
    </xdr:to>
    <xdr:sp macro="" textlink="">
      <xdr:nvSpPr>
        <xdr:cNvPr id="43" name="100 CuadroTexto"/>
        <xdr:cNvSpPr txBox="1"/>
      </xdr:nvSpPr>
      <xdr:spPr>
        <a:xfrm>
          <a:off x="9640420" y="8835"/>
          <a:ext cx="1573244" cy="279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MX" sz="1000" b="0"/>
            <a:t> E.P. 006.3</a:t>
          </a:r>
        </a:p>
      </xdr:txBody>
    </xdr:sp>
    <xdr:clientData/>
  </xdr:twoCellAnchor>
  <xdr:twoCellAnchor>
    <xdr:from>
      <xdr:col>11</xdr:col>
      <xdr:colOff>790575</xdr:colOff>
      <xdr:row>12</xdr:row>
      <xdr:rowOff>33336</xdr:rowOff>
    </xdr:from>
    <xdr:to>
      <xdr:col>15</xdr:col>
      <xdr:colOff>581025</xdr:colOff>
      <xdr:row>29</xdr:row>
      <xdr:rowOff>57149</xdr:rowOff>
    </xdr:to>
    <xdr:graphicFrame macro="">
      <xdr:nvGraphicFramePr>
        <xdr:cNvPr id="44" name="10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561974</xdr:colOff>
      <xdr:row>32</xdr:row>
      <xdr:rowOff>376236</xdr:rowOff>
    </xdr:from>
    <xdr:to>
      <xdr:col>15</xdr:col>
      <xdr:colOff>723899</xdr:colOff>
      <xdr:row>50</xdr:row>
      <xdr:rowOff>76200</xdr:rowOff>
    </xdr:to>
    <xdr:graphicFrame macro="">
      <xdr:nvGraphicFramePr>
        <xdr:cNvPr id="45" name="10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85724</xdr:colOff>
      <xdr:row>0</xdr:row>
      <xdr:rowOff>142875</xdr:rowOff>
    </xdr:from>
    <xdr:to>
      <xdr:col>6</xdr:col>
      <xdr:colOff>149083</xdr:colOff>
      <xdr:row>3</xdr:row>
      <xdr:rowOff>76200</xdr:rowOff>
    </xdr:to>
    <xdr:pic>
      <xdr:nvPicPr>
        <xdr:cNvPr id="46" name="Imagen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4" y="142875"/>
          <a:ext cx="2292209"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77532</xdr:colOff>
      <xdr:row>1</xdr:row>
      <xdr:rowOff>44297</xdr:rowOff>
    </xdr:from>
    <xdr:to>
      <xdr:col>2</xdr:col>
      <xdr:colOff>431948</xdr:colOff>
      <xdr:row>4</xdr:row>
      <xdr:rowOff>46568</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32" y="234797"/>
          <a:ext cx="1878416" cy="573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47625</xdr:colOff>
      <xdr:row>15</xdr:row>
      <xdr:rowOff>104775</xdr:rowOff>
    </xdr:from>
    <xdr:to>
      <xdr:col>10</xdr:col>
      <xdr:colOff>733425</xdr:colOff>
      <xdr:row>18</xdr:row>
      <xdr:rowOff>0</xdr:rowOff>
    </xdr:to>
    <xdr:sp macro="" textlink="">
      <xdr:nvSpPr>
        <xdr:cNvPr id="2" name="Freeform 19"/>
        <xdr:cNvSpPr>
          <a:spLocks/>
        </xdr:cNvSpPr>
      </xdr:nvSpPr>
      <xdr:spPr bwMode="auto">
        <a:xfrm>
          <a:off x="3095625" y="3171825"/>
          <a:ext cx="1504950" cy="381000"/>
        </a:xfrm>
        <a:custGeom>
          <a:avLst/>
          <a:gdLst>
            <a:gd name="T0" fmla="*/ 5 w 157"/>
            <a:gd name="T1" fmla="*/ 0 h 25"/>
            <a:gd name="T2" fmla="*/ 0 w 157"/>
            <a:gd name="T3" fmla="*/ 5 h 25"/>
            <a:gd name="T4" fmla="*/ 0 w 157"/>
            <a:gd name="T5" fmla="*/ 20 h 25"/>
            <a:gd name="T6" fmla="*/ 5 w 157"/>
            <a:gd name="T7" fmla="*/ 25 h 25"/>
            <a:gd name="T8" fmla="*/ 152 w 157"/>
            <a:gd name="T9" fmla="*/ 25 h 25"/>
            <a:gd name="T10" fmla="*/ 157 w 157"/>
            <a:gd name="T11" fmla="*/ 20 h 25"/>
            <a:gd name="T12" fmla="*/ 157 w 157"/>
            <a:gd name="T13" fmla="*/ 5 h 25"/>
            <a:gd name="T14" fmla="*/ 152 w 157"/>
            <a:gd name="T15" fmla="*/ 0 h 25"/>
            <a:gd name="T16" fmla="*/ 5 w 157"/>
            <a:gd name="T17" fmla="*/ 0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57"/>
            <a:gd name="T28" fmla="*/ 0 h 25"/>
            <a:gd name="T29" fmla="*/ 157 w 157"/>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57" h="25">
              <a:moveTo>
                <a:pt x="5" y="0"/>
              </a:moveTo>
              <a:cubicBezTo>
                <a:pt x="2" y="0"/>
                <a:pt x="0" y="2"/>
                <a:pt x="0" y="5"/>
              </a:cubicBezTo>
              <a:lnTo>
                <a:pt x="0" y="20"/>
              </a:lnTo>
              <a:cubicBezTo>
                <a:pt x="0" y="23"/>
                <a:pt x="2" y="25"/>
                <a:pt x="5" y="25"/>
              </a:cubicBezTo>
              <a:lnTo>
                <a:pt x="152" y="25"/>
              </a:lnTo>
              <a:cubicBezTo>
                <a:pt x="155" y="25"/>
                <a:pt x="157" y="23"/>
                <a:pt x="157" y="20"/>
              </a:cubicBezTo>
              <a:lnTo>
                <a:pt x="157" y="5"/>
              </a:lnTo>
              <a:cubicBezTo>
                <a:pt x="157" y="2"/>
                <a:pt x="155" y="0"/>
                <a:pt x="152" y="0"/>
              </a:cubicBezTo>
              <a:lnTo>
                <a:pt x="5" y="0"/>
              </a:lnTo>
              <a:close/>
            </a:path>
          </a:pathLst>
        </a:custGeom>
        <a:solidFill>
          <a:schemeClr val="bg1">
            <a:lumMod val="50000"/>
          </a:schemeClr>
        </a:solidFill>
        <a:ln w="9525">
          <a:solidFill>
            <a:srgbClr val="000000"/>
          </a:solidFill>
          <a:round/>
          <a:headEnd/>
          <a:tailEnd/>
        </a:ln>
      </xdr:spPr>
    </xdr:sp>
    <xdr:clientData/>
  </xdr:twoCellAnchor>
  <xdr:twoCellAnchor>
    <xdr:from>
      <xdr:col>1</xdr:col>
      <xdr:colOff>9525</xdr:colOff>
      <xdr:row>33</xdr:row>
      <xdr:rowOff>9525</xdr:rowOff>
    </xdr:from>
    <xdr:to>
      <xdr:col>10</xdr:col>
      <xdr:colOff>9525</xdr:colOff>
      <xdr:row>51</xdr:row>
      <xdr:rowOff>9525</xdr:rowOff>
    </xdr:to>
    <xdr:sp macro="" textlink="">
      <xdr:nvSpPr>
        <xdr:cNvPr id="3" name="Rectángulo 3"/>
        <xdr:cNvSpPr>
          <a:spLocks noChangeArrowheads="1"/>
        </xdr:cNvSpPr>
      </xdr:nvSpPr>
      <xdr:spPr bwMode="auto">
        <a:xfrm>
          <a:off x="133350" y="6257925"/>
          <a:ext cx="3743325" cy="3238500"/>
        </a:xfrm>
        <a:prstGeom prst="roundRect">
          <a:avLst>
            <a:gd name="adj" fmla="val 1903"/>
          </a:avLst>
        </a:prstGeom>
        <a:noFill/>
        <a:ln w="12700">
          <a:solidFill>
            <a:srgbClr val="000000"/>
          </a:solidFill>
          <a:round/>
          <a:headEnd/>
          <a:tailEnd/>
        </a:ln>
      </xdr:spPr>
    </xdr:sp>
    <xdr:clientData/>
  </xdr:twoCellAnchor>
  <xdr:twoCellAnchor>
    <xdr:from>
      <xdr:col>1</xdr:col>
      <xdr:colOff>9525</xdr:colOff>
      <xdr:row>12</xdr:row>
      <xdr:rowOff>9525</xdr:rowOff>
    </xdr:from>
    <xdr:to>
      <xdr:col>8</xdr:col>
      <xdr:colOff>9525</xdr:colOff>
      <xdr:row>30</xdr:row>
      <xdr:rowOff>9525</xdr:rowOff>
    </xdr:to>
    <xdr:sp macro="" textlink="">
      <xdr:nvSpPr>
        <xdr:cNvPr id="4" name="Rectángulo 3"/>
        <xdr:cNvSpPr>
          <a:spLocks noChangeArrowheads="1"/>
        </xdr:cNvSpPr>
      </xdr:nvSpPr>
      <xdr:spPr bwMode="auto">
        <a:xfrm>
          <a:off x="133350" y="2343150"/>
          <a:ext cx="2924175" cy="3190875"/>
        </a:xfrm>
        <a:prstGeom prst="roundRect">
          <a:avLst>
            <a:gd name="adj" fmla="val 1903"/>
          </a:avLst>
        </a:prstGeom>
        <a:noFill/>
        <a:ln w="12700">
          <a:solidFill>
            <a:srgbClr val="000000"/>
          </a:solidFill>
          <a:round/>
          <a:headEnd/>
          <a:tailEnd/>
        </a:ln>
      </xdr:spPr>
    </xdr:sp>
    <xdr:clientData/>
  </xdr:twoCellAnchor>
  <xdr:twoCellAnchor>
    <xdr:from>
      <xdr:col>15</xdr:col>
      <xdr:colOff>66675</xdr:colOff>
      <xdr:row>10</xdr:row>
      <xdr:rowOff>76200</xdr:rowOff>
    </xdr:from>
    <xdr:to>
      <xdr:col>15</xdr:col>
      <xdr:colOff>638175</xdr:colOff>
      <xdr:row>11</xdr:row>
      <xdr:rowOff>9525</xdr:rowOff>
    </xdr:to>
    <xdr:sp macro="" textlink="">
      <xdr:nvSpPr>
        <xdr:cNvPr id="5" name="Text Box 9"/>
        <xdr:cNvSpPr txBox="1">
          <a:spLocks noChangeArrowheads="1"/>
        </xdr:cNvSpPr>
      </xdr:nvSpPr>
      <xdr:spPr bwMode="auto">
        <a:xfrm>
          <a:off x="9915525" y="2076450"/>
          <a:ext cx="57150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800" b="0" i="0" strike="noStrike">
              <a:solidFill>
                <a:srgbClr val="FFFFFF"/>
              </a:solidFill>
              <a:latin typeface="Arial"/>
              <a:cs typeface="Arial"/>
            </a:rPr>
            <a:t>AVANCE</a:t>
          </a:r>
        </a:p>
      </xdr:txBody>
    </xdr:sp>
    <xdr:clientData/>
  </xdr:twoCellAnchor>
  <xdr:twoCellAnchor editAs="oneCell">
    <xdr:from>
      <xdr:col>9</xdr:col>
      <xdr:colOff>104775</xdr:colOff>
      <xdr:row>21</xdr:row>
      <xdr:rowOff>0</xdr:rowOff>
    </xdr:from>
    <xdr:to>
      <xdr:col>9</xdr:col>
      <xdr:colOff>104775</xdr:colOff>
      <xdr:row>22</xdr:row>
      <xdr:rowOff>28576</xdr:rowOff>
    </xdr:to>
    <xdr:sp macro="" textlink="">
      <xdr:nvSpPr>
        <xdr:cNvPr id="6" name="Rectangle 10"/>
        <xdr:cNvSpPr>
          <a:spLocks noChangeArrowheads="1"/>
        </xdr:cNvSpPr>
      </xdr:nvSpPr>
      <xdr:spPr bwMode="auto">
        <a:xfrm>
          <a:off x="3562350" y="4048125"/>
          <a:ext cx="0" cy="190501"/>
        </a:xfrm>
        <a:prstGeom prst="rect">
          <a:avLst/>
        </a:prstGeom>
        <a:noFill/>
        <a:ln w="9525">
          <a:noFill/>
          <a:miter lim="800000"/>
          <a:headEnd/>
          <a:tailEnd/>
        </a:ln>
      </xdr:spPr>
    </xdr:sp>
    <xdr:clientData/>
  </xdr:twoCellAnchor>
  <xdr:twoCellAnchor editAs="oneCell">
    <xdr:from>
      <xdr:col>9</xdr:col>
      <xdr:colOff>104775</xdr:colOff>
      <xdr:row>29</xdr:row>
      <xdr:rowOff>0</xdr:rowOff>
    </xdr:from>
    <xdr:to>
      <xdr:col>9</xdr:col>
      <xdr:colOff>104775</xdr:colOff>
      <xdr:row>30</xdr:row>
      <xdr:rowOff>9525</xdr:rowOff>
    </xdr:to>
    <xdr:sp macro="" textlink="">
      <xdr:nvSpPr>
        <xdr:cNvPr id="7" name="Rectangle 11"/>
        <xdr:cNvSpPr>
          <a:spLocks noChangeArrowheads="1"/>
        </xdr:cNvSpPr>
      </xdr:nvSpPr>
      <xdr:spPr bwMode="auto">
        <a:xfrm>
          <a:off x="3562350" y="5343525"/>
          <a:ext cx="0" cy="190500"/>
        </a:xfrm>
        <a:prstGeom prst="rect">
          <a:avLst/>
        </a:prstGeom>
        <a:noFill/>
        <a:ln w="9525">
          <a:noFill/>
          <a:miter lim="800000"/>
          <a:headEnd/>
          <a:tailEnd/>
        </a:ln>
      </xdr:spPr>
    </xdr:sp>
    <xdr:clientData/>
  </xdr:twoCellAnchor>
  <xdr:twoCellAnchor editAs="oneCell">
    <xdr:from>
      <xdr:col>10</xdr:col>
      <xdr:colOff>190500</xdr:colOff>
      <xdr:row>14</xdr:row>
      <xdr:rowOff>104775</xdr:rowOff>
    </xdr:from>
    <xdr:to>
      <xdr:col>10</xdr:col>
      <xdr:colOff>190500</xdr:colOff>
      <xdr:row>15</xdr:row>
      <xdr:rowOff>123824</xdr:rowOff>
    </xdr:to>
    <xdr:sp macro="" textlink="">
      <xdr:nvSpPr>
        <xdr:cNvPr id="8" name="Rectangle 12"/>
        <xdr:cNvSpPr>
          <a:spLocks noChangeArrowheads="1"/>
        </xdr:cNvSpPr>
      </xdr:nvSpPr>
      <xdr:spPr bwMode="auto">
        <a:xfrm>
          <a:off x="4057650" y="3009900"/>
          <a:ext cx="0" cy="180974"/>
        </a:xfrm>
        <a:prstGeom prst="rect">
          <a:avLst/>
        </a:prstGeom>
        <a:noFill/>
        <a:ln w="9525">
          <a:noFill/>
          <a:miter lim="800000"/>
          <a:headEnd/>
          <a:tailEnd/>
        </a:ln>
      </xdr:spPr>
    </xdr:sp>
    <xdr:clientData/>
  </xdr:twoCellAnchor>
  <xdr:twoCellAnchor>
    <xdr:from>
      <xdr:col>9</xdr:col>
      <xdr:colOff>257175</xdr:colOff>
      <xdr:row>15</xdr:row>
      <xdr:rowOff>85725</xdr:rowOff>
    </xdr:from>
    <xdr:to>
      <xdr:col>10</xdr:col>
      <xdr:colOff>200025</xdr:colOff>
      <xdr:row>17</xdr:row>
      <xdr:rowOff>0</xdr:rowOff>
    </xdr:to>
    <xdr:sp macro="" textlink="">
      <xdr:nvSpPr>
        <xdr:cNvPr id="9" name="Rectangle 13"/>
        <xdr:cNvSpPr>
          <a:spLocks noChangeArrowheads="1"/>
        </xdr:cNvSpPr>
      </xdr:nvSpPr>
      <xdr:spPr bwMode="auto">
        <a:xfrm>
          <a:off x="3714750" y="3152775"/>
          <a:ext cx="352425" cy="238125"/>
        </a:xfrm>
        <a:prstGeom prst="rect">
          <a:avLst/>
        </a:prstGeom>
        <a:noFill/>
        <a:ln w="9525">
          <a:noFill/>
          <a:miter lim="800000"/>
          <a:headEnd/>
          <a:tailEnd/>
        </a:ln>
      </xdr:spPr>
    </xdr:sp>
    <xdr:clientData/>
  </xdr:twoCellAnchor>
  <xdr:twoCellAnchor>
    <xdr:from>
      <xdr:col>9</xdr:col>
      <xdr:colOff>104775</xdr:colOff>
      <xdr:row>22</xdr:row>
      <xdr:rowOff>142875</xdr:rowOff>
    </xdr:from>
    <xdr:to>
      <xdr:col>9</xdr:col>
      <xdr:colOff>133350</xdr:colOff>
      <xdr:row>24</xdr:row>
      <xdr:rowOff>114300</xdr:rowOff>
    </xdr:to>
    <xdr:sp macro="" textlink="">
      <xdr:nvSpPr>
        <xdr:cNvPr id="10" name="Rectangle 14"/>
        <xdr:cNvSpPr>
          <a:spLocks noChangeArrowheads="1"/>
        </xdr:cNvSpPr>
      </xdr:nvSpPr>
      <xdr:spPr bwMode="auto">
        <a:xfrm>
          <a:off x="3562350" y="4352925"/>
          <a:ext cx="28575" cy="295275"/>
        </a:xfrm>
        <a:prstGeom prst="rect">
          <a:avLst/>
        </a:prstGeom>
        <a:noFill/>
        <a:ln w="9525">
          <a:noFill/>
          <a:miter lim="800000"/>
          <a:headEnd/>
          <a:tailEnd/>
        </a:ln>
      </xdr:spPr>
    </xdr:sp>
    <xdr:clientData/>
  </xdr:twoCellAnchor>
  <xdr:twoCellAnchor>
    <xdr:from>
      <xdr:col>9</xdr:col>
      <xdr:colOff>104775</xdr:colOff>
      <xdr:row>25</xdr:row>
      <xdr:rowOff>142875</xdr:rowOff>
    </xdr:from>
    <xdr:to>
      <xdr:col>10</xdr:col>
      <xdr:colOff>9525</xdr:colOff>
      <xdr:row>25</xdr:row>
      <xdr:rowOff>142875</xdr:rowOff>
    </xdr:to>
    <xdr:sp macro="" textlink="">
      <xdr:nvSpPr>
        <xdr:cNvPr id="11" name="Rectangle 15"/>
        <xdr:cNvSpPr>
          <a:spLocks noChangeArrowheads="1"/>
        </xdr:cNvSpPr>
      </xdr:nvSpPr>
      <xdr:spPr bwMode="auto">
        <a:xfrm>
          <a:off x="3562350" y="4838700"/>
          <a:ext cx="314325" cy="0"/>
        </a:xfrm>
        <a:prstGeom prst="rect">
          <a:avLst/>
        </a:prstGeom>
        <a:noFill/>
        <a:ln w="9525">
          <a:noFill/>
          <a:miter lim="800000"/>
          <a:headEnd/>
          <a:tailEnd/>
        </a:ln>
      </xdr:spPr>
    </xdr:sp>
    <xdr:clientData/>
  </xdr:twoCellAnchor>
  <xdr:twoCellAnchor>
    <xdr:from>
      <xdr:col>9</xdr:col>
      <xdr:colOff>104775</xdr:colOff>
      <xdr:row>29</xdr:row>
      <xdr:rowOff>0</xdr:rowOff>
    </xdr:from>
    <xdr:to>
      <xdr:col>9</xdr:col>
      <xdr:colOff>133350</xdr:colOff>
      <xdr:row>29</xdr:row>
      <xdr:rowOff>47625</xdr:rowOff>
    </xdr:to>
    <xdr:sp macro="" textlink="">
      <xdr:nvSpPr>
        <xdr:cNvPr id="12" name="Rectangle 16"/>
        <xdr:cNvSpPr>
          <a:spLocks noChangeArrowheads="1"/>
        </xdr:cNvSpPr>
      </xdr:nvSpPr>
      <xdr:spPr bwMode="auto">
        <a:xfrm>
          <a:off x="3562350" y="5343525"/>
          <a:ext cx="28575" cy="47625"/>
        </a:xfrm>
        <a:prstGeom prst="rect">
          <a:avLst/>
        </a:prstGeom>
        <a:noFill/>
        <a:ln w="9525">
          <a:noFill/>
          <a:miter lim="800000"/>
          <a:headEnd/>
          <a:tailEnd/>
        </a:ln>
      </xdr:spPr>
    </xdr:sp>
    <xdr:clientData/>
  </xdr:twoCellAnchor>
  <xdr:twoCellAnchor>
    <xdr:from>
      <xdr:col>8</xdr:col>
      <xdr:colOff>47625</xdr:colOff>
      <xdr:row>11</xdr:row>
      <xdr:rowOff>85725</xdr:rowOff>
    </xdr:from>
    <xdr:to>
      <xdr:col>10</xdr:col>
      <xdr:colOff>733425</xdr:colOff>
      <xdr:row>12</xdr:row>
      <xdr:rowOff>371475</xdr:rowOff>
    </xdr:to>
    <xdr:sp macro="" textlink="">
      <xdr:nvSpPr>
        <xdr:cNvPr id="13" name="Freeform 17"/>
        <xdr:cNvSpPr>
          <a:spLocks/>
        </xdr:cNvSpPr>
      </xdr:nvSpPr>
      <xdr:spPr bwMode="auto">
        <a:xfrm>
          <a:off x="3095625" y="2314575"/>
          <a:ext cx="1504950" cy="390525"/>
        </a:xfrm>
        <a:custGeom>
          <a:avLst/>
          <a:gdLst>
            <a:gd name="T0" fmla="*/ 6 w 157"/>
            <a:gd name="T1" fmla="*/ 0 h 46"/>
            <a:gd name="T2" fmla="*/ 0 w 157"/>
            <a:gd name="T3" fmla="*/ 6 h 46"/>
            <a:gd name="T4" fmla="*/ 0 w 157"/>
            <a:gd name="T5" fmla="*/ 40 h 46"/>
            <a:gd name="T6" fmla="*/ 6 w 157"/>
            <a:gd name="T7" fmla="*/ 46 h 46"/>
            <a:gd name="T8" fmla="*/ 151 w 157"/>
            <a:gd name="T9" fmla="*/ 46 h 46"/>
            <a:gd name="T10" fmla="*/ 157 w 157"/>
            <a:gd name="T11" fmla="*/ 40 h 46"/>
            <a:gd name="T12" fmla="*/ 157 w 157"/>
            <a:gd name="T13" fmla="*/ 6 h 46"/>
            <a:gd name="T14" fmla="*/ 151 w 157"/>
            <a:gd name="T15" fmla="*/ 0 h 46"/>
            <a:gd name="T16" fmla="*/ 6 w 157"/>
            <a:gd name="T17" fmla="*/ 0 h 4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57"/>
            <a:gd name="T28" fmla="*/ 0 h 46"/>
            <a:gd name="T29" fmla="*/ 157 w 157"/>
            <a:gd name="T30" fmla="*/ 46 h 4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57" h="46">
              <a:moveTo>
                <a:pt x="6" y="0"/>
              </a:moveTo>
              <a:cubicBezTo>
                <a:pt x="2" y="0"/>
                <a:pt x="0" y="2"/>
                <a:pt x="0" y="6"/>
              </a:cubicBezTo>
              <a:lnTo>
                <a:pt x="0" y="40"/>
              </a:lnTo>
              <a:cubicBezTo>
                <a:pt x="0" y="44"/>
                <a:pt x="2" y="46"/>
                <a:pt x="6" y="46"/>
              </a:cubicBezTo>
              <a:lnTo>
                <a:pt x="151" y="46"/>
              </a:lnTo>
              <a:cubicBezTo>
                <a:pt x="155" y="46"/>
                <a:pt x="157" y="44"/>
                <a:pt x="157" y="40"/>
              </a:cubicBezTo>
              <a:lnTo>
                <a:pt x="157" y="6"/>
              </a:lnTo>
              <a:cubicBezTo>
                <a:pt x="157" y="2"/>
                <a:pt x="155" y="0"/>
                <a:pt x="151" y="0"/>
              </a:cubicBezTo>
              <a:lnTo>
                <a:pt x="6" y="0"/>
              </a:lnTo>
              <a:close/>
            </a:path>
          </a:pathLst>
        </a:custGeom>
        <a:solidFill>
          <a:schemeClr val="bg1">
            <a:lumMod val="50000"/>
          </a:schemeClr>
        </a:solidFill>
        <a:ln w="9525">
          <a:solidFill>
            <a:srgbClr val="000000"/>
          </a:solidFill>
          <a:round/>
          <a:headEnd/>
          <a:tailEnd/>
        </a:ln>
      </xdr:spPr>
    </xdr:sp>
    <xdr:clientData/>
  </xdr:twoCellAnchor>
  <xdr:twoCellAnchor>
    <xdr:from>
      <xdr:col>9</xdr:col>
      <xdr:colOff>123825</xdr:colOff>
      <xdr:row>11</xdr:row>
      <xdr:rowOff>76200</xdr:rowOff>
    </xdr:from>
    <xdr:to>
      <xdr:col>10</xdr:col>
      <xdr:colOff>390525</xdr:colOff>
      <xdr:row>12</xdr:row>
      <xdr:rowOff>95250</xdr:rowOff>
    </xdr:to>
    <xdr:sp macro="" textlink="">
      <xdr:nvSpPr>
        <xdr:cNvPr id="14" name="Rectangle 18"/>
        <xdr:cNvSpPr>
          <a:spLocks noChangeArrowheads="1"/>
        </xdr:cNvSpPr>
      </xdr:nvSpPr>
      <xdr:spPr bwMode="auto">
        <a:xfrm>
          <a:off x="3581400" y="2305050"/>
          <a:ext cx="676275" cy="123825"/>
        </a:xfrm>
        <a:prstGeom prst="rect">
          <a:avLst/>
        </a:prstGeom>
        <a:noFill/>
        <a:ln w="9525">
          <a:noFill/>
          <a:miter lim="800000"/>
          <a:headEnd/>
          <a:tailEnd/>
        </a:ln>
      </xdr:spPr>
    </xdr:sp>
    <xdr:clientData/>
  </xdr:twoCellAnchor>
  <xdr:oneCellAnchor>
    <xdr:from>
      <xdr:col>9</xdr:col>
      <xdr:colOff>190500</xdr:colOff>
      <xdr:row>16</xdr:row>
      <xdr:rowOff>0</xdr:rowOff>
    </xdr:from>
    <xdr:ext cx="347596" cy="117917"/>
    <xdr:sp macro="" textlink="">
      <xdr:nvSpPr>
        <xdr:cNvPr id="15" name="Rectangle 20"/>
        <xdr:cNvSpPr>
          <a:spLocks noChangeArrowheads="1"/>
        </xdr:cNvSpPr>
      </xdr:nvSpPr>
      <xdr:spPr bwMode="auto">
        <a:xfrm>
          <a:off x="3648075" y="3228975"/>
          <a:ext cx="347596" cy="117917"/>
        </a:xfrm>
        <a:prstGeom prst="rect">
          <a:avLst/>
        </a:prstGeom>
        <a:noFill/>
        <a:ln w="9525">
          <a:noFill/>
          <a:miter lim="800000"/>
          <a:headEnd/>
          <a:tailEnd/>
        </a:ln>
      </xdr:spPr>
      <xdr:txBody>
        <a:bodyPr wrap="none" lIns="0" tIns="0" rIns="0" bIns="0" anchor="t" upright="1">
          <a:spAutoFit/>
        </a:bodyPr>
        <a:lstStyle/>
        <a:p>
          <a:pPr algn="l" rtl="0">
            <a:defRPr sz="1000"/>
          </a:pPr>
          <a:r>
            <a:rPr lang="es-MX" sz="800" b="1" i="0" strike="noStrike">
              <a:solidFill>
                <a:schemeClr val="bg1"/>
              </a:solidFill>
              <a:latin typeface="Arial"/>
              <a:cs typeface="Arial"/>
            </a:rPr>
            <a:t>CLAVE</a:t>
          </a:r>
        </a:p>
      </xdr:txBody>
    </xdr:sp>
    <xdr:clientData/>
  </xdr:oneCellAnchor>
  <xdr:twoCellAnchor>
    <xdr:from>
      <xdr:col>9</xdr:col>
      <xdr:colOff>104775</xdr:colOff>
      <xdr:row>18</xdr:row>
      <xdr:rowOff>0</xdr:rowOff>
    </xdr:from>
    <xdr:to>
      <xdr:col>10</xdr:col>
      <xdr:colOff>85725</xdr:colOff>
      <xdr:row>18</xdr:row>
      <xdr:rowOff>85725</xdr:rowOff>
    </xdr:to>
    <xdr:sp macro="" textlink="">
      <xdr:nvSpPr>
        <xdr:cNvPr id="16" name="Rectangle 22"/>
        <xdr:cNvSpPr>
          <a:spLocks noChangeArrowheads="1"/>
        </xdr:cNvSpPr>
      </xdr:nvSpPr>
      <xdr:spPr bwMode="auto">
        <a:xfrm>
          <a:off x="3562350" y="3552825"/>
          <a:ext cx="390525" cy="85725"/>
        </a:xfrm>
        <a:prstGeom prst="rect">
          <a:avLst/>
        </a:prstGeom>
        <a:noFill/>
        <a:ln w="9525">
          <a:noFill/>
          <a:miter lim="800000"/>
          <a:headEnd/>
          <a:tailEnd/>
        </a:ln>
      </xdr:spPr>
    </xdr:sp>
    <xdr:clientData/>
  </xdr:twoCellAnchor>
  <xdr:oneCellAnchor>
    <xdr:from>
      <xdr:col>9</xdr:col>
      <xdr:colOff>190500</xdr:colOff>
      <xdr:row>18</xdr:row>
      <xdr:rowOff>0</xdr:rowOff>
    </xdr:from>
    <xdr:ext cx="364361" cy="166777"/>
    <xdr:sp macro="" textlink="">
      <xdr:nvSpPr>
        <xdr:cNvPr id="17" name="Rectangle 23"/>
        <xdr:cNvSpPr>
          <a:spLocks noChangeArrowheads="1"/>
        </xdr:cNvSpPr>
      </xdr:nvSpPr>
      <xdr:spPr bwMode="auto">
        <a:xfrm>
          <a:off x="3648075" y="3552825"/>
          <a:ext cx="364361" cy="166777"/>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strike="noStrike">
              <a:solidFill>
                <a:srgbClr val="000000"/>
              </a:solidFill>
              <a:latin typeface="Arial Narrow"/>
            </a:rPr>
            <a:t>BUENO</a:t>
          </a:r>
        </a:p>
      </xdr:txBody>
    </xdr:sp>
    <xdr:clientData/>
  </xdr:oneCellAnchor>
  <xdr:twoCellAnchor>
    <xdr:from>
      <xdr:col>9</xdr:col>
      <xdr:colOff>180975</xdr:colOff>
      <xdr:row>18</xdr:row>
      <xdr:rowOff>104775</xdr:rowOff>
    </xdr:from>
    <xdr:to>
      <xdr:col>10</xdr:col>
      <xdr:colOff>704850</xdr:colOff>
      <xdr:row>19</xdr:row>
      <xdr:rowOff>76200</xdr:rowOff>
    </xdr:to>
    <xdr:sp macro="" textlink="">
      <xdr:nvSpPr>
        <xdr:cNvPr id="18" name="Rectangle 24"/>
        <xdr:cNvSpPr>
          <a:spLocks noChangeArrowheads="1"/>
        </xdr:cNvSpPr>
      </xdr:nvSpPr>
      <xdr:spPr bwMode="auto">
        <a:xfrm>
          <a:off x="3638550" y="3657600"/>
          <a:ext cx="933450" cy="133350"/>
        </a:xfrm>
        <a:prstGeom prst="rect">
          <a:avLst/>
        </a:prstGeom>
        <a:noFill/>
        <a:ln w="9525">
          <a:noFill/>
          <a:miter lim="800000"/>
          <a:headEnd/>
          <a:tailEnd/>
        </a:ln>
      </xdr:spPr>
    </xdr:sp>
    <xdr:clientData/>
  </xdr:twoCellAnchor>
  <xdr:twoCellAnchor>
    <xdr:from>
      <xdr:col>9</xdr:col>
      <xdr:colOff>104775</xdr:colOff>
      <xdr:row>21</xdr:row>
      <xdr:rowOff>76200</xdr:rowOff>
    </xdr:from>
    <xdr:to>
      <xdr:col>10</xdr:col>
      <xdr:colOff>219075</xdr:colOff>
      <xdr:row>22</xdr:row>
      <xdr:rowOff>66675</xdr:rowOff>
    </xdr:to>
    <xdr:sp macro="" textlink="">
      <xdr:nvSpPr>
        <xdr:cNvPr id="19" name="Rectangle 25"/>
        <xdr:cNvSpPr>
          <a:spLocks noChangeArrowheads="1"/>
        </xdr:cNvSpPr>
      </xdr:nvSpPr>
      <xdr:spPr bwMode="auto">
        <a:xfrm>
          <a:off x="3562350" y="4124325"/>
          <a:ext cx="523875" cy="152400"/>
        </a:xfrm>
        <a:prstGeom prst="rect">
          <a:avLst/>
        </a:prstGeom>
        <a:noFill/>
        <a:ln w="9525">
          <a:noFill/>
          <a:miter lim="800000"/>
          <a:headEnd/>
          <a:tailEnd/>
        </a:ln>
      </xdr:spPr>
    </xdr:sp>
    <xdr:clientData/>
  </xdr:twoCellAnchor>
  <xdr:oneCellAnchor>
    <xdr:from>
      <xdr:col>9</xdr:col>
      <xdr:colOff>104775</xdr:colOff>
      <xdr:row>22</xdr:row>
      <xdr:rowOff>0</xdr:rowOff>
    </xdr:from>
    <xdr:ext cx="498753" cy="166777"/>
    <xdr:sp macro="" textlink="">
      <xdr:nvSpPr>
        <xdr:cNvPr id="20" name="Rectangle 26"/>
        <xdr:cNvSpPr>
          <a:spLocks noChangeArrowheads="1"/>
        </xdr:cNvSpPr>
      </xdr:nvSpPr>
      <xdr:spPr bwMode="auto">
        <a:xfrm>
          <a:off x="3562350" y="4210050"/>
          <a:ext cx="498753" cy="166777"/>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strike="noStrike">
              <a:solidFill>
                <a:srgbClr val="000000"/>
              </a:solidFill>
              <a:latin typeface="Arial Narrow"/>
            </a:rPr>
            <a:t>REGULAR</a:t>
          </a:r>
        </a:p>
      </xdr:txBody>
    </xdr:sp>
    <xdr:clientData/>
  </xdr:oneCellAnchor>
  <xdr:twoCellAnchor>
    <xdr:from>
      <xdr:col>9</xdr:col>
      <xdr:colOff>161925</xdr:colOff>
      <xdr:row>22</xdr:row>
      <xdr:rowOff>142875</xdr:rowOff>
    </xdr:from>
    <xdr:to>
      <xdr:col>10</xdr:col>
      <xdr:colOff>400050</xdr:colOff>
      <xdr:row>24</xdr:row>
      <xdr:rowOff>104775</xdr:rowOff>
    </xdr:to>
    <xdr:sp macro="" textlink="">
      <xdr:nvSpPr>
        <xdr:cNvPr id="21" name="Rectangle 27"/>
        <xdr:cNvSpPr>
          <a:spLocks noChangeArrowheads="1"/>
        </xdr:cNvSpPr>
      </xdr:nvSpPr>
      <xdr:spPr bwMode="auto">
        <a:xfrm>
          <a:off x="3619500" y="4352925"/>
          <a:ext cx="647700" cy="285750"/>
        </a:xfrm>
        <a:prstGeom prst="rect">
          <a:avLst/>
        </a:prstGeom>
        <a:noFill/>
        <a:ln w="9525">
          <a:noFill/>
          <a:miter lim="800000"/>
          <a:headEnd/>
          <a:tailEnd/>
        </a:ln>
      </xdr:spPr>
    </xdr:sp>
    <xdr:clientData/>
  </xdr:twoCellAnchor>
  <xdr:twoCellAnchor>
    <xdr:from>
      <xdr:col>9</xdr:col>
      <xdr:colOff>104775</xdr:colOff>
      <xdr:row>25</xdr:row>
      <xdr:rowOff>66675</xdr:rowOff>
    </xdr:from>
    <xdr:to>
      <xdr:col>10</xdr:col>
      <xdr:colOff>9525</xdr:colOff>
      <xdr:row>28</xdr:row>
      <xdr:rowOff>0</xdr:rowOff>
    </xdr:to>
    <xdr:sp macro="" textlink="">
      <xdr:nvSpPr>
        <xdr:cNvPr id="22" name="Rectangle 28"/>
        <xdr:cNvSpPr>
          <a:spLocks noChangeArrowheads="1"/>
        </xdr:cNvSpPr>
      </xdr:nvSpPr>
      <xdr:spPr bwMode="auto">
        <a:xfrm>
          <a:off x="3562350" y="4762500"/>
          <a:ext cx="314325" cy="419100"/>
        </a:xfrm>
        <a:prstGeom prst="rect">
          <a:avLst/>
        </a:prstGeom>
        <a:noFill/>
        <a:ln w="9525">
          <a:noFill/>
          <a:miter lim="800000"/>
          <a:headEnd/>
          <a:tailEnd/>
        </a:ln>
      </xdr:spPr>
    </xdr:sp>
    <xdr:clientData/>
  </xdr:twoCellAnchor>
  <xdr:oneCellAnchor>
    <xdr:from>
      <xdr:col>9</xdr:col>
      <xdr:colOff>104775</xdr:colOff>
      <xdr:row>25</xdr:row>
      <xdr:rowOff>0</xdr:rowOff>
    </xdr:from>
    <xdr:ext cx="288416" cy="156966"/>
    <xdr:sp macro="" textlink="">
      <xdr:nvSpPr>
        <xdr:cNvPr id="23" name="Rectangle 29"/>
        <xdr:cNvSpPr>
          <a:spLocks noChangeArrowheads="1"/>
        </xdr:cNvSpPr>
      </xdr:nvSpPr>
      <xdr:spPr bwMode="auto">
        <a:xfrm>
          <a:off x="3562350" y="4695825"/>
          <a:ext cx="288416" cy="156966"/>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strike="noStrike">
              <a:solidFill>
                <a:srgbClr val="000000"/>
              </a:solidFill>
              <a:latin typeface="Arial Narrow"/>
            </a:rPr>
            <a:t>MALO</a:t>
          </a:r>
        </a:p>
      </xdr:txBody>
    </xdr:sp>
    <xdr:clientData/>
  </xdr:oneCellAnchor>
  <xdr:twoCellAnchor>
    <xdr:from>
      <xdr:col>9</xdr:col>
      <xdr:colOff>104775</xdr:colOff>
      <xdr:row>29</xdr:row>
      <xdr:rowOff>0</xdr:rowOff>
    </xdr:from>
    <xdr:to>
      <xdr:col>9</xdr:col>
      <xdr:colOff>133350</xdr:colOff>
      <xdr:row>29</xdr:row>
      <xdr:rowOff>47625</xdr:rowOff>
    </xdr:to>
    <xdr:sp macro="" textlink="">
      <xdr:nvSpPr>
        <xdr:cNvPr id="24" name="Rectangle 30"/>
        <xdr:cNvSpPr>
          <a:spLocks noChangeArrowheads="1"/>
        </xdr:cNvSpPr>
      </xdr:nvSpPr>
      <xdr:spPr bwMode="auto">
        <a:xfrm>
          <a:off x="3562350" y="5343525"/>
          <a:ext cx="28575" cy="47625"/>
        </a:xfrm>
        <a:prstGeom prst="rect">
          <a:avLst/>
        </a:prstGeom>
        <a:noFill/>
        <a:ln w="9525">
          <a:noFill/>
          <a:miter lim="800000"/>
          <a:headEnd/>
          <a:tailEnd/>
        </a:ln>
      </xdr:spPr>
    </xdr:sp>
    <xdr:clientData/>
  </xdr:twoCellAnchor>
  <xdr:twoCellAnchor>
    <xdr:from>
      <xdr:col>9</xdr:col>
      <xdr:colOff>161925</xdr:colOff>
      <xdr:row>29</xdr:row>
      <xdr:rowOff>0</xdr:rowOff>
    </xdr:from>
    <xdr:to>
      <xdr:col>10</xdr:col>
      <xdr:colOff>361950</xdr:colOff>
      <xdr:row>29</xdr:row>
      <xdr:rowOff>47625</xdr:rowOff>
    </xdr:to>
    <xdr:sp macro="" textlink="">
      <xdr:nvSpPr>
        <xdr:cNvPr id="25" name="Rectangle 32"/>
        <xdr:cNvSpPr>
          <a:spLocks noChangeArrowheads="1"/>
        </xdr:cNvSpPr>
      </xdr:nvSpPr>
      <xdr:spPr bwMode="auto">
        <a:xfrm>
          <a:off x="3619500" y="5343525"/>
          <a:ext cx="609600" cy="47625"/>
        </a:xfrm>
        <a:prstGeom prst="rect">
          <a:avLst/>
        </a:prstGeom>
        <a:noFill/>
        <a:ln w="9525">
          <a:noFill/>
          <a:miter lim="800000"/>
          <a:headEnd/>
          <a:tailEnd/>
        </a:ln>
      </xdr:spPr>
    </xdr:sp>
    <xdr:clientData/>
  </xdr:twoCellAnchor>
  <xdr:twoCellAnchor editAs="oneCell">
    <xdr:from>
      <xdr:col>9</xdr:col>
      <xdr:colOff>95250</xdr:colOff>
      <xdr:row>26</xdr:row>
      <xdr:rowOff>28575</xdr:rowOff>
    </xdr:from>
    <xdr:to>
      <xdr:col>10</xdr:col>
      <xdr:colOff>695325</xdr:colOff>
      <xdr:row>28</xdr:row>
      <xdr:rowOff>1</xdr:rowOff>
    </xdr:to>
    <xdr:sp macro="" textlink="">
      <xdr:nvSpPr>
        <xdr:cNvPr id="26" name="Rectangle 33"/>
        <xdr:cNvSpPr>
          <a:spLocks noChangeArrowheads="1"/>
        </xdr:cNvSpPr>
      </xdr:nvSpPr>
      <xdr:spPr bwMode="auto">
        <a:xfrm>
          <a:off x="3552825" y="4886325"/>
          <a:ext cx="1009650" cy="295276"/>
        </a:xfrm>
        <a:prstGeom prst="rect">
          <a:avLst/>
        </a:prstGeom>
        <a:noFill/>
        <a:ln w="9525">
          <a:noFill/>
          <a:miter lim="800000"/>
          <a:headEnd/>
          <a:tailEnd/>
        </a:ln>
      </xdr:spPr>
      <xdr:txBody>
        <a:bodyPr vertOverflow="clip" wrap="square" lIns="0" tIns="0" rIns="0" bIns="0" anchor="t" upright="1"/>
        <a:lstStyle/>
        <a:p>
          <a:pPr algn="l" rtl="0">
            <a:defRPr sz="1000"/>
          </a:pPr>
          <a:r>
            <a:rPr lang="es-MX" sz="800" b="0" i="0" strike="noStrike">
              <a:solidFill>
                <a:srgbClr val="000000"/>
              </a:solidFill>
              <a:latin typeface="Arial Narrow"/>
            </a:rPr>
            <a:t>( MAYOR A  - 20% )</a:t>
          </a:r>
        </a:p>
      </xdr:txBody>
    </xdr:sp>
    <xdr:clientData/>
  </xdr:twoCellAnchor>
  <xdr:twoCellAnchor>
    <xdr:from>
      <xdr:col>10</xdr:col>
      <xdr:colOff>371475</xdr:colOff>
      <xdr:row>29</xdr:row>
      <xdr:rowOff>0</xdr:rowOff>
    </xdr:from>
    <xdr:to>
      <xdr:col>10</xdr:col>
      <xdr:colOff>400050</xdr:colOff>
      <xdr:row>29</xdr:row>
      <xdr:rowOff>47625</xdr:rowOff>
    </xdr:to>
    <xdr:sp macro="" textlink="">
      <xdr:nvSpPr>
        <xdr:cNvPr id="27" name="Rectangle 35"/>
        <xdr:cNvSpPr>
          <a:spLocks noChangeArrowheads="1"/>
        </xdr:cNvSpPr>
      </xdr:nvSpPr>
      <xdr:spPr bwMode="auto">
        <a:xfrm>
          <a:off x="4238625" y="5343525"/>
          <a:ext cx="28575" cy="47625"/>
        </a:xfrm>
        <a:prstGeom prst="rect">
          <a:avLst/>
        </a:prstGeom>
        <a:noFill/>
        <a:ln w="9525">
          <a:noFill/>
          <a:miter lim="800000"/>
          <a:headEnd/>
          <a:tailEnd/>
        </a:ln>
      </xdr:spPr>
    </xdr:sp>
    <xdr:clientData/>
  </xdr:twoCellAnchor>
  <xdr:twoCellAnchor editAs="oneCell">
    <xdr:from>
      <xdr:col>8</xdr:col>
      <xdr:colOff>133350</xdr:colOff>
      <xdr:row>18</xdr:row>
      <xdr:rowOff>95250</xdr:rowOff>
    </xdr:from>
    <xdr:to>
      <xdr:col>9</xdr:col>
      <xdr:colOff>9525</xdr:colOff>
      <xdr:row>20</xdr:row>
      <xdr:rowOff>66675</xdr:rowOff>
    </xdr:to>
    <xdr:pic>
      <xdr:nvPicPr>
        <xdr:cNvPr id="28" name="Picture 37"/>
        <xdr:cNvPicPr>
          <a:picLocks noChangeAspect="1" noChangeArrowheads="1"/>
        </xdr:cNvPicPr>
      </xdr:nvPicPr>
      <xdr:blipFill>
        <a:blip xmlns:r="http://schemas.openxmlformats.org/officeDocument/2006/relationships" r:embed="rId1" cstate="print"/>
        <a:srcRect/>
        <a:stretch>
          <a:fillRect/>
        </a:stretch>
      </xdr:blipFill>
      <xdr:spPr bwMode="auto">
        <a:xfrm>
          <a:off x="3181350" y="3648075"/>
          <a:ext cx="285750" cy="295275"/>
        </a:xfrm>
        <a:prstGeom prst="rect">
          <a:avLst/>
        </a:prstGeom>
        <a:noFill/>
        <a:ln w="9525">
          <a:noFill/>
          <a:miter lim="800000"/>
          <a:headEnd/>
          <a:tailEnd/>
        </a:ln>
      </xdr:spPr>
    </xdr:pic>
    <xdr:clientData/>
  </xdr:twoCellAnchor>
  <xdr:twoCellAnchor editAs="oneCell">
    <xdr:from>
      <xdr:col>8</xdr:col>
      <xdr:colOff>123825</xdr:colOff>
      <xdr:row>21</xdr:row>
      <xdr:rowOff>114300</xdr:rowOff>
    </xdr:from>
    <xdr:to>
      <xdr:col>8</xdr:col>
      <xdr:colOff>400050</xdr:colOff>
      <xdr:row>23</xdr:row>
      <xdr:rowOff>76201</xdr:rowOff>
    </xdr:to>
    <xdr:pic>
      <xdr:nvPicPr>
        <xdr:cNvPr id="29" name="Picture 38"/>
        <xdr:cNvPicPr>
          <a:picLocks noChangeAspect="1" noChangeArrowheads="1"/>
        </xdr:cNvPicPr>
      </xdr:nvPicPr>
      <xdr:blipFill>
        <a:blip xmlns:r="http://schemas.openxmlformats.org/officeDocument/2006/relationships" r:embed="rId2" cstate="print"/>
        <a:srcRect/>
        <a:stretch>
          <a:fillRect/>
        </a:stretch>
      </xdr:blipFill>
      <xdr:spPr bwMode="auto">
        <a:xfrm>
          <a:off x="3171825" y="4162425"/>
          <a:ext cx="276225" cy="285751"/>
        </a:xfrm>
        <a:prstGeom prst="rect">
          <a:avLst/>
        </a:prstGeom>
        <a:noFill/>
        <a:ln w="9525">
          <a:noFill/>
          <a:miter lim="800000"/>
          <a:headEnd/>
          <a:tailEnd/>
        </a:ln>
      </xdr:spPr>
    </xdr:pic>
    <xdr:clientData/>
  </xdr:twoCellAnchor>
  <xdr:twoCellAnchor editAs="oneCell">
    <xdr:from>
      <xdr:col>8</xdr:col>
      <xdr:colOff>123825</xdr:colOff>
      <xdr:row>24</xdr:row>
      <xdr:rowOff>133350</xdr:rowOff>
    </xdr:from>
    <xdr:to>
      <xdr:col>8</xdr:col>
      <xdr:colOff>400050</xdr:colOff>
      <xdr:row>26</xdr:row>
      <xdr:rowOff>95250</xdr:rowOff>
    </xdr:to>
    <xdr:pic>
      <xdr:nvPicPr>
        <xdr:cNvPr id="30" name="Picture 39"/>
        <xdr:cNvPicPr>
          <a:picLocks noChangeAspect="1" noChangeArrowheads="1"/>
        </xdr:cNvPicPr>
      </xdr:nvPicPr>
      <xdr:blipFill>
        <a:blip xmlns:r="http://schemas.openxmlformats.org/officeDocument/2006/relationships" r:embed="rId3" cstate="print"/>
        <a:srcRect/>
        <a:stretch>
          <a:fillRect/>
        </a:stretch>
      </xdr:blipFill>
      <xdr:spPr bwMode="auto">
        <a:xfrm>
          <a:off x="3171825" y="4667250"/>
          <a:ext cx="276225" cy="285750"/>
        </a:xfrm>
        <a:prstGeom prst="rect">
          <a:avLst/>
        </a:prstGeom>
        <a:noFill/>
        <a:ln w="9525">
          <a:noFill/>
          <a:miter lim="800000"/>
          <a:headEnd/>
          <a:tailEnd/>
        </a:ln>
      </xdr:spPr>
    </xdr:pic>
    <xdr:clientData/>
  </xdr:twoCellAnchor>
  <xdr:twoCellAnchor>
    <xdr:from>
      <xdr:col>8</xdr:col>
      <xdr:colOff>47625</xdr:colOff>
      <xdr:row>13</xdr:row>
      <xdr:rowOff>0</xdr:rowOff>
    </xdr:from>
    <xdr:to>
      <xdr:col>10</xdr:col>
      <xdr:colOff>733425</xdr:colOff>
      <xdr:row>15</xdr:row>
      <xdr:rowOff>66675</xdr:rowOff>
    </xdr:to>
    <xdr:sp macro="" textlink="">
      <xdr:nvSpPr>
        <xdr:cNvPr id="31" name="Freeform 40"/>
        <xdr:cNvSpPr>
          <a:spLocks/>
        </xdr:cNvSpPr>
      </xdr:nvSpPr>
      <xdr:spPr bwMode="auto">
        <a:xfrm>
          <a:off x="3095625" y="2743200"/>
          <a:ext cx="1504950" cy="390525"/>
        </a:xfrm>
        <a:custGeom>
          <a:avLst/>
          <a:gdLst>
            <a:gd name="T0" fmla="*/ 5 w 157"/>
            <a:gd name="T1" fmla="*/ 0 h 30"/>
            <a:gd name="T2" fmla="*/ 0 w 157"/>
            <a:gd name="T3" fmla="*/ 5 h 30"/>
            <a:gd name="T4" fmla="*/ 0 w 157"/>
            <a:gd name="T5" fmla="*/ 25 h 30"/>
            <a:gd name="T6" fmla="*/ 5 w 157"/>
            <a:gd name="T7" fmla="*/ 30 h 30"/>
            <a:gd name="T8" fmla="*/ 152 w 157"/>
            <a:gd name="T9" fmla="*/ 30 h 30"/>
            <a:gd name="T10" fmla="*/ 157 w 157"/>
            <a:gd name="T11" fmla="*/ 25 h 30"/>
            <a:gd name="T12" fmla="*/ 157 w 157"/>
            <a:gd name="T13" fmla="*/ 5 h 30"/>
            <a:gd name="T14" fmla="*/ 152 w 157"/>
            <a:gd name="T15" fmla="*/ 0 h 30"/>
            <a:gd name="T16" fmla="*/ 5 w 157"/>
            <a:gd name="T17" fmla="*/ 0 h 3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57"/>
            <a:gd name="T28" fmla="*/ 0 h 30"/>
            <a:gd name="T29" fmla="*/ 157 w 157"/>
            <a:gd name="T30" fmla="*/ 30 h 3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57" h="30">
              <a:moveTo>
                <a:pt x="5" y="0"/>
              </a:moveTo>
              <a:cubicBezTo>
                <a:pt x="2" y="0"/>
                <a:pt x="0" y="2"/>
                <a:pt x="0" y="5"/>
              </a:cubicBezTo>
              <a:lnTo>
                <a:pt x="0" y="25"/>
              </a:lnTo>
              <a:cubicBezTo>
                <a:pt x="0" y="28"/>
                <a:pt x="2" y="30"/>
                <a:pt x="5" y="30"/>
              </a:cubicBezTo>
              <a:lnTo>
                <a:pt x="152" y="30"/>
              </a:lnTo>
              <a:cubicBezTo>
                <a:pt x="155" y="30"/>
                <a:pt x="157" y="28"/>
                <a:pt x="157" y="25"/>
              </a:cubicBezTo>
              <a:lnTo>
                <a:pt x="157" y="5"/>
              </a:lnTo>
              <a:cubicBezTo>
                <a:pt x="157" y="2"/>
                <a:pt x="155" y="0"/>
                <a:pt x="152" y="0"/>
              </a:cubicBezTo>
              <a:lnTo>
                <a:pt x="5" y="0"/>
              </a:lnTo>
              <a:close/>
            </a:path>
          </a:pathLst>
        </a:custGeom>
        <a:solidFill>
          <a:schemeClr val="bg1">
            <a:lumMod val="50000"/>
          </a:schemeClr>
        </a:solidFill>
        <a:ln w="9525">
          <a:solidFill>
            <a:srgbClr val="000000"/>
          </a:solidFill>
          <a:round/>
          <a:headEnd/>
          <a:tailEnd/>
        </a:ln>
      </xdr:spPr>
    </xdr:sp>
    <xdr:clientData/>
  </xdr:twoCellAnchor>
  <xdr:twoCellAnchor>
    <xdr:from>
      <xdr:col>9</xdr:col>
      <xdr:colOff>228600</xdr:colOff>
      <xdr:row>13</xdr:row>
      <xdr:rowOff>104775</xdr:rowOff>
    </xdr:from>
    <xdr:to>
      <xdr:col>10</xdr:col>
      <xdr:colOff>390525</xdr:colOff>
      <xdr:row>14</xdr:row>
      <xdr:rowOff>85725</xdr:rowOff>
    </xdr:to>
    <xdr:sp macro="" textlink="">
      <xdr:nvSpPr>
        <xdr:cNvPr id="32" name="Rectangle 41"/>
        <xdr:cNvSpPr>
          <a:spLocks noChangeArrowheads="1"/>
        </xdr:cNvSpPr>
      </xdr:nvSpPr>
      <xdr:spPr bwMode="auto">
        <a:xfrm>
          <a:off x="3686175" y="2847975"/>
          <a:ext cx="571500" cy="142875"/>
        </a:xfrm>
        <a:prstGeom prst="rect">
          <a:avLst/>
        </a:prstGeom>
        <a:noFill/>
        <a:ln w="9525">
          <a:noFill/>
          <a:miter lim="800000"/>
          <a:headEnd/>
          <a:tailEnd/>
        </a:ln>
      </xdr:spPr>
    </xdr:sp>
    <xdr:clientData/>
  </xdr:twoCellAnchor>
  <xdr:twoCellAnchor editAs="oneCell">
    <xdr:from>
      <xdr:col>9</xdr:col>
      <xdr:colOff>190500</xdr:colOff>
      <xdr:row>13</xdr:row>
      <xdr:rowOff>104775</xdr:rowOff>
    </xdr:from>
    <xdr:to>
      <xdr:col>9</xdr:col>
      <xdr:colOff>190500</xdr:colOff>
      <xdr:row>14</xdr:row>
      <xdr:rowOff>114300</xdr:rowOff>
    </xdr:to>
    <xdr:sp macro="" textlink="">
      <xdr:nvSpPr>
        <xdr:cNvPr id="33" name="Rectangle 42"/>
        <xdr:cNvSpPr>
          <a:spLocks noChangeArrowheads="1"/>
        </xdr:cNvSpPr>
      </xdr:nvSpPr>
      <xdr:spPr bwMode="auto">
        <a:xfrm>
          <a:off x="3648075" y="2847975"/>
          <a:ext cx="0" cy="171450"/>
        </a:xfrm>
        <a:prstGeom prst="rect">
          <a:avLst/>
        </a:prstGeom>
        <a:noFill/>
        <a:ln w="9525">
          <a:noFill/>
          <a:miter lim="800000"/>
          <a:headEnd/>
          <a:tailEnd/>
        </a:ln>
      </xdr:spPr>
    </xdr:sp>
    <xdr:clientData/>
  </xdr:twoCellAnchor>
  <xdr:twoCellAnchor>
    <xdr:from>
      <xdr:col>9</xdr:col>
      <xdr:colOff>123825</xdr:colOff>
      <xdr:row>11</xdr:row>
      <xdr:rowOff>76200</xdr:rowOff>
    </xdr:from>
    <xdr:to>
      <xdr:col>10</xdr:col>
      <xdr:colOff>390525</xdr:colOff>
      <xdr:row>12</xdr:row>
      <xdr:rowOff>95250</xdr:rowOff>
    </xdr:to>
    <xdr:sp macro="" textlink="">
      <xdr:nvSpPr>
        <xdr:cNvPr id="34" name="Rectangle 43"/>
        <xdr:cNvSpPr>
          <a:spLocks noChangeArrowheads="1"/>
        </xdr:cNvSpPr>
      </xdr:nvSpPr>
      <xdr:spPr bwMode="auto">
        <a:xfrm>
          <a:off x="3581400" y="2305050"/>
          <a:ext cx="676275" cy="123825"/>
        </a:xfrm>
        <a:prstGeom prst="rect">
          <a:avLst/>
        </a:prstGeom>
        <a:noFill/>
        <a:ln w="9525">
          <a:noFill/>
          <a:miter lim="800000"/>
          <a:headEnd/>
          <a:tailEnd/>
        </a:ln>
      </xdr:spPr>
    </xdr:sp>
    <xdr:clientData/>
  </xdr:twoCellAnchor>
  <xdr:oneCellAnchor>
    <xdr:from>
      <xdr:col>9</xdr:col>
      <xdr:colOff>0</xdr:colOff>
      <xdr:row>12</xdr:row>
      <xdr:rowOff>190500</xdr:rowOff>
    </xdr:from>
    <xdr:ext cx="678134" cy="117917"/>
    <xdr:sp macro="" textlink="">
      <xdr:nvSpPr>
        <xdr:cNvPr id="35" name="Rectangle 44"/>
        <xdr:cNvSpPr>
          <a:spLocks noChangeArrowheads="1"/>
        </xdr:cNvSpPr>
      </xdr:nvSpPr>
      <xdr:spPr bwMode="auto">
        <a:xfrm>
          <a:off x="3457575" y="2524125"/>
          <a:ext cx="678134" cy="117917"/>
        </a:xfrm>
        <a:prstGeom prst="rect">
          <a:avLst/>
        </a:prstGeom>
        <a:noFill/>
        <a:ln w="9525">
          <a:noFill/>
          <a:miter lim="800000"/>
          <a:headEnd/>
          <a:tailEnd/>
        </a:ln>
      </xdr:spPr>
      <xdr:txBody>
        <a:bodyPr wrap="none" lIns="0" tIns="0" rIns="0" bIns="0" anchor="t" upright="1">
          <a:spAutoFit/>
        </a:bodyPr>
        <a:lstStyle/>
        <a:p>
          <a:pPr algn="l" rtl="0">
            <a:defRPr sz="1000"/>
          </a:pPr>
          <a:r>
            <a:rPr lang="es-MX" sz="800" b="1" i="0" strike="noStrike">
              <a:solidFill>
                <a:schemeClr val="bg1"/>
              </a:solidFill>
              <a:latin typeface="Arial"/>
              <a:cs typeface="Arial"/>
            </a:rPr>
            <a:t>EVALUACIÓN</a:t>
          </a:r>
        </a:p>
      </xdr:txBody>
    </xdr:sp>
    <xdr:clientData/>
  </xdr:oneCellAnchor>
  <xdr:twoCellAnchor>
    <xdr:from>
      <xdr:col>8</xdr:col>
      <xdr:colOff>47625</xdr:colOff>
      <xdr:row>18</xdr:row>
      <xdr:rowOff>0</xdr:rowOff>
    </xdr:from>
    <xdr:to>
      <xdr:col>10</xdr:col>
      <xdr:colOff>733425</xdr:colOff>
      <xdr:row>30</xdr:row>
      <xdr:rowOff>19050</xdr:rowOff>
    </xdr:to>
    <xdr:sp macro="" textlink="">
      <xdr:nvSpPr>
        <xdr:cNvPr id="36" name="Freeform 45"/>
        <xdr:cNvSpPr>
          <a:spLocks/>
        </xdr:cNvSpPr>
      </xdr:nvSpPr>
      <xdr:spPr bwMode="auto">
        <a:xfrm>
          <a:off x="3095625" y="3552825"/>
          <a:ext cx="1504950" cy="1990725"/>
        </a:xfrm>
        <a:custGeom>
          <a:avLst/>
          <a:gdLst>
            <a:gd name="T0" fmla="*/ 6 w 157"/>
            <a:gd name="T1" fmla="*/ 0 h 157"/>
            <a:gd name="T2" fmla="*/ 0 w 157"/>
            <a:gd name="T3" fmla="*/ 6 h 157"/>
            <a:gd name="T4" fmla="*/ 0 w 157"/>
            <a:gd name="T5" fmla="*/ 151 h 157"/>
            <a:gd name="T6" fmla="*/ 6 w 157"/>
            <a:gd name="T7" fmla="*/ 157 h 157"/>
            <a:gd name="T8" fmla="*/ 151 w 157"/>
            <a:gd name="T9" fmla="*/ 157 h 157"/>
            <a:gd name="T10" fmla="*/ 157 w 157"/>
            <a:gd name="T11" fmla="*/ 151 h 157"/>
            <a:gd name="T12" fmla="*/ 157 w 157"/>
            <a:gd name="T13" fmla="*/ 6 h 157"/>
            <a:gd name="T14" fmla="*/ 151 w 157"/>
            <a:gd name="T15" fmla="*/ 0 h 157"/>
            <a:gd name="T16" fmla="*/ 6 w 157"/>
            <a:gd name="T17" fmla="*/ 0 h 15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57"/>
            <a:gd name="T28" fmla="*/ 0 h 157"/>
            <a:gd name="T29" fmla="*/ 157 w 157"/>
            <a:gd name="T30" fmla="*/ 157 h 15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57" h="157">
              <a:moveTo>
                <a:pt x="6" y="0"/>
              </a:moveTo>
              <a:cubicBezTo>
                <a:pt x="3" y="0"/>
                <a:pt x="0" y="3"/>
                <a:pt x="0" y="6"/>
              </a:cubicBezTo>
              <a:lnTo>
                <a:pt x="0" y="151"/>
              </a:lnTo>
              <a:cubicBezTo>
                <a:pt x="0" y="154"/>
                <a:pt x="3" y="157"/>
                <a:pt x="6" y="157"/>
              </a:cubicBezTo>
              <a:lnTo>
                <a:pt x="151" y="157"/>
              </a:lnTo>
              <a:cubicBezTo>
                <a:pt x="154" y="157"/>
                <a:pt x="157" y="154"/>
                <a:pt x="157" y="151"/>
              </a:cubicBezTo>
              <a:lnTo>
                <a:pt x="157" y="6"/>
              </a:lnTo>
              <a:cubicBezTo>
                <a:pt x="157" y="3"/>
                <a:pt x="154" y="0"/>
                <a:pt x="151" y="0"/>
              </a:cubicBezTo>
              <a:lnTo>
                <a:pt x="6" y="0"/>
              </a:lnTo>
              <a:close/>
            </a:path>
          </a:pathLst>
        </a:custGeom>
        <a:noFill/>
        <a:ln w="9525">
          <a:solidFill>
            <a:srgbClr val="000000"/>
          </a:solidFill>
          <a:round/>
          <a:headEnd/>
          <a:tailEnd/>
        </a:ln>
      </xdr:spPr>
    </xdr:sp>
    <xdr:clientData/>
  </xdr:twoCellAnchor>
  <xdr:twoCellAnchor>
    <xdr:from>
      <xdr:col>9</xdr:col>
      <xdr:colOff>104775</xdr:colOff>
      <xdr:row>18</xdr:row>
      <xdr:rowOff>0</xdr:rowOff>
    </xdr:from>
    <xdr:to>
      <xdr:col>10</xdr:col>
      <xdr:colOff>85725</xdr:colOff>
      <xdr:row>18</xdr:row>
      <xdr:rowOff>85725</xdr:rowOff>
    </xdr:to>
    <xdr:sp macro="" textlink="">
      <xdr:nvSpPr>
        <xdr:cNvPr id="37" name="Rectangle 47"/>
        <xdr:cNvSpPr>
          <a:spLocks noChangeArrowheads="1"/>
        </xdr:cNvSpPr>
      </xdr:nvSpPr>
      <xdr:spPr bwMode="auto">
        <a:xfrm>
          <a:off x="3562350" y="3552825"/>
          <a:ext cx="390525" cy="85725"/>
        </a:xfrm>
        <a:prstGeom prst="rect">
          <a:avLst/>
        </a:prstGeom>
        <a:noFill/>
        <a:ln w="9525">
          <a:noFill/>
          <a:miter lim="800000"/>
          <a:headEnd/>
          <a:tailEnd/>
        </a:ln>
      </xdr:spPr>
    </xdr:sp>
    <xdr:clientData/>
  </xdr:twoCellAnchor>
  <xdr:twoCellAnchor editAs="oneCell">
    <xdr:from>
      <xdr:col>10</xdr:col>
      <xdr:colOff>381000</xdr:colOff>
      <xdr:row>29</xdr:row>
      <xdr:rowOff>0</xdr:rowOff>
    </xdr:from>
    <xdr:to>
      <xdr:col>10</xdr:col>
      <xdr:colOff>381000</xdr:colOff>
      <xdr:row>30</xdr:row>
      <xdr:rowOff>9525</xdr:rowOff>
    </xdr:to>
    <xdr:sp macro="" textlink="">
      <xdr:nvSpPr>
        <xdr:cNvPr id="38" name="Rectangle 51"/>
        <xdr:cNvSpPr>
          <a:spLocks noChangeArrowheads="1"/>
        </xdr:cNvSpPr>
      </xdr:nvSpPr>
      <xdr:spPr bwMode="auto">
        <a:xfrm>
          <a:off x="4248150" y="5343525"/>
          <a:ext cx="0" cy="190500"/>
        </a:xfrm>
        <a:prstGeom prst="rect">
          <a:avLst/>
        </a:prstGeom>
        <a:noFill/>
        <a:ln w="9525">
          <a:noFill/>
          <a:miter lim="800000"/>
          <a:headEnd/>
          <a:tailEnd/>
        </a:ln>
      </xdr:spPr>
    </xdr:sp>
    <xdr:clientData/>
  </xdr:twoCellAnchor>
  <xdr:twoCellAnchor editAs="oneCell">
    <xdr:from>
      <xdr:col>9</xdr:col>
      <xdr:colOff>0</xdr:colOff>
      <xdr:row>13</xdr:row>
      <xdr:rowOff>38100</xdr:rowOff>
    </xdr:from>
    <xdr:to>
      <xdr:col>10</xdr:col>
      <xdr:colOff>704850</xdr:colOff>
      <xdr:row>15</xdr:row>
      <xdr:rowOff>47624</xdr:rowOff>
    </xdr:to>
    <xdr:sp macro="" textlink="">
      <xdr:nvSpPr>
        <xdr:cNvPr id="39" name="Rectangle 52"/>
        <xdr:cNvSpPr>
          <a:spLocks noChangeArrowheads="1"/>
        </xdr:cNvSpPr>
      </xdr:nvSpPr>
      <xdr:spPr bwMode="auto">
        <a:xfrm>
          <a:off x="3457575" y="2781300"/>
          <a:ext cx="1114425" cy="333374"/>
        </a:xfrm>
        <a:prstGeom prst="rect">
          <a:avLst/>
        </a:prstGeom>
        <a:solidFill>
          <a:schemeClr val="bg1">
            <a:lumMod val="50000"/>
          </a:schemeClr>
        </a:solidFill>
        <a:ln w="9525">
          <a:noFill/>
          <a:miter lim="800000"/>
          <a:headEnd/>
          <a:tailEnd/>
        </a:ln>
      </xdr:spPr>
      <xdr:txBody>
        <a:bodyPr vertOverflow="clip" wrap="square" lIns="0" tIns="0" rIns="0" bIns="0" anchor="ctr" upright="1"/>
        <a:lstStyle/>
        <a:p>
          <a:pPr algn="ctr" rtl="0">
            <a:defRPr sz="1000"/>
          </a:pPr>
          <a:r>
            <a:rPr lang="es-MX" sz="800" b="1" i="0" strike="noStrike">
              <a:solidFill>
                <a:schemeClr val="bg1"/>
              </a:solidFill>
              <a:latin typeface="Arial"/>
              <a:cs typeface="Arial"/>
            </a:rPr>
            <a:t>BUENO</a:t>
          </a:r>
        </a:p>
      </xdr:txBody>
    </xdr:sp>
    <xdr:clientData/>
  </xdr:twoCellAnchor>
  <xdr:twoCellAnchor>
    <xdr:from>
      <xdr:col>9</xdr:col>
      <xdr:colOff>95250</xdr:colOff>
      <xdr:row>18</xdr:row>
      <xdr:rowOff>152400</xdr:rowOff>
    </xdr:from>
    <xdr:to>
      <xdr:col>10</xdr:col>
      <xdr:colOff>609600</xdr:colOff>
      <xdr:row>21</xdr:row>
      <xdr:rowOff>57150</xdr:rowOff>
    </xdr:to>
    <xdr:sp macro="" textlink="">
      <xdr:nvSpPr>
        <xdr:cNvPr id="40" name="Rectangle 53"/>
        <xdr:cNvSpPr>
          <a:spLocks noChangeArrowheads="1"/>
        </xdr:cNvSpPr>
      </xdr:nvSpPr>
      <xdr:spPr bwMode="auto">
        <a:xfrm>
          <a:off x="3552825" y="3705225"/>
          <a:ext cx="923925" cy="4000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s-MX" sz="800" b="0" i="0" strike="noStrike">
              <a:solidFill>
                <a:srgbClr val="000000"/>
              </a:solidFill>
              <a:latin typeface="Arial"/>
              <a:cs typeface="Arial"/>
            </a:rPr>
            <a:t>PROGRAMA MENOR A -10 %</a:t>
          </a:r>
        </a:p>
      </xdr:txBody>
    </xdr:sp>
    <xdr:clientData/>
  </xdr:twoCellAnchor>
  <xdr:twoCellAnchor>
    <xdr:from>
      <xdr:col>9</xdr:col>
      <xdr:colOff>57150</xdr:colOff>
      <xdr:row>22</xdr:row>
      <xdr:rowOff>133350</xdr:rowOff>
    </xdr:from>
    <xdr:to>
      <xdr:col>10</xdr:col>
      <xdr:colOff>647700</xdr:colOff>
      <xdr:row>24</xdr:row>
      <xdr:rowOff>28575</xdr:rowOff>
    </xdr:to>
    <xdr:sp macro="" textlink="">
      <xdr:nvSpPr>
        <xdr:cNvPr id="41" name="Text Box 60"/>
        <xdr:cNvSpPr txBox="1">
          <a:spLocks noChangeArrowheads="1"/>
        </xdr:cNvSpPr>
      </xdr:nvSpPr>
      <xdr:spPr bwMode="auto">
        <a:xfrm>
          <a:off x="3514725" y="4343400"/>
          <a:ext cx="1000125" cy="219075"/>
        </a:xfrm>
        <a:prstGeom prst="rect">
          <a:avLst/>
        </a:prstGeom>
        <a:noFill/>
        <a:ln w="3175" algn="ctr">
          <a:noFill/>
          <a:miter lim="800000"/>
          <a:headEnd/>
          <a:tailEnd/>
        </a:ln>
        <a:effectLst/>
      </xdr:spPr>
      <xdr:txBody>
        <a:bodyPr vertOverflow="clip" wrap="square" lIns="27432" tIns="27432" rIns="0" bIns="0" anchor="t" upright="1"/>
        <a:lstStyle/>
        <a:p>
          <a:pPr algn="l" rtl="1">
            <a:defRPr sz="1000"/>
          </a:pPr>
          <a:r>
            <a:rPr lang="es-MX" sz="800" b="0" i="0" strike="noStrike">
              <a:solidFill>
                <a:srgbClr val="000000"/>
              </a:solidFill>
              <a:latin typeface="Arial Narrow"/>
            </a:rPr>
            <a:t>( DE -10% A -20%)</a:t>
          </a:r>
        </a:p>
      </xdr:txBody>
    </xdr:sp>
    <xdr:clientData/>
  </xdr:twoCellAnchor>
  <xdr:twoCellAnchor editAs="oneCell">
    <xdr:from>
      <xdr:col>8</xdr:col>
      <xdr:colOff>95250</xdr:colOff>
      <xdr:row>13</xdr:row>
      <xdr:rowOff>47625</xdr:rowOff>
    </xdr:from>
    <xdr:to>
      <xdr:col>8</xdr:col>
      <xdr:colOff>371475</xdr:colOff>
      <xdr:row>15</xdr:row>
      <xdr:rowOff>19049</xdr:rowOff>
    </xdr:to>
    <xdr:pic>
      <xdr:nvPicPr>
        <xdr:cNvPr id="42" name="Picture 61"/>
        <xdr:cNvPicPr>
          <a:picLocks noChangeAspect="1" noChangeArrowheads="1"/>
        </xdr:cNvPicPr>
      </xdr:nvPicPr>
      <xdr:blipFill>
        <a:blip xmlns:r="http://schemas.openxmlformats.org/officeDocument/2006/relationships" r:embed="rId1" cstate="print"/>
        <a:srcRect/>
        <a:stretch>
          <a:fillRect/>
        </a:stretch>
      </xdr:blipFill>
      <xdr:spPr bwMode="auto">
        <a:xfrm>
          <a:off x="3143250" y="2790825"/>
          <a:ext cx="276225" cy="295274"/>
        </a:xfrm>
        <a:prstGeom prst="rect">
          <a:avLst/>
        </a:prstGeom>
        <a:noFill/>
        <a:ln w="9525">
          <a:noFill/>
          <a:miter lim="800000"/>
          <a:headEnd/>
          <a:tailEnd/>
        </a:ln>
      </xdr:spPr>
    </xdr:pic>
    <xdr:clientData/>
  </xdr:twoCellAnchor>
  <xdr:twoCellAnchor>
    <xdr:from>
      <xdr:col>11</xdr:col>
      <xdr:colOff>790575</xdr:colOff>
      <xdr:row>12</xdr:row>
      <xdr:rowOff>33336</xdr:rowOff>
    </xdr:from>
    <xdr:to>
      <xdr:col>15</xdr:col>
      <xdr:colOff>581025</xdr:colOff>
      <xdr:row>29</xdr:row>
      <xdr:rowOff>57149</xdr:rowOff>
    </xdr:to>
    <xdr:graphicFrame macro="">
      <xdr:nvGraphicFramePr>
        <xdr:cNvPr id="43"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533399</xdr:colOff>
      <xdr:row>33</xdr:row>
      <xdr:rowOff>23811</xdr:rowOff>
    </xdr:from>
    <xdr:to>
      <xdr:col>15</xdr:col>
      <xdr:colOff>695324</xdr:colOff>
      <xdr:row>50</xdr:row>
      <xdr:rowOff>114300</xdr:rowOff>
    </xdr:to>
    <xdr:graphicFrame macro="">
      <xdr:nvGraphicFramePr>
        <xdr:cNvPr id="44"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114300</xdr:colOff>
      <xdr:row>0</xdr:row>
      <xdr:rowOff>57150</xdr:rowOff>
    </xdr:from>
    <xdr:to>
      <xdr:col>7</xdr:col>
      <xdr:colOff>58645</xdr:colOff>
      <xdr:row>3</xdr:row>
      <xdr:rowOff>76200</xdr:rowOff>
    </xdr:to>
    <xdr:pic>
      <xdr:nvPicPr>
        <xdr:cNvPr id="45" name="Imagen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57150"/>
          <a:ext cx="258277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27</xdr:row>
      <xdr:rowOff>0</xdr:rowOff>
    </xdr:from>
    <xdr:to>
      <xdr:col>20</xdr:col>
      <xdr:colOff>0</xdr:colOff>
      <xdr:row>27</xdr:row>
      <xdr:rowOff>0</xdr:rowOff>
    </xdr:to>
    <xdr:sp macro="" textlink="">
      <xdr:nvSpPr>
        <xdr:cNvPr id="2" name="Rectangle 23"/>
        <xdr:cNvSpPr>
          <a:spLocks noChangeArrowheads="1"/>
        </xdr:cNvSpPr>
      </xdr:nvSpPr>
      <xdr:spPr bwMode="auto">
        <a:xfrm>
          <a:off x="24231600" y="5553075"/>
          <a:ext cx="0" cy="0"/>
        </a:xfrm>
        <a:prstGeom prst="rect">
          <a:avLst/>
        </a:prstGeom>
        <a:noFill/>
        <a:ln w="9525">
          <a:solidFill>
            <a:srgbClr val="000000"/>
          </a:solidFill>
          <a:miter lim="800000"/>
          <a:headEnd/>
          <a:tailEnd/>
        </a:ln>
      </xdr:spPr>
    </xdr:sp>
    <xdr:clientData/>
  </xdr:twoCellAnchor>
  <xdr:twoCellAnchor>
    <xdr:from>
      <xdr:col>20</xdr:col>
      <xdr:colOff>0</xdr:colOff>
      <xdr:row>27</xdr:row>
      <xdr:rowOff>0</xdr:rowOff>
    </xdr:from>
    <xdr:to>
      <xdr:col>20</xdr:col>
      <xdr:colOff>0</xdr:colOff>
      <xdr:row>27</xdr:row>
      <xdr:rowOff>0</xdr:rowOff>
    </xdr:to>
    <xdr:sp macro="" textlink="">
      <xdr:nvSpPr>
        <xdr:cNvPr id="3" name="Rectangle 24"/>
        <xdr:cNvSpPr>
          <a:spLocks noChangeArrowheads="1"/>
        </xdr:cNvSpPr>
      </xdr:nvSpPr>
      <xdr:spPr bwMode="auto">
        <a:xfrm>
          <a:off x="24231600" y="5553075"/>
          <a:ext cx="0" cy="0"/>
        </a:xfrm>
        <a:prstGeom prst="rect">
          <a:avLst/>
        </a:prstGeom>
        <a:noFill/>
        <a:ln w="9525">
          <a:solidFill>
            <a:srgbClr val="000000"/>
          </a:solidFill>
          <a:miter lim="800000"/>
          <a:headEnd/>
          <a:tailEnd/>
        </a:ln>
      </xdr:spPr>
    </xdr:sp>
    <xdr:clientData/>
  </xdr:twoCellAnchor>
  <xdr:twoCellAnchor>
    <xdr:from>
      <xdr:col>0</xdr:col>
      <xdr:colOff>66675</xdr:colOff>
      <xdr:row>0</xdr:row>
      <xdr:rowOff>76200</xdr:rowOff>
    </xdr:from>
    <xdr:to>
      <xdr:col>2</xdr:col>
      <xdr:colOff>75640</xdr:colOff>
      <xdr:row>3</xdr:row>
      <xdr:rowOff>119343</xdr:rowOff>
    </xdr:to>
    <xdr:pic>
      <xdr:nvPicPr>
        <xdr:cNvPr id="4"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1</xdr:row>
      <xdr:rowOff>95250</xdr:rowOff>
    </xdr:from>
    <xdr:to>
      <xdr:col>2</xdr:col>
      <xdr:colOff>904315</xdr:colOff>
      <xdr:row>3</xdr:row>
      <xdr:rowOff>147918</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09550"/>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33</xdr:col>
      <xdr:colOff>571500</xdr:colOff>
      <xdr:row>1</xdr:row>
      <xdr:rowOff>158750</xdr:rowOff>
    </xdr:from>
    <xdr:to>
      <xdr:col>35</xdr:col>
      <xdr:colOff>471652</xdr:colOff>
      <xdr:row>3</xdr:row>
      <xdr:rowOff>212724</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75175" y="273050"/>
          <a:ext cx="1862302" cy="596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xdr:colOff>
      <xdr:row>1</xdr:row>
      <xdr:rowOff>50800</xdr:rowOff>
    </xdr:from>
    <xdr:to>
      <xdr:col>2</xdr:col>
      <xdr:colOff>1896970</xdr:colOff>
      <xdr:row>4</xdr:row>
      <xdr:rowOff>38100</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00" y="165100"/>
          <a:ext cx="2570070" cy="75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1400175</xdr:colOff>
      <xdr:row>0</xdr:row>
      <xdr:rowOff>0</xdr:rowOff>
    </xdr:to>
    <xdr:pic>
      <xdr:nvPicPr>
        <xdr:cNvPr id="2" name="Picture 1" descr="SCTMOD2"/>
        <xdr:cNvPicPr>
          <a:picLocks noChangeAspect="1" noChangeArrowheads="1"/>
        </xdr:cNvPicPr>
      </xdr:nvPicPr>
      <xdr:blipFill>
        <a:blip xmlns:r="http://schemas.openxmlformats.org/officeDocument/2006/relationships" r:embed="rId1"/>
        <a:srcRect/>
        <a:stretch>
          <a:fillRect/>
        </a:stretch>
      </xdr:blipFill>
      <xdr:spPr bwMode="auto">
        <a:xfrm>
          <a:off x="361950" y="0"/>
          <a:ext cx="1400175" cy="0"/>
        </a:xfrm>
        <a:prstGeom prst="rect">
          <a:avLst/>
        </a:prstGeom>
        <a:noFill/>
        <a:ln w="9525">
          <a:noFill/>
          <a:miter lim="800000"/>
          <a:headEnd/>
          <a:tailEnd/>
        </a:ln>
      </xdr:spPr>
    </xdr:pic>
    <xdr:clientData/>
  </xdr:twoCellAnchor>
  <xdr:twoCellAnchor>
    <xdr:from>
      <xdr:col>4</xdr:col>
      <xdr:colOff>504825</xdr:colOff>
      <xdr:row>0</xdr:row>
      <xdr:rowOff>0</xdr:rowOff>
    </xdr:from>
    <xdr:to>
      <xdr:col>18</xdr:col>
      <xdr:colOff>0</xdr:colOff>
      <xdr:row>0</xdr:row>
      <xdr:rowOff>0</xdr:rowOff>
    </xdr:to>
    <xdr:sp macro="" textlink="">
      <xdr:nvSpPr>
        <xdr:cNvPr id="3" name="Text Box 2"/>
        <xdr:cNvSpPr txBox="1">
          <a:spLocks noChangeArrowheads="1"/>
        </xdr:cNvSpPr>
      </xdr:nvSpPr>
      <xdr:spPr bwMode="auto">
        <a:xfrm>
          <a:off x="5400675" y="0"/>
          <a:ext cx="4371975" cy="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s-MX" sz="800" b="0" i="0" strike="noStrike">
              <a:solidFill>
                <a:srgbClr val="000000"/>
              </a:solidFill>
              <a:latin typeface="Arial"/>
              <a:cs typeface="Arial"/>
            </a:rPr>
            <a:t>OBRA: TERRACERÍAS, OBRAS DRENAJE, PAVIMENTO DE CONCRETO  ASFÁLTICO, OBRAS COMPLEMENTARIAS Y SEÑALAMIENTO</a:t>
          </a:r>
        </a:p>
        <a:p>
          <a:pPr algn="l" rtl="1">
            <a:defRPr sz="1000"/>
          </a:pPr>
          <a:r>
            <a:rPr lang="es-MX" sz="800" b="0" i="0" strike="noStrike">
              <a:solidFill>
                <a:srgbClr val="000000"/>
              </a:solidFill>
              <a:latin typeface="Arial"/>
              <a:cs typeface="Arial"/>
            </a:rPr>
            <a:t>CARRETERA:  PUEBLA - JALAPA</a:t>
          </a:r>
        </a:p>
        <a:p>
          <a:pPr algn="l" rtl="1">
            <a:defRPr sz="1000"/>
          </a:pPr>
          <a:r>
            <a:rPr lang="es-MX" sz="800" b="0" i="0" strike="noStrike">
              <a:solidFill>
                <a:srgbClr val="000000"/>
              </a:solidFill>
              <a:latin typeface="Arial"/>
              <a:cs typeface="Arial"/>
            </a:rPr>
            <a:t>TRAMO: LIBRAMIENTO PEROTE</a:t>
          </a:r>
        </a:p>
        <a:p>
          <a:pPr algn="l" rtl="1">
            <a:defRPr sz="1000"/>
          </a:pPr>
          <a:r>
            <a:rPr lang="es-MX" sz="800" b="0" i="0" strike="noStrike">
              <a:solidFill>
                <a:srgbClr val="000000"/>
              </a:solidFill>
              <a:latin typeface="Arial"/>
              <a:cs typeface="Arial"/>
            </a:rPr>
            <a:t>ORIGEN: KM. 83+000 LIMITES DE ESTADOS PUEBLA/VERACRUZ</a:t>
          </a:r>
        </a:p>
        <a:p>
          <a:pPr algn="l" rtl="1">
            <a:defRPr sz="1000"/>
          </a:pPr>
          <a:r>
            <a:rPr lang="es-MX" sz="800" b="0" i="0" strike="noStrike">
              <a:solidFill>
                <a:srgbClr val="000000"/>
              </a:solidFill>
              <a:latin typeface="Arial"/>
              <a:cs typeface="Arial"/>
            </a:rPr>
            <a:t>KM. 94+000 - KM. 103+000  DOS CUERPOS CON 10.50 M. DE CORONA</a:t>
          </a:r>
        </a:p>
      </xdr:txBody>
    </xdr:sp>
    <xdr:clientData/>
  </xdr:twoCellAnchor>
  <xdr:twoCellAnchor>
    <xdr:from>
      <xdr:col>1</xdr:col>
      <xdr:colOff>0</xdr:colOff>
      <xdr:row>0</xdr:row>
      <xdr:rowOff>0</xdr:rowOff>
    </xdr:from>
    <xdr:to>
      <xdr:col>1</xdr:col>
      <xdr:colOff>1400175</xdr:colOff>
      <xdr:row>0</xdr:row>
      <xdr:rowOff>0</xdr:rowOff>
    </xdr:to>
    <xdr:pic>
      <xdr:nvPicPr>
        <xdr:cNvPr id="4" name="Picture 5" descr="SCTMOD2"/>
        <xdr:cNvPicPr>
          <a:picLocks noChangeAspect="1" noChangeArrowheads="1"/>
        </xdr:cNvPicPr>
      </xdr:nvPicPr>
      <xdr:blipFill>
        <a:blip xmlns:r="http://schemas.openxmlformats.org/officeDocument/2006/relationships" r:embed="rId2"/>
        <a:srcRect/>
        <a:stretch>
          <a:fillRect/>
        </a:stretch>
      </xdr:blipFill>
      <xdr:spPr bwMode="auto">
        <a:xfrm>
          <a:off x="361950" y="0"/>
          <a:ext cx="1400175" cy="0"/>
        </a:xfrm>
        <a:prstGeom prst="rect">
          <a:avLst/>
        </a:prstGeom>
        <a:noFill/>
        <a:ln w="9525">
          <a:noFill/>
          <a:miter lim="800000"/>
          <a:headEnd/>
          <a:tailEnd/>
        </a:ln>
      </xdr:spPr>
    </xdr:pic>
    <xdr:clientData/>
  </xdr:twoCellAnchor>
  <xdr:twoCellAnchor>
    <xdr:from>
      <xdr:col>4</xdr:col>
      <xdr:colOff>504825</xdr:colOff>
      <xdr:row>0</xdr:row>
      <xdr:rowOff>0</xdr:rowOff>
    </xdr:from>
    <xdr:to>
      <xdr:col>18</xdr:col>
      <xdr:colOff>0</xdr:colOff>
      <xdr:row>0</xdr:row>
      <xdr:rowOff>0</xdr:rowOff>
    </xdr:to>
    <xdr:sp macro="" textlink="">
      <xdr:nvSpPr>
        <xdr:cNvPr id="5" name="Text Box 6"/>
        <xdr:cNvSpPr txBox="1">
          <a:spLocks noChangeArrowheads="1"/>
        </xdr:cNvSpPr>
      </xdr:nvSpPr>
      <xdr:spPr bwMode="auto">
        <a:xfrm>
          <a:off x="5400675" y="0"/>
          <a:ext cx="4371975" cy="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s-MX" sz="800" b="0" i="0" strike="noStrike">
              <a:solidFill>
                <a:srgbClr val="000000"/>
              </a:solidFill>
              <a:latin typeface="Arial"/>
              <a:cs typeface="Arial"/>
            </a:rPr>
            <a:t>OBRA: TERRACERÍAS, OBRAS DRENAJE, PAVIMENTO DE CONCRETO  ASFÁLTICO, OBRAS COMPLEMENTARIAS Y SEÑALAMIENTO</a:t>
          </a:r>
        </a:p>
        <a:p>
          <a:pPr algn="l" rtl="1">
            <a:defRPr sz="1000"/>
          </a:pPr>
          <a:r>
            <a:rPr lang="es-MX" sz="800" b="0" i="0" strike="noStrike">
              <a:solidFill>
                <a:srgbClr val="000000"/>
              </a:solidFill>
              <a:latin typeface="Arial"/>
              <a:cs typeface="Arial"/>
            </a:rPr>
            <a:t>CARRETERA:  PUEBLA - JALAPA</a:t>
          </a:r>
        </a:p>
        <a:p>
          <a:pPr algn="l" rtl="1">
            <a:defRPr sz="1000"/>
          </a:pPr>
          <a:r>
            <a:rPr lang="es-MX" sz="800" b="0" i="0" strike="noStrike">
              <a:solidFill>
                <a:srgbClr val="000000"/>
              </a:solidFill>
              <a:latin typeface="Arial"/>
              <a:cs typeface="Arial"/>
            </a:rPr>
            <a:t>TRAMO: LIBRAMIENTO PEROTE</a:t>
          </a:r>
        </a:p>
        <a:p>
          <a:pPr algn="l" rtl="1">
            <a:defRPr sz="1000"/>
          </a:pPr>
          <a:r>
            <a:rPr lang="es-MX" sz="800" b="0" i="0" strike="noStrike">
              <a:solidFill>
                <a:srgbClr val="000000"/>
              </a:solidFill>
              <a:latin typeface="Arial"/>
              <a:cs typeface="Arial"/>
            </a:rPr>
            <a:t>ORIGEN: KM. 83+000 LIMITES DE ESTADOS PUEBLA/VERACRUZ</a:t>
          </a:r>
        </a:p>
        <a:p>
          <a:pPr algn="l" rtl="1">
            <a:defRPr sz="1000"/>
          </a:pPr>
          <a:r>
            <a:rPr lang="es-MX" sz="800" b="0" i="0" strike="noStrike">
              <a:solidFill>
                <a:srgbClr val="000000"/>
              </a:solidFill>
              <a:latin typeface="Arial"/>
              <a:cs typeface="Arial"/>
            </a:rPr>
            <a:t>KM. 94+000 - KM. 103+000  DOS CUERPOS CON 10.50 M. DE CORONA</a:t>
          </a:r>
        </a:p>
      </xdr:txBody>
    </xdr:sp>
    <xdr:clientData/>
  </xdr:twoCellAnchor>
  <xdr:twoCellAnchor>
    <xdr:from>
      <xdr:col>0</xdr:col>
      <xdr:colOff>0</xdr:colOff>
      <xdr:row>12</xdr:row>
      <xdr:rowOff>0</xdr:rowOff>
    </xdr:from>
    <xdr:to>
      <xdr:col>17</xdr:col>
      <xdr:colOff>19050</xdr:colOff>
      <xdr:row>12</xdr:row>
      <xdr:rowOff>0</xdr:rowOff>
    </xdr:to>
    <xdr:sp macro="" textlink="">
      <xdr:nvSpPr>
        <xdr:cNvPr id="6" name="Line 7"/>
        <xdr:cNvSpPr>
          <a:spLocks noChangeShapeType="1"/>
        </xdr:cNvSpPr>
      </xdr:nvSpPr>
      <xdr:spPr bwMode="auto">
        <a:xfrm flipV="1">
          <a:off x="0" y="4000500"/>
          <a:ext cx="8829675" cy="0"/>
        </a:xfrm>
        <a:prstGeom prst="line">
          <a:avLst/>
        </a:prstGeom>
        <a:noFill/>
        <a:ln w="9525">
          <a:solidFill>
            <a:srgbClr val="000000"/>
          </a:solidFill>
          <a:round/>
          <a:headEnd/>
          <a:tailEnd/>
        </a:ln>
      </xdr:spPr>
    </xdr:sp>
    <xdr:clientData/>
  </xdr:twoCellAnchor>
  <xdr:twoCellAnchor>
    <xdr:from>
      <xdr:col>8</xdr:col>
      <xdr:colOff>554182</xdr:colOff>
      <xdr:row>0</xdr:row>
      <xdr:rowOff>86591</xdr:rowOff>
    </xdr:from>
    <xdr:to>
      <xdr:col>9</xdr:col>
      <xdr:colOff>1114426</xdr:colOff>
      <xdr:row>0</xdr:row>
      <xdr:rowOff>165389</xdr:rowOff>
    </xdr:to>
    <xdr:sp macro="" textlink="">
      <xdr:nvSpPr>
        <xdr:cNvPr id="7" name="8 CuadroTexto"/>
        <xdr:cNvSpPr txBox="1"/>
      </xdr:nvSpPr>
      <xdr:spPr>
        <a:xfrm>
          <a:off x="5400675" y="86591"/>
          <a:ext cx="0" cy="78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MX" sz="1200" b="1"/>
            <a:t> FORMATO E.P.S. 006.4</a:t>
          </a:r>
        </a:p>
      </xdr:txBody>
    </xdr:sp>
    <xdr:clientData/>
  </xdr:twoCellAnchor>
  <xdr:twoCellAnchor>
    <xdr:from>
      <xdr:col>0</xdr:col>
      <xdr:colOff>228600</xdr:colOff>
      <xdr:row>0</xdr:row>
      <xdr:rowOff>139700</xdr:rowOff>
    </xdr:from>
    <xdr:to>
      <xdr:col>1</xdr:col>
      <xdr:colOff>1879040</xdr:colOff>
      <xdr:row>2</xdr:row>
      <xdr:rowOff>49493</xdr:rowOff>
    </xdr:to>
    <xdr:pic>
      <xdr:nvPicPr>
        <xdr:cNvPr id="8"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139700"/>
          <a:ext cx="201239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114300</xdr:colOff>
      <xdr:row>0</xdr:row>
      <xdr:rowOff>152400</xdr:rowOff>
    </xdr:from>
    <xdr:to>
      <xdr:col>1</xdr:col>
      <xdr:colOff>742390</xdr:colOff>
      <xdr:row>3</xdr:row>
      <xdr:rowOff>24093</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52400"/>
          <a:ext cx="2009215" cy="586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190500</xdr:colOff>
      <xdr:row>183</xdr:row>
      <xdr:rowOff>57150</xdr:rowOff>
    </xdr:from>
    <xdr:to>
      <xdr:col>20</xdr:col>
      <xdr:colOff>284070</xdr:colOff>
      <xdr:row>223</xdr:row>
      <xdr:rowOff>47624</xdr:rowOff>
    </xdr:to>
    <xdr:sp macro="" textlink="">
      <xdr:nvSpPr>
        <xdr:cNvPr id="2" name="AutoShape 837"/>
        <xdr:cNvSpPr>
          <a:spLocks noChangeAspect="1" noChangeArrowheads="1"/>
        </xdr:cNvSpPr>
      </xdr:nvSpPr>
      <xdr:spPr bwMode="auto">
        <a:xfrm>
          <a:off x="190500" y="35671125"/>
          <a:ext cx="7332570" cy="7610474"/>
        </a:xfrm>
        <a:prstGeom prst="rect">
          <a:avLst/>
        </a:prstGeom>
        <a:noFill/>
        <a:ln w="9525">
          <a:noFill/>
          <a:miter lim="800000"/>
          <a:headEnd/>
          <a:tailEnd/>
        </a:ln>
      </xdr:spPr>
    </xdr:sp>
    <xdr:clientData/>
  </xdr:twoCellAnchor>
  <xdr:twoCellAnchor>
    <xdr:from>
      <xdr:col>3</xdr:col>
      <xdr:colOff>0</xdr:colOff>
      <xdr:row>51</xdr:row>
      <xdr:rowOff>123825</xdr:rowOff>
    </xdr:from>
    <xdr:to>
      <xdr:col>3</xdr:col>
      <xdr:colOff>0</xdr:colOff>
      <xdr:row>52</xdr:row>
      <xdr:rowOff>0</xdr:rowOff>
    </xdr:to>
    <xdr:sp macro="" textlink="">
      <xdr:nvSpPr>
        <xdr:cNvPr id="3" name="Text Box 5"/>
        <xdr:cNvSpPr txBox="1">
          <a:spLocks noChangeArrowheads="1"/>
        </xdr:cNvSpPr>
      </xdr:nvSpPr>
      <xdr:spPr bwMode="auto">
        <a:xfrm>
          <a:off x="2219325" y="10591800"/>
          <a:ext cx="0" cy="66675"/>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s-MX" sz="1000" b="1" i="0" u="none" strike="noStrike" baseline="0">
              <a:solidFill>
                <a:srgbClr val="000000"/>
              </a:solidFill>
              <a:latin typeface="Arial"/>
              <a:cs typeface="Arial"/>
            </a:rPr>
            <a:t>S.C.T.</a:t>
          </a:r>
          <a:endParaRPr lang="es-MX"/>
        </a:p>
      </xdr:txBody>
    </xdr:sp>
    <xdr:clientData/>
  </xdr:twoCellAnchor>
  <xdr:twoCellAnchor editAs="oneCell">
    <xdr:from>
      <xdr:col>0</xdr:col>
      <xdr:colOff>437030</xdr:colOff>
      <xdr:row>11</xdr:row>
      <xdr:rowOff>116179</xdr:rowOff>
    </xdr:from>
    <xdr:to>
      <xdr:col>21</xdr:col>
      <xdr:colOff>89647</xdr:colOff>
      <xdr:row>49</xdr:row>
      <xdr:rowOff>49027</xdr:rowOff>
    </xdr:to>
    <xdr:pic>
      <xdr:nvPicPr>
        <xdr:cNvPr id="4" name="8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953" t="5383" r="35672" b="11496"/>
        <a:stretch/>
      </xdr:blipFill>
      <xdr:spPr bwMode="auto">
        <a:xfrm>
          <a:off x="437030" y="2868904"/>
          <a:ext cx="7186892" cy="726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78441</xdr:colOff>
      <xdr:row>0</xdr:row>
      <xdr:rowOff>100853</xdr:rowOff>
    </xdr:from>
    <xdr:to>
      <xdr:col>2</xdr:col>
      <xdr:colOff>169769</xdr:colOff>
      <xdr:row>3</xdr:row>
      <xdr:rowOff>24093</xdr:rowOff>
    </xdr:to>
    <xdr:pic>
      <xdr:nvPicPr>
        <xdr:cNvPr id="5"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41" y="100853"/>
          <a:ext cx="2015378" cy="60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25400</xdr:colOff>
      <xdr:row>0</xdr:row>
      <xdr:rowOff>152400</xdr:rowOff>
    </xdr:from>
    <xdr:to>
      <xdr:col>13</xdr:col>
      <xdr:colOff>62940</xdr:colOff>
      <xdr:row>2</xdr:row>
      <xdr:rowOff>252693</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800" y="152400"/>
          <a:ext cx="203779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139700</xdr:colOff>
      <xdr:row>0</xdr:row>
      <xdr:rowOff>165100</xdr:rowOff>
    </xdr:from>
    <xdr:to>
      <xdr:col>13</xdr:col>
      <xdr:colOff>24840</xdr:colOff>
      <xdr:row>2</xdr:row>
      <xdr:rowOff>265393</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65100"/>
          <a:ext cx="203779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1704975</xdr:colOff>
      <xdr:row>0</xdr:row>
      <xdr:rowOff>0</xdr:rowOff>
    </xdr:from>
    <xdr:to>
      <xdr:col>6</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a:srcRect l="31934" r="20337"/>
        <a:stretch>
          <a:fillRect/>
        </a:stretch>
      </xdr:blipFill>
      <xdr:spPr bwMode="auto">
        <a:xfrm>
          <a:off x="11734800" y="0"/>
          <a:ext cx="1704975" cy="0"/>
        </a:xfrm>
        <a:prstGeom prst="rect">
          <a:avLst/>
        </a:prstGeom>
        <a:noFill/>
        <a:ln w="9525">
          <a:noFill/>
          <a:miter lim="800000"/>
          <a:headEnd/>
          <a:tailEnd/>
        </a:ln>
      </xdr:spPr>
    </xdr:pic>
    <xdr:clientData/>
  </xdr:twoCellAnchor>
  <xdr:oneCellAnchor>
    <xdr:from>
      <xdr:col>2</xdr:col>
      <xdr:colOff>11206</xdr:colOff>
      <xdr:row>19</xdr:row>
      <xdr:rowOff>11206</xdr:rowOff>
    </xdr:from>
    <xdr:ext cx="4527177" cy="969111"/>
    <xdr:sp macro="" textlink="">
      <xdr:nvSpPr>
        <xdr:cNvPr id="3" name="2 CuadroTexto"/>
        <xdr:cNvSpPr txBox="1"/>
      </xdr:nvSpPr>
      <xdr:spPr>
        <a:xfrm>
          <a:off x="2392456" y="4354606"/>
          <a:ext cx="4527177" cy="969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solidFill>
                <a:schemeClr val="tx1"/>
              </a:solidFill>
              <a:effectLst/>
              <a:latin typeface="+mn-lt"/>
              <a:ea typeface="+mn-ea"/>
              <a:cs typeface="+mn-cs"/>
            </a:rPr>
            <a:t>Se revisó desde el Entronque Timilpan hacia Jilotepec, aclarando los participantes por parte de TELMEX que para el tramo del Entronque Timilpan hacia Ixtlahuaca es necesario solicitar la participación de la Zona Toluca, por lo que habrá de hacerse el trámite respectivo</a:t>
          </a:r>
        </a:p>
        <a:p>
          <a:endParaRPr lang="es-MX" sz="1200"/>
        </a:p>
      </xdr:txBody>
    </xdr:sp>
    <xdr:clientData/>
  </xdr:oneCellAnchor>
  <xdr:oneCellAnchor>
    <xdr:from>
      <xdr:col>3</xdr:col>
      <xdr:colOff>11207</xdr:colOff>
      <xdr:row>19</xdr:row>
      <xdr:rowOff>11206</xdr:rowOff>
    </xdr:from>
    <xdr:ext cx="2812676" cy="609013"/>
    <xdr:sp macro="" textlink="">
      <xdr:nvSpPr>
        <xdr:cNvPr id="4" name="5 CuadroTexto"/>
        <xdr:cNvSpPr txBox="1"/>
      </xdr:nvSpPr>
      <xdr:spPr>
        <a:xfrm>
          <a:off x="6935882" y="4354606"/>
          <a:ext cx="281267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MX" sz="1100" baseline="0">
              <a:solidFill>
                <a:schemeClr val="tx1"/>
              </a:solidFill>
              <a:effectLst/>
              <a:latin typeface="+mn-lt"/>
              <a:ea typeface="+mn-ea"/>
              <a:cs typeface="+mn-cs"/>
            </a:rPr>
            <a:t>Solicitar nuevamente por medio de la Residencia de la SCT  a Teléfonos de México la atención en esos tramos</a:t>
          </a:r>
          <a:endParaRPr lang="es-MX" sz="1100">
            <a:solidFill>
              <a:schemeClr val="tx1"/>
            </a:solidFill>
            <a:effectLst/>
            <a:latin typeface="+mn-lt"/>
            <a:ea typeface="+mn-ea"/>
            <a:cs typeface="+mn-cs"/>
          </a:endParaRPr>
        </a:p>
      </xdr:txBody>
    </xdr:sp>
    <xdr:clientData/>
  </xdr:oneCellAnchor>
  <xdr:oneCellAnchor>
    <xdr:from>
      <xdr:col>2</xdr:col>
      <xdr:colOff>11206</xdr:colOff>
      <xdr:row>22</xdr:row>
      <xdr:rowOff>11199</xdr:rowOff>
    </xdr:from>
    <xdr:ext cx="4527177" cy="781240"/>
    <xdr:sp macro="" textlink="">
      <xdr:nvSpPr>
        <xdr:cNvPr id="5" name="6 CuadroTexto"/>
        <xdr:cNvSpPr txBox="1"/>
      </xdr:nvSpPr>
      <xdr:spPr>
        <a:xfrm>
          <a:off x="2392456" y="5440449"/>
          <a:ext cx="452717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solidFill>
                <a:schemeClr val="tx1"/>
              </a:solidFill>
              <a:effectLst/>
              <a:latin typeface="+mn-lt"/>
              <a:ea typeface="+mn-ea"/>
              <a:cs typeface="+mn-cs"/>
            </a:rPr>
            <a:t>Se les trasmitió a los participantes la indicación de realizar la rehubicación de sus líneas tanto aereas como subterráneas dentro de la faja comprendida en el último metro del derecho de vía, es decir, del centro de línea de la carretera actual a 19m hacia afuera y no mas allá de los 20m.</a:t>
          </a:r>
        </a:p>
      </xdr:txBody>
    </xdr:sp>
    <xdr:clientData/>
  </xdr:oneCellAnchor>
  <xdr:oneCellAnchor>
    <xdr:from>
      <xdr:col>3</xdr:col>
      <xdr:colOff>22411</xdr:colOff>
      <xdr:row>22</xdr:row>
      <xdr:rowOff>56030</xdr:rowOff>
    </xdr:from>
    <xdr:ext cx="2812676" cy="609013"/>
    <xdr:sp macro="" textlink="">
      <xdr:nvSpPr>
        <xdr:cNvPr id="6" name="7 CuadroTexto"/>
        <xdr:cNvSpPr txBox="1"/>
      </xdr:nvSpPr>
      <xdr:spPr>
        <a:xfrm>
          <a:off x="6947086" y="5485280"/>
          <a:ext cx="281267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Construir primero</a:t>
          </a:r>
          <a:r>
            <a:rPr lang="es-MX" sz="1100" baseline="0">
              <a:solidFill>
                <a:schemeClr val="tx1"/>
              </a:solidFill>
              <a:effectLst/>
              <a:latin typeface="+mn-lt"/>
              <a:ea typeface="+mn-ea"/>
              <a:cs typeface="+mn-cs"/>
            </a:rPr>
            <a:t> las nuevas ducterías e instalar el cable, para hacer la conexión sin interrumpir mucho tiempo el servicio.</a:t>
          </a:r>
          <a:endParaRPr lang="es-MX" sz="1100">
            <a:solidFill>
              <a:schemeClr val="tx1"/>
            </a:solidFill>
            <a:effectLst/>
            <a:latin typeface="+mn-lt"/>
            <a:ea typeface="+mn-ea"/>
            <a:cs typeface="+mn-cs"/>
          </a:endParaRPr>
        </a:p>
      </xdr:txBody>
    </xdr:sp>
    <xdr:clientData/>
  </xdr:oneCellAnchor>
  <xdr:oneCellAnchor>
    <xdr:from>
      <xdr:col>2</xdr:col>
      <xdr:colOff>11206</xdr:colOff>
      <xdr:row>31</xdr:row>
      <xdr:rowOff>0</xdr:rowOff>
    </xdr:from>
    <xdr:ext cx="4527177" cy="1297919"/>
    <xdr:sp macro="" textlink="">
      <xdr:nvSpPr>
        <xdr:cNvPr id="7" name="11 CuadroTexto"/>
        <xdr:cNvSpPr txBox="1"/>
      </xdr:nvSpPr>
      <xdr:spPr>
        <a:xfrm>
          <a:off x="2392456" y="8686800"/>
          <a:ext cx="4527177" cy="12979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solidFill>
                <a:schemeClr val="tx1"/>
              </a:solidFill>
              <a:effectLst/>
              <a:latin typeface="+mn-lt"/>
              <a:ea typeface="+mn-ea"/>
              <a:cs typeface="+mn-cs"/>
            </a:rPr>
            <a:t>En el km 136+800 lado derecho, se encuentra un registro terminal, en el cual inicia un cableado de cobre subterráneo (red principal) que se encuentra enterrado a una distancia menor a los 7 metros desde la carpeta actual y que discurre hacia el km 140 a lo largo del derecho de vía. La ductería anteriormente mencionada se requiere reubicar hacia el borde del derecho de vía ya que quedará bajo el cuerpo de la carretera. Los Ingenieros de TELMEX indican que iniciarán los trabajos a la brevedad posible,.</a:t>
          </a:r>
        </a:p>
      </xdr:txBody>
    </xdr:sp>
    <xdr:clientData/>
  </xdr:oneCellAnchor>
  <xdr:oneCellAnchor>
    <xdr:from>
      <xdr:col>2</xdr:col>
      <xdr:colOff>11206</xdr:colOff>
      <xdr:row>25</xdr:row>
      <xdr:rowOff>11210</xdr:rowOff>
    </xdr:from>
    <xdr:ext cx="4527177" cy="1770525"/>
    <xdr:sp macro="" textlink="">
      <xdr:nvSpPr>
        <xdr:cNvPr id="8" name="14 CuadroTexto"/>
        <xdr:cNvSpPr txBox="1"/>
      </xdr:nvSpPr>
      <xdr:spPr>
        <a:xfrm>
          <a:off x="2392456" y="6526310"/>
          <a:ext cx="4527177" cy="177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Se solicitó a TELMEX la rehubicación de sus líneas aereas del lado izquierdo, ya que caen completamente dentro de los ceros del cuerpo de ampliación, desde el Entronque Timilpan (km 133+260) hasta el km 134+580 (Rincón de Bucio), en la población de Rincón de Bucio el problema de la postería se conjuga con el de los negocios y viviendas dentro del derecho de vía, hasta el km 135+500, de allí hasta el km 136+400 la postería no interfiere con los ceros, sin embargo en este último kilometraje existen 3 postes dentro de una curva (lado derecho) que es necesario rehubicar ya que quedan dentro de los ceros del terraplén.</a:t>
          </a:r>
          <a:endParaRPr lang="es-MX" sz="1200"/>
        </a:p>
      </xdr:txBody>
    </xdr:sp>
    <xdr:clientData/>
  </xdr:oneCellAnchor>
  <xdr:oneCellAnchor>
    <xdr:from>
      <xdr:col>3</xdr:col>
      <xdr:colOff>11206</xdr:colOff>
      <xdr:row>25</xdr:row>
      <xdr:rowOff>134472</xdr:rowOff>
    </xdr:from>
    <xdr:ext cx="2812676" cy="609013"/>
    <xdr:sp macro="" textlink="">
      <xdr:nvSpPr>
        <xdr:cNvPr id="9" name="15 CuadroTexto"/>
        <xdr:cNvSpPr txBox="1"/>
      </xdr:nvSpPr>
      <xdr:spPr>
        <a:xfrm>
          <a:off x="6935881" y="6649572"/>
          <a:ext cx="281267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Construir primero</a:t>
          </a:r>
          <a:r>
            <a:rPr lang="es-MX" sz="1100" baseline="0">
              <a:solidFill>
                <a:schemeClr val="tx1"/>
              </a:solidFill>
              <a:effectLst/>
              <a:latin typeface="+mn-lt"/>
              <a:ea typeface="+mn-ea"/>
              <a:cs typeface="+mn-cs"/>
            </a:rPr>
            <a:t> nuevas líneas,  para hacer la conexión sin interrumpir mucho tiempo el servicio.</a:t>
          </a:r>
          <a:endParaRPr lang="es-MX" sz="1100">
            <a:solidFill>
              <a:schemeClr val="tx1"/>
            </a:solidFill>
            <a:effectLst/>
            <a:latin typeface="+mn-lt"/>
            <a:ea typeface="+mn-ea"/>
            <a:cs typeface="+mn-cs"/>
          </a:endParaRPr>
        </a:p>
      </xdr:txBody>
    </xdr:sp>
    <xdr:clientData/>
  </xdr:oneCellAnchor>
  <xdr:oneCellAnchor>
    <xdr:from>
      <xdr:col>3</xdr:col>
      <xdr:colOff>0</xdr:colOff>
      <xdr:row>31</xdr:row>
      <xdr:rowOff>0</xdr:rowOff>
    </xdr:from>
    <xdr:ext cx="2812676" cy="609013"/>
    <xdr:sp macro="" textlink="">
      <xdr:nvSpPr>
        <xdr:cNvPr id="10" name="16 CuadroTexto"/>
        <xdr:cNvSpPr txBox="1"/>
      </xdr:nvSpPr>
      <xdr:spPr>
        <a:xfrm>
          <a:off x="6924675" y="8686800"/>
          <a:ext cx="281267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Construir primero</a:t>
          </a:r>
          <a:r>
            <a:rPr lang="es-MX" sz="1100" baseline="0">
              <a:solidFill>
                <a:schemeClr val="tx1"/>
              </a:solidFill>
              <a:effectLst/>
              <a:latin typeface="+mn-lt"/>
              <a:ea typeface="+mn-ea"/>
              <a:cs typeface="+mn-cs"/>
            </a:rPr>
            <a:t> las nuevas ducterías e instalar el cable, para hacer la conexión sin interrumpir mucho tiempo el servicio.</a:t>
          </a:r>
          <a:endParaRPr lang="es-MX" sz="1100">
            <a:solidFill>
              <a:schemeClr val="tx1"/>
            </a:solidFill>
            <a:effectLst/>
            <a:latin typeface="+mn-lt"/>
            <a:ea typeface="+mn-ea"/>
            <a:cs typeface="+mn-cs"/>
          </a:endParaRPr>
        </a:p>
      </xdr:txBody>
    </xdr:sp>
    <xdr:clientData/>
  </xdr:oneCellAnchor>
  <xdr:twoCellAnchor>
    <xdr:from>
      <xdr:col>0</xdr:col>
      <xdr:colOff>134472</xdr:colOff>
      <xdr:row>0</xdr:row>
      <xdr:rowOff>123262</xdr:rowOff>
    </xdr:from>
    <xdr:to>
      <xdr:col>1</xdr:col>
      <xdr:colOff>965388</xdr:colOff>
      <xdr:row>3</xdr:row>
      <xdr:rowOff>91326</xdr:rowOff>
    </xdr:to>
    <xdr:pic>
      <xdr:nvPicPr>
        <xdr:cNvPr id="11"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72" y="123262"/>
          <a:ext cx="2021541" cy="606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43</xdr:row>
      <xdr:rowOff>9525</xdr:rowOff>
    </xdr:from>
    <xdr:ext cx="1662953" cy="1413622"/>
    <xdr:pic>
      <xdr:nvPicPr>
        <xdr:cNvPr id="2" name="Picture 1"/>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l="20055" r="20055"/>
        <a:stretch>
          <a:fillRect/>
        </a:stretch>
      </xdr:blipFill>
      <xdr:spPr bwMode="auto">
        <a:xfrm>
          <a:off x="0" y="8201025"/>
          <a:ext cx="1662953" cy="14136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twoCellAnchor>
    <xdr:from>
      <xdr:col>0</xdr:col>
      <xdr:colOff>145676</xdr:colOff>
      <xdr:row>0</xdr:row>
      <xdr:rowOff>201706</xdr:rowOff>
    </xdr:from>
    <xdr:to>
      <xdr:col>1</xdr:col>
      <xdr:colOff>864413</xdr:colOff>
      <xdr:row>2</xdr:row>
      <xdr:rowOff>164235</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76" y="192181"/>
          <a:ext cx="1299762" cy="353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1704975</xdr:colOff>
      <xdr:row>0</xdr:row>
      <xdr:rowOff>0</xdr:rowOff>
    </xdr:from>
    <xdr:to>
      <xdr:col>5</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l="31934" r="20337"/>
        <a:stretch>
          <a:fillRect/>
        </a:stretch>
      </xdr:blipFill>
      <xdr:spPr bwMode="auto">
        <a:xfrm>
          <a:off x="5105400" y="0"/>
          <a:ext cx="5286375" cy="0"/>
        </a:xfrm>
        <a:prstGeom prst="rect">
          <a:avLst/>
        </a:prstGeom>
        <a:noFill/>
        <a:ln w="9525">
          <a:noFill/>
          <a:miter lim="800000"/>
          <a:headEnd/>
          <a:tailEnd/>
        </a:ln>
      </xdr:spPr>
    </xdr:pic>
    <xdr:clientData/>
  </xdr:twoCellAnchor>
  <xdr:twoCellAnchor editAs="oneCell">
    <xdr:from>
      <xdr:col>4</xdr:col>
      <xdr:colOff>25400</xdr:colOff>
      <xdr:row>16</xdr:row>
      <xdr:rowOff>25400</xdr:rowOff>
    </xdr:from>
    <xdr:to>
      <xdr:col>7</xdr:col>
      <xdr:colOff>2108200</xdr:colOff>
      <xdr:row>18</xdr:row>
      <xdr:rowOff>1777873</xdr:rowOff>
    </xdr:to>
    <xdr:pic>
      <xdr:nvPicPr>
        <xdr:cNvPr id="3" name="6 Imagen"/>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130800" y="4654550"/>
          <a:ext cx="10274300" cy="5429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279400</xdr:colOff>
      <xdr:row>0</xdr:row>
      <xdr:rowOff>117092</xdr:rowOff>
    </xdr:from>
    <xdr:to>
      <xdr:col>1</xdr:col>
      <xdr:colOff>2590800</xdr:colOff>
      <xdr:row>4</xdr:row>
      <xdr:rowOff>24093</xdr:rowOff>
    </xdr:to>
    <xdr:pic>
      <xdr:nvPicPr>
        <xdr:cNvPr id="4"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9400" y="117092"/>
          <a:ext cx="2863850" cy="849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1704975</xdr:colOff>
      <xdr:row>0</xdr:row>
      <xdr:rowOff>0</xdr:rowOff>
    </xdr:from>
    <xdr:to>
      <xdr:col>5</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a:srcRect l="31934" r="20337"/>
        <a:stretch>
          <a:fillRect/>
        </a:stretch>
      </xdr:blipFill>
      <xdr:spPr bwMode="auto">
        <a:xfrm>
          <a:off x="7162800" y="0"/>
          <a:ext cx="5286375" cy="0"/>
        </a:xfrm>
        <a:prstGeom prst="rect">
          <a:avLst/>
        </a:prstGeom>
        <a:noFill/>
        <a:ln w="9525">
          <a:noFill/>
          <a:miter lim="800000"/>
          <a:headEnd/>
          <a:tailEnd/>
        </a:ln>
      </xdr:spPr>
    </xdr:pic>
    <xdr:clientData/>
  </xdr:twoCellAnchor>
  <xdr:twoCellAnchor>
    <xdr:from>
      <xdr:col>0</xdr:col>
      <xdr:colOff>247650</xdr:colOff>
      <xdr:row>0</xdr:row>
      <xdr:rowOff>209550</xdr:rowOff>
    </xdr:from>
    <xdr:to>
      <xdr:col>1</xdr:col>
      <xdr:colOff>1713940</xdr:colOff>
      <xdr:row>2</xdr:row>
      <xdr:rowOff>138393</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209550"/>
          <a:ext cx="2018740" cy="586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180975</xdr:colOff>
      <xdr:row>0</xdr:row>
      <xdr:rowOff>104775</xdr:rowOff>
    </xdr:from>
    <xdr:to>
      <xdr:col>2</xdr:col>
      <xdr:colOff>266140</xdr:colOff>
      <xdr:row>3</xdr:row>
      <xdr:rowOff>71718</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04775"/>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415637</xdr:colOff>
      <xdr:row>0</xdr:row>
      <xdr:rowOff>155864</xdr:rowOff>
    </xdr:from>
    <xdr:to>
      <xdr:col>1</xdr:col>
      <xdr:colOff>1845559</xdr:colOff>
      <xdr:row>2</xdr:row>
      <xdr:rowOff>128002</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637" y="155864"/>
          <a:ext cx="2010947" cy="60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74542</xdr:colOff>
      <xdr:row>0</xdr:row>
      <xdr:rowOff>57979</xdr:rowOff>
    </xdr:from>
    <xdr:to>
      <xdr:col>0</xdr:col>
      <xdr:colOff>745434</xdr:colOff>
      <xdr:row>1</xdr:row>
      <xdr:rowOff>90261</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42" y="57979"/>
          <a:ext cx="670892" cy="194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1704975</xdr:colOff>
      <xdr:row>0</xdr:row>
      <xdr:rowOff>0</xdr:rowOff>
    </xdr:from>
    <xdr:to>
      <xdr:col>10</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a:srcRect l="31934" r="20337"/>
        <a:stretch>
          <a:fillRect/>
        </a:stretch>
      </xdr:blipFill>
      <xdr:spPr bwMode="auto">
        <a:xfrm>
          <a:off x="8039100" y="0"/>
          <a:ext cx="10991850" cy="0"/>
        </a:xfrm>
        <a:prstGeom prst="rect">
          <a:avLst/>
        </a:prstGeom>
        <a:noFill/>
        <a:ln w="9525">
          <a:noFill/>
          <a:miter lim="800000"/>
          <a:headEnd/>
          <a:tailEnd/>
        </a:ln>
      </xdr:spPr>
    </xdr:pic>
    <xdr:clientData/>
  </xdr:twoCellAnchor>
  <xdr:twoCellAnchor>
    <xdr:from>
      <xdr:col>0</xdr:col>
      <xdr:colOff>76199</xdr:colOff>
      <xdr:row>0</xdr:row>
      <xdr:rowOff>63500</xdr:rowOff>
    </xdr:from>
    <xdr:to>
      <xdr:col>1</xdr:col>
      <xdr:colOff>1729062</xdr:colOff>
      <xdr:row>3</xdr:row>
      <xdr:rowOff>165100</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99" y="63500"/>
          <a:ext cx="2662513" cy="79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3</xdr:col>
      <xdr:colOff>1704975</xdr:colOff>
      <xdr:row>0</xdr:row>
      <xdr:rowOff>0</xdr:rowOff>
    </xdr:from>
    <xdr:to>
      <xdr:col>7</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l="31934" r="20337"/>
        <a:stretch>
          <a:fillRect/>
        </a:stretch>
      </xdr:blipFill>
      <xdr:spPr bwMode="auto">
        <a:xfrm>
          <a:off x="7953375" y="0"/>
          <a:ext cx="6400800" cy="0"/>
        </a:xfrm>
        <a:prstGeom prst="rect">
          <a:avLst/>
        </a:prstGeom>
        <a:noFill/>
        <a:ln w="9525">
          <a:noFill/>
          <a:miter lim="800000"/>
          <a:headEnd/>
          <a:tailEnd/>
        </a:ln>
      </xdr:spPr>
    </xdr:pic>
    <xdr:clientData/>
  </xdr:twoCellAnchor>
  <xdr:twoCellAnchor>
    <xdr:from>
      <xdr:col>7</xdr:col>
      <xdr:colOff>5056928</xdr:colOff>
      <xdr:row>0</xdr:row>
      <xdr:rowOff>121230</xdr:rowOff>
    </xdr:from>
    <xdr:to>
      <xdr:col>7</xdr:col>
      <xdr:colOff>6794808</xdr:colOff>
      <xdr:row>1</xdr:row>
      <xdr:rowOff>200028</xdr:rowOff>
    </xdr:to>
    <xdr:sp macro="" textlink="">
      <xdr:nvSpPr>
        <xdr:cNvPr id="3" name="3 CuadroTexto"/>
        <xdr:cNvSpPr txBox="1"/>
      </xdr:nvSpPr>
      <xdr:spPr>
        <a:xfrm>
          <a:off x="14353328" y="121230"/>
          <a:ext cx="4330" cy="259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MX" sz="1200" b="1"/>
            <a:t> FORMATO E.P.S. 012</a:t>
          </a:r>
        </a:p>
      </xdr:txBody>
    </xdr:sp>
    <xdr:clientData/>
  </xdr:twoCellAnchor>
  <xdr:twoCellAnchor editAs="oneCell">
    <xdr:from>
      <xdr:col>4</xdr:col>
      <xdr:colOff>883017</xdr:colOff>
      <xdr:row>24</xdr:row>
      <xdr:rowOff>28575</xdr:rowOff>
    </xdr:from>
    <xdr:to>
      <xdr:col>7</xdr:col>
      <xdr:colOff>1476375</xdr:colOff>
      <xdr:row>25</xdr:row>
      <xdr:rowOff>1495425</xdr:rowOff>
    </xdr:to>
    <xdr:pic>
      <xdr:nvPicPr>
        <xdr:cNvPr id="4" name="9 Imagen"/>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r:embed="rId3">
                  <a14:imgEffect>
                    <a14:brightnessContrast bright="33000"/>
                  </a14:imgEffect>
                </a14:imgLayer>
              </a14:imgProps>
            </a:ext>
            <a:ext uri="{28A0092B-C50C-407E-A947-70E740481C1C}">
              <a14:useLocalDpi xmlns:a14="http://schemas.microsoft.com/office/drawing/2010/main" val="0"/>
            </a:ext>
          </a:extLst>
        </a:blip>
        <a:srcRect/>
        <a:stretch>
          <a:fillRect/>
        </a:stretch>
      </xdr:blipFill>
      <xdr:spPr bwMode="auto">
        <a:xfrm>
          <a:off x="8836392" y="8886825"/>
          <a:ext cx="5393958" cy="298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276225</xdr:colOff>
      <xdr:row>19</xdr:row>
      <xdr:rowOff>19050</xdr:rowOff>
    </xdr:from>
    <xdr:to>
      <xdr:col>6</xdr:col>
      <xdr:colOff>892348</xdr:colOff>
      <xdr:row>20</xdr:row>
      <xdr:rowOff>1466849</xdr:rowOff>
    </xdr:to>
    <xdr:pic>
      <xdr:nvPicPr>
        <xdr:cNvPr id="5" name="11 Imagen"/>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33000"/>
                  </a14:imgEffect>
                </a14:imgLayer>
              </a14:imgProps>
            </a:ext>
            <a:ext uri="{28A0092B-C50C-407E-A947-70E740481C1C}">
              <a14:useLocalDpi xmlns:a14="http://schemas.microsoft.com/office/drawing/2010/main" val="0"/>
            </a:ext>
          </a:extLst>
        </a:blip>
        <a:srcRect/>
        <a:stretch>
          <a:fillRect/>
        </a:stretch>
      </xdr:blipFill>
      <xdr:spPr bwMode="auto">
        <a:xfrm>
          <a:off x="6848475" y="5133975"/>
          <a:ext cx="5197648" cy="295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1</xdr:row>
      <xdr:rowOff>0</xdr:rowOff>
    </xdr:from>
    <xdr:to>
      <xdr:col>1</xdr:col>
      <xdr:colOff>1294840</xdr:colOff>
      <xdr:row>3</xdr:row>
      <xdr:rowOff>138393</xdr:rowOff>
    </xdr:to>
    <xdr:pic>
      <xdr:nvPicPr>
        <xdr:cNvPr id="6" name="Imagen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180975"/>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1704975</xdr:colOff>
      <xdr:row>0</xdr:row>
      <xdr:rowOff>0</xdr:rowOff>
    </xdr:from>
    <xdr:to>
      <xdr:col>4</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l="31934" r="20337"/>
        <a:stretch>
          <a:fillRect/>
        </a:stretch>
      </xdr:blipFill>
      <xdr:spPr bwMode="auto">
        <a:xfrm>
          <a:off x="10991850" y="0"/>
          <a:ext cx="1704975" cy="0"/>
        </a:xfrm>
        <a:prstGeom prst="rect">
          <a:avLst/>
        </a:prstGeom>
        <a:noFill/>
        <a:ln w="9525">
          <a:noFill/>
          <a:miter lim="800000"/>
          <a:headEnd/>
          <a:tailEnd/>
        </a:ln>
      </xdr:spPr>
    </xdr:pic>
    <xdr:clientData/>
  </xdr:twoCellAnchor>
  <xdr:twoCellAnchor>
    <xdr:from>
      <xdr:col>0</xdr:col>
      <xdr:colOff>47625</xdr:colOff>
      <xdr:row>0</xdr:row>
      <xdr:rowOff>123825</xdr:rowOff>
    </xdr:from>
    <xdr:to>
      <xdr:col>0</xdr:col>
      <xdr:colOff>2066365</xdr:colOff>
      <xdr:row>3</xdr:row>
      <xdr:rowOff>119343</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23825"/>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76200</xdr:colOff>
      <xdr:row>0</xdr:row>
      <xdr:rowOff>85725</xdr:rowOff>
    </xdr:from>
    <xdr:to>
      <xdr:col>0</xdr:col>
      <xdr:colOff>1787285</xdr:colOff>
      <xdr:row>3</xdr:row>
      <xdr:rowOff>104775</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5725"/>
          <a:ext cx="171108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9525</xdr:colOff>
      <xdr:row>31</xdr:row>
      <xdr:rowOff>9525</xdr:rowOff>
    </xdr:from>
    <xdr:to>
      <xdr:col>3</xdr:col>
      <xdr:colOff>600075</xdr:colOff>
      <xdr:row>32</xdr:row>
      <xdr:rowOff>9525</xdr:rowOff>
    </xdr:to>
    <xdr:sp macro="" textlink="">
      <xdr:nvSpPr>
        <xdr:cNvPr id="2" name="Rectangle 1"/>
        <xdr:cNvSpPr>
          <a:spLocks noChangeArrowheads="1"/>
        </xdr:cNvSpPr>
      </xdr:nvSpPr>
      <xdr:spPr bwMode="auto">
        <a:xfrm>
          <a:off x="1857375" y="6153150"/>
          <a:ext cx="590550" cy="161925"/>
        </a:xfrm>
        <a:prstGeom prst="rect">
          <a:avLst/>
        </a:prstGeom>
        <a:solidFill>
          <a:srgbClr val="FFFFC3"/>
        </a:solidFill>
        <a:ln w="17145">
          <a:solidFill>
            <a:srgbClr val="000000"/>
          </a:solidFill>
          <a:miter lim="800000"/>
          <a:headEnd/>
          <a:tailEnd/>
        </a:ln>
      </xdr:spPr>
    </xdr:sp>
    <xdr:clientData/>
  </xdr:twoCellAnchor>
  <xdr:twoCellAnchor>
    <xdr:from>
      <xdr:col>9</xdr:col>
      <xdr:colOff>0</xdr:colOff>
      <xdr:row>31</xdr:row>
      <xdr:rowOff>9525</xdr:rowOff>
    </xdr:from>
    <xdr:to>
      <xdr:col>12</xdr:col>
      <xdr:colOff>142875</xdr:colOff>
      <xdr:row>32</xdr:row>
      <xdr:rowOff>9525</xdr:rowOff>
    </xdr:to>
    <xdr:sp macro="" textlink="">
      <xdr:nvSpPr>
        <xdr:cNvPr id="3" name="Rectangle 3"/>
        <xdr:cNvSpPr>
          <a:spLocks noChangeArrowheads="1"/>
        </xdr:cNvSpPr>
      </xdr:nvSpPr>
      <xdr:spPr bwMode="auto">
        <a:xfrm>
          <a:off x="3495675" y="6153150"/>
          <a:ext cx="457200" cy="161925"/>
        </a:xfrm>
        <a:prstGeom prst="rect">
          <a:avLst/>
        </a:prstGeom>
        <a:solidFill>
          <a:srgbClr val="00CCFF"/>
        </a:solidFill>
        <a:ln w="17145">
          <a:solidFill>
            <a:srgbClr val="000000"/>
          </a:solidFill>
          <a:miter lim="800000"/>
          <a:headEnd/>
          <a:tailEnd/>
        </a:ln>
      </xdr:spPr>
    </xdr:sp>
    <xdr:clientData/>
  </xdr:twoCellAnchor>
  <xdr:twoCellAnchor>
    <xdr:from>
      <xdr:col>25</xdr:col>
      <xdr:colOff>66675</xdr:colOff>
      <xdr:row>31</xdr:row>
      <xdr:rowOff>9525</xdr:rowOff>
    </xdr:from>
    <xdr:to>
      <xdr:col>29</xdr:col>
      <xdr:colOff>57150</xdr:colOff>
      <xdr:row>32</xdr:row>
      <xdr:rowOff>9525</xdr:rowOff>
    </xdr:to>
    <xdr:sp macro="" textlink="">
      <xdr:nvSpPr>
        <xdr:cNvPr id="4" name="Rectangle 5"/>
        <xdr:cNvSpPr>
          <a:spLocks noChangeArrowheads="1"/>
        </xdr:cNvSpPr>
      </xdr:nvSpPr>
      <xdr:spPr bwMode="auto">
        <a:xfrm>
          <a:off x="5391150" y="6153150"/>
          <a:ext cx="447675" cy="161925"/>
        </a:xfrm>
        <a:prstGeom prst="rect">
          <a:avLst/>
        </a:prstGeom>
        <a:solidFill>
          <a:srgbClr val="FF0000"/>
        </a:solidFill>
        <a:ln w="17145">
          <a:solidFill>
            <a:srgbClr val="000000"/>
          </a:solidFill>
          <a:miter lim="800000"/>
          <a:headEnd/>
          <a:tailEnd/>
        </a:ln>
      </xdr:spPr>
    </xdr:sp>
    <xdr:clientData/>
  </xdr:twoCellAnchor>
  <xdr:twoCellAnchor>
    <xdr:from>
      <xdr:col>36</xdr:col>
      <xdr:colOff>352425</xdr:colOff>
      <xdr:row>31</xdr:row>
      <xdr:rowOff>19050</xdr:rowOff>
    </xdr:from>
    <xdr:to>
      <xdr:col>36</xdr:col>
      <xdr:colOff>952500</xdr:colOff>
      <xdr:row>32</xdr:row>
      <xdr:rowOff>19050</xdr:rowOff>
    </xdr:to>
    <xdr:sp macro="" textlink="">
      <xdr:nvSpPr>
        <xdr:cNvPr id="5" name="Rectangle 8"/>
        <xdr:cNvSpPr>
          <a:spLocks noChangeArrowheads="1"/>
        </xdr:cNvSpPr>
      </xdr:nvSpPr>
      <xdr:spPr bwMode="auto">
        <a:xfrm>
          <a:off x="6934200" y="6162675"/>
          <a:ext cx="600075" cy="161925"/>
        </a:xfrm>
        <a:prstGeom prst="rect">
          <a:avLst/>
        </a:prstGeom>
        <a:solidFill>
          <a:srgbClr val="CCFFCC"/>
        </a:solidFill>
        <a:ln w="17145">
          <a:solidFill>
            <a:srgbClr val="000000"/>
          </a:solidFill>
          <a:miter lim="800000"/>
          <a:headEnd/>
          <a:tailEnd/>
        </a:ln>
      </xdr:spPr>
    </xdr:sp>
    <xdr:clientData/>
  </xdr:twoCellAnchor>
  <xdr:twoCellAnchor>
    <xdr:from>
      <xdr:col>36</xdr:col>
      <xdr:colOff>1076325</xdr:colOff>
      <xdr:row>31</xdr:row>
      <xdr:rowOff>9525</xdr:rowOff>
    </xdr:from>
    <xdr:to>
      <xdr:col>36</xdr:col>
      <xdr:colOff>1895475</xdr:colOff>
      <xdr:row>32</xdr:row>
      <xdr:rowOff>0</xdr:rowOff>
    </xdr:to>
    <xdr:sp macro="" textlink="">
      <xdr:nvSpPr>
        <xdr:cNvPr id="6" name="Texto 12"/>
        <xdr:cNvSpPr txBox="1">
          <a:spLocks noChangeArrowheads="1"/>
        </xdr:cNvSpPr>
      </xdr:nvSpPr>
      <xdr:spPr bwMode="auto">
        <a:xfrm>
          <a:off x="7658100" y="6153150"/>
          <a:ext cx="419100" cy="1524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s-MX" sz="800" b="0" i="0" strike="noStrike">
              <a:solidFill>
                <a:srgbClr val="000000"/>
              </a:solidFill>
              <a:latin typeface="Arial"/>
              <a:cs typeface="Arial"/>
            </a:rPr>
            <a:t>DIA INHABIL</a:t>
          </a:r>
        </a:p>
      </xdr:txBody>
    </xdr:sp>
    <xdr:clientData/>
  </xdr:twoCellAnchor>
  <xdr:twoCellAnchor>
    <xdr:from>
      <xdr:col>0</xdr:col>
      <xdr:colOff>19050</xdr:colOff>
      <xdr:row>0</xdr:row>
      <xdr:rowOff>76200</xdr:rowOff>
    </xdr:from>
    <xdr:to>
      <xdr:col>2</xdr:col>
      <xdr:colOff>233608</xdr:colOff>
      <xdr:row>3</xdr:row>
      <xdr:rowOff>19050</xdr:rowOff>
    </xdr:to>
    <xdr:pic>
      <xdr:nvPicPr>
        <xdr:cNvPr id="7"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
          <a:ext cx="1452808"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1076325</xdr:colOff>
      <xdr:row>17</xdr:row>
      <xdr:rowOff>419100</xdr:rowOff>
    </xdr:from>
    <xdr:to>
      <xdr:col>2</xdr:col>
      <xdr:colOff>647700</xdr:colOff>
      <xdr:row>17</xdr:row>
      <xdr:rowOff>419100</xdr:rowOff>
    </xdr:to>
    <xdr:sp macro="" textlink="">
      <xdr:nvSpPr>
        <xdr:cNvPr id="2" name="Line 16"/>
        <xdr:cNvSpPr>
          <a:spLocks noChangeShapeType="1"/>
        </xdr:cNvSpPr>
      </xdr:nvSpPr>
      <xdr:spPr bwMode="auto">
        <a:xfrm>
          <a:off x="2286000" y="3429000"/>
          <a:ext cx="0" cy="0"/>
        </a:xfrm>
        <a:prstGeom prst="line">
          <a:avLst/>
        </a:prstGeom>
        <a:noFill/>
        <a:ln w="9525">
          <a:solidFill>
            <a:srgbClr val="000000"/>
          </a:solidFill>
          <a:round/>
          <a:headEnd/>
          <a:tailEnd/>
        </a:ln>
      </xdr:spPr>
    </xdr:sp>
    <xdr:clientData/>
  </xdr:twoCellAnchor>
  <xdr:twoCellAnchor>
    <xdr:from>
      <xdr:col>2</xdr:col>
      <xdr:colOff>1485900</xdr:colOff>
      <xdr:row>17</xdr:row>
      <xdr:rowOff>476250</xdr:rowOff>
    </xdr:from>
    <xdr:to>
      <xdr:col>2</xdr:col>
      <xdr:colOff>647700</xdr:colOff>
      <xdr:row>17</xdr:row>
      <xdr:rowOff>1019175</xdr:rowOff>
    </xdr:to>
    <xdr:sp macro="" textlink="">
      <xdr:nvSpPr>
        <xdr:cNvPr id="3" name="Line 17"/>
        <xdr:cNvSpPr>
          <a:spLocks noChangeShapeType="1"/>
        </xdr:cNvSpPr>
      </xdr:nvSpPr>
      <xdr:spPr bwMode="auto">
        <a:xfrm flipH="1">
          <a:off x="2286000" y="3429000"/>
          <a:ext cx="0" cy="0"/>
        </a:xfrm>
        <a:prstGeom prst="line">
          <a:avLst/>
        </a:prstGeom>
        <a:noFill/>
        <a:ln w="9525">
          <a:solidFill>
            <a:srgbClr val="000000"/>
          </a:solidFill>
          <a:round/>
          <a:headEnd/>
          <a:tailEnd/>
        </a:ln>
      </xdr:spPr>
    </xdr:sp>
    <xdr:clientData/>
  </xdr:twoCellAnchor>
  <xdr:twoCellAnchor>
    <xdr:from>
      <xdr:col>2</xdr:col>
      <xdr:colOff>1962150</xdr:colOff>
      <xdr:row>17</xdr:row>
      <xdr:rowOff>476250</xdr:rowOff>
    </xdr:from>
    <xdr:to>
      <xdr:col>2</xdr:col>
      <xdr:colOff>647700</xdr:colOff>
      <xdr:row>17</xdr:row>
      <xdr:rowOff>1019175</xdr:rowOff>
    </xdr:to>
    <xdr:sp macro="" textlink="">
      <xdr:nvSpPr>
        <xdr:cNvPr id="4" name="Line 18"/>
        <xdr:cNvSpPr>
          <a:spLocks noChangeShapeType="1"/>
        </xdr:cNvSpPr>
      </xdr:nvSpPr>
      <xdr:spPr bwMode="auto">
        <a:xfrm>
          <a:off x="2286000" y="3429000"/>
          <a:ext cx="0" cy="0"/>
        </a:xfrm>
        <a:prstGeom prst="line">
          <a:avLst/>
        </a:prstGeom>
        <a:noFill/>
        <a:ln w="9525">
          <a:solidFill>
            <a:srgbClr val="000000"/>
          </a:solidFill>
          <a:round/>
          <a:headEnd/>
          <a:tailEnd/>
        </a:ln>
      </xdr:spPr>
    </xdr:sp>
    <xdr:clientData/>
  </xdr:twoCellAnchor>
  <xdr:oneCellAnchor>
    <xdr:from>
      <xdr:col>7</xdr:col>
      <xdr:colOff>38100</xdr:colOff>
      <xdr:row>22</xdr:row>
      <xdr:rowOff>0</xdr:rowOff>
    </xdr:from>
    <xdr:ext cx="3771900" cy="1714500"/>
    <xdr:pic>
      <xdr:nvPicPr>
        <xdr:cNvPr id="5" name="Picture 3754"/>
        <xdr:cNvPicPr>
          <a:picLocks noChangeAspect="1" noChangeArrowheads="1"/>
        </xdr:cNvPicPr>
      </xdr:nvPicPr>
      <xdr:blipFill>
        <a:blip xmlns:r="http://schemas.openxmlformats.org/officeDocument/2006/relationships" r:embed="rId1">
          <a:lum bright="-100000"/>
        </a:blip>
        <a:srcRect l="26262" t="21298" r="32413" b="13995"/>
        <a:stretch>
          <a:fillRect/>
        </a:stretch>
      </xdr:blipFill>
      <xdr:spPr bwMode="auto">
        <a:xfrm>
          <a:off x="5372100" y="4191000"/>
          <a:ext cx="3771900" cy="1714500"/>
        </a:xfrm>
        <a:prstGeom prst="rect">
          <a:avLst/>
        </a:prstGeom>
        <a:noFill/>
        <a:ln w="9525">
          <a:noFill/>
          <a:miter lim="800000"/>
          <a:headEnd/>
          <a:tailEnd/>
        </a:ln>
      </xdr:spPr>
    </xdr:pic>
    <xdr:clientData/>
  </xdr:oneCellAnchor>
  <xdr:oneCellAnchor>
    <xdr:from>
      <xdr:col>6</xdr:col>
      <xdr:colOff>6486525</xdr:colOff>
      <xdr:row>328</xdr:row>
      <xdr:rowOff>1133475</xdr:rowOff>
    </xdr:from>
    <xdr:ext cx="3829050" cy="2011136"/>
    <xdr:pic>
      <xdr:nvPicPr>
        <xdr:cNvPr id="6" name="Picture 4112"/>
        <xdr:cNvPicPr>
          <a:picLocks noChangeAspect="1" noChangeArrowheads="1"/>
        </xdr:cNvPicPr>
      </xdr:nvPicPr>
      <xdr:blipFill>
        <a:blip xmlns:r="http://schemas.openxmlformats.org/officeDocument/2006/relationships" r:embed="rId2"/>
        <a:srcRect l="32571" t="11156" r="27367" b="8925"/>
        <a:stretch>
          <a:fillRect/>
        </a:stretch>
      </xdr:blipFill>
      <xdr:spPr bwMode="auto">
        <a:xfrm>
          <a:off x="5334000" y="62674500"/>
          <a:ext cx="3829050" cy="2011136"/>
        </a:xfrm>
        <a:prstGeom prst="rect">
          <a:avLst/>
        </a:prstGeom>
        <a:noFill/>
        <a:ln w="9525">
          <a:noFill/>
          <a:miter lim="800000"/>
          <a:headEnd/>
          <a:tailEnd/>
        </a:ln>
      </xdr:spPr>
    </xdr:pic>
    <xdr:clientData/>
  </xdr:oneCellAnchor>
  <xdr:oneCellAnchor>
    <xdr:from>
      <xdr:col>7</xdr:col>
      <xdr:colOff>190500</xdr:colOff>
      <xdr:row>217</xdr:row>
      <xdr:rowOff>114300</xdr:rowOff>
    </xdr:from>
    <xdr:ext cx="3476625" cy="1668853"/>
    <xdr:pic>
      <xdr:nvPicPr>
        <xdr:cNvPr id="7" name="Picture 9669"/>
        <xdr:cNvPicPr>
          <a:picLocks noChangeAspect="1" noChangeArrowheads="1"/>
        </xdr:cNvPicPr>
      </xdr:nvPicPr>
      <xdr:blipFill>
        <a:blip xmlns:r="http://schemas.openxmlformats.org/officeDocument/2006/relationships" r:embed="rId3"/>
        <a:srcRect l="1047"/>
        <a:stretch>
          <a:fillRect/>
        </a:stretch>
      </xdr:blipFill>
      <xdr:spPr bwMode="auto">
        <a:xfrm>
          <a:off x="5524500" y="41452800"/>
          <a:ext cx="3476625" cy="1668853"/>
        </a:xfrm>
        <a:prstGeom prst="rect">
          <a:avLst/>
        </a:prstGeom>
        <a:noFill/>
        <a:ln w="9525">
          <a:noFill/>
          <a:miter lim="800000"/>
          <a:headEnd/>
          <a:tailEnd/>
        </a:ln>
      </xdr:spPr>
    </xdr:pic>
    <xdr:clientData/>
  </xdr:oneCellAnchor>
  <xdr:oneCellAnchor>
    <xdr:from>
      <xdr:col>7</xdr:col>
      <xdr:colOff>228600</xdr:colOff>
      <xdr:row>879</xdr:row>
      <xdr:rowOff>9525</xdr:rowOff>
    </xdr:from>
    <xdr:ext cx="3057525" cy="1861457"/>
    <xdr:pic>
      <xdr:nvPicPr>
        <xdr:cNvPr id="8" name="Picture 9670"/>
        <xdr:cNvPicPr>
          <a:picLocks noChangeAspect="1" noChangeArrowheads="1"/>
        </xdr:cNvPicPr>
      </xdr:nvPicPr>
      <xdr:blipFill>
        <a:blip xmlns:r="http://schemas.openxmlformats.org/officeDocument/2006/relationships" r:embed="rId4"/>
        <a:srcRect t="39424" b="31621"/>
        <a:stretch>
          <a:fillRect/>
        </a:stretch>
      </xdr:blipFill>
      <xdr:spPr bwMode="auto">
        <a:xfrm>
          <a:off x="5562600" y="167459025"/>
          <a:ext cx="3057525" cy="1861457"/>
        </a:xfrm>
        <a:prstGeom prst="rect">
          <a:avLst/>
        </a:prstGeom>
        <a:noFill/>
        <a:ln w="9525">
          <a:noFill/>
          <a:miter lim="800000"/>
          <a:headEnd/>
          <a:tailEnd/>
        </a:ln>
      </xdr:spPr>
    </xdr:pic>
    <xdr:clientData/>
  </xdr:oneCellAnchor>
  <xdr:oneCellAnchor>
    <xdr:from>
      <xdr:col>7</xdr:col>
      <xdr:colOff>447675</xdr:colOff>
      <xdr:row>959</xdr:row>
      <xdr:rowOff>0</xdr:rowOff>
    </xdr:from>
    <xdr:ext cx="3095625" cy="1634217"/>
    <xdr:pic>
      <xdr:nvPicPr>
        <xdr:cNvPr id="9" name="Picture 9671"/>
        <xdr:cNvPicPr>
          <a:picLocks noChangeAspect="1" noChangeArrowheads="1"/>
        </xdr:cNvPicPr>
      </xdr:nvPicPr>
      <xdr:blipFill>
        <a:blip xmlns:r="http://schemas.openxmlformats.org/officeDocument/2006/relationships" r:embed="rId5"/>
        <a:srcRect l="9901" t="27142" r="11221" b="37868"/>
        <a:stretch>
          <a:fillRect/>
        </a:stretch>
      </xdr:blipFill>
      <xdr:spPr bwMode="auto">
        <a:xfrm>
          <a:off x="5781675" y="182689500"/>
          <a:ext cx="3095625" cy="1634217"/>
        </a:xfrm>
        <a:prstGeom prst="rect">
          <a:avLst/>
        </a:prstGeom>
        <a:noFill/>
        <a:ln w="9525">
          <a:noFill/>
          <a:miter lim="800000"/>
          <a:headEnd/>
          <a:tailEnd/>
        </a:ln>
      </xdr:spPr>
    </xdr:pic>
    <xdr:clientData/>
  </xdr:oneCellAnchor>
  <xdr:oneCellAnchor>
    <xdr:from>
      <xdr:col>7</xdr:col>
      <xdr:colOff>247650</xdr:colOff>
      <xdr:row>189</xdr:row>
      <xdr:rowOff>114300</xdr:rowOff>
    </xdr:from>
    <xdr:ext cx="3390900" cy="1483178"/>
    <xdr:pic>
      <xdr:nvPicPr>
        <xdr:cNvPr id="10" name="Picture 9669"/>
        <xdr:cNvPicPr>
          <a:picLocks noChangeAspect="1" noChangeArrowheads="1"/>
        </xdr:cNvPicPr>
      </xdr:nvPicPr>
      <xdr:blipFill>
        <a:blip xmlns:r="http://schemas.openxmlformats.org/officeDocument/2006/relationships" r:embed="rId3"/>
        <a:srcRect l="1047"/>
        <a:stretch>
          <a:fillRect/>
        </a:stretch>
      </xdr:blipFill>
      <xdr:spPr bwMode="auto">
        <a:xfrm>
          <a:off x="5581650" y="36118800"/>
          <a:ext cx="3390900" cy="1483178"/>
        </a:xfrm>
        <a:prstGeom prst="rect">
          <a:avLst/>
        </a:prstGeom>
        <a:noFill/>
        <a:ln w="9525">
          <a:noFill/>
          <a:miter lim="800000"/>
          <a:headEnd/>
          <a:tailEnd/>
        </a:ln>
      </xdr:spPr>
    </xdr:pic>
    <xdr:clientData/>
  </xdr:oneCellAnchor>
  <xdr:oneCellAnchor>
    <xdr:from>
      <xdr:col>7</xdr:col>
      <xdr:colOff>419100</xdr:colOff>
      <xdr:row>302</xdr:row>
      <xdr:rowOff>66675</xdr:rowOff>
    </xdr:from>
    <xdr:ext cx="3152775" cy="1502227"/>
    <xdr:pic>
      <xdr:nvPicPr>
        <xdr:cNvPr id="11" name="Picture 4112"/>
        <xdr:cNvPicPr>
          <a:picLocks noChangeAspect="1" noChangeArrowheads="1"/>
        </xdr:cNvPicPr>
      </xdr:nvPicPr>
      <xdr:blipFill>
        <a:blip xmlns:r="http://schemas.openxmlformats.org/officeDocument/2006/relationships" r:embed="rId2"/>
        <a:srcRect l="32571" t="11156" r="27367" b="8925"/>
        <a:stretch>
          <a:fillRect/>
        </a:stretch>
      </xdr:blipFill>
      <xdr:spPr bwMode="auto">
        <a:xfrm>
          <a:off x="5753100" y="57597675"/>
          <a:ext cx="3152775" cy="1502227"/>
        </a:xfrm>
        <a:prstGeom prst="rect">
          <a:avLst/>
        </a:prstGeom>
        <a:noFill/>
        <a:ln w="9525">
          <a:noFill/>
          <a:miter lim="800000"/>
          <a:headEnd/>
          <a:tailEnd/>
        </a:ln>
      </xdr:spPr>
    </xdr:pic>
    <xdr:clientData/>
  </xdr:oneCellAnchor>
  <xdr:oneCellAnchor>
    <xdr:from>
      <xdr:col>7</xdr:col>
      <xdr:colOff>419100</xdr:colOff>
      <xdr:row>852</xdr:row>
      <xdr:rowOff>152400</xdr:rowOff>
    </xdr:from>
    <xdr:ext cx="2876550" cy="1330778"/>
    <xdr:pic>
      <xdr:nvPicPr>
        <xdr:cNvPr id="12" name="Picture 9670"/>
        <xdr:cNvPicPr>
          <a:picLocks noChangeAspect="1" noChangeArrowheads="1"/>
        </xdr:cNvPicPr>
      </xdr:nvPicPr>
      <xdr:blipFill>
        <a:blip xmlns:r="http://schemas.openxmlformats.org/officeDocument/2006/relationships" r:embed="rId4"/>
        <a:srcRect t="39424" b="31621"/>
        <a:stretch>
          <a:fillRect/>
        </a:stretch>
      </xdr:blipFill>
      <xdr:spPr bwMode="auto">
        <a:xfrm>
          <a:off x="5753100" y="162458400"/>
          <a:ext cx="2876550" cy="1330778"/>
        </a:xfrm>
        <a:prstGeom prst="rect">
          <a:avLst/>
        </a:prstGeom>
        <a:noFill/>
        <a:ln w="9525">
          <a:noFill/>
          <a:miter lim="800000"/>
          <a:headEnd/>
          <a:tailEnd/>
        </a:ln>
      </xdr:spPr>
    </xdr:pic>
    <xdr:clientData/>
  </xdr:oneCellAnchor>
  <xdr:oneCellAnchor>
    <xdr:from>
      <xdr:col>7</xdr:col>
      <xdr:colOff>304800</xdr:colOff>
      <xdr:row>932</xdr:row>
      <xdr:rowOff>161925</xdr:rowOff>
    </xdr:from>
    <xdr:ext cx="3095625" cy="1311728"/>
    <xdr:pic>
      <xdr:nvPicPr>
        <xdr:cNvPr id="13" name="Picture 9671"/>
        <xdr:cNvPicPr>
          <a:picLocks noChangeAspect="1" noChangeArrowheads="1"/>
        </xdr:cNvPicPr>
      </xdr:nvPicPr>
      <xdr:blipFill>
        <a:blip xmlns:r="http://schemas.openxmlformats.org/officeDocument/2006/relationships" r:embed="rId5"/>
        <a:srcRect l="9901" t="27142" r="11221" b="37868"/>
        <a:stretch>
          <a:fillRect/>
        </a:stretch>
      </xdr:blipFill>
      <xdr:spPr bwMode="auto">
        <a:xfrm>
          <a:off x="5638800" y="177707925"/>
          <a:ext cx="3095625" cy="1311728"/>
        </a:xfrm>
        <a:prstGeom prst="rect">
          <a:avLst/>
        </a:prstGeom>
        <a:noFill/>
        <a:ln w="9525">
          <a:noFill/>
          <a:miter lim="800000"/>
          <a:headEnd/>
          <a:tailEnd/>
        </a:ln>
      </xdr:spPr>
    </xdr:pic>
    <xdr:clientData/>
  </xdr:oneCellAnchor>
  <xdr:twoCellAnchor>
    <xdr:from>
      <xdr:col>0</xdr:col>
      <xdr:colOff>0</xdr:colOff>
      <xdr:row>1</xdr:row>
      <xdr:rowOff>0</xdr:rowOff>
    </xdr:from>
    <xdr:to>
      <xdr:col>1</xdr:col>
      <xdr:colOff>390965</xdr:colOff>
      <xdr:row>3</xdr:row>
      <xdr:rowOff>65623</xdr:rowOff>
    </xdr:to>
    <xdr:pic>
      <xdr:nvPicPr>
        <xdr:cNvPr id="14" name="Imagen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90500"/>
          <a:ext cx="1152965" cy="446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1123950</xdr:colOff>
      <xdr:row>38</xdr:row>
      <xdr:rowOff>57150</xdr:rowOff>
    </xdr:from>
    <xdr:to>
      <xdr:col>0</xdr:col>
      <xdr:colOff>1333500</xdr:colOff>
      <xdr:row>39</xdr:row>
      <xdr:rowOff>47625</xdr:rowOff>
    </xdr:to>
    <xdr:sp macro="" textlink="">
      <xdr:nvSpPr>
        <xdr:cNvPr id="2" name="Texto 2"/>
        <xdr:cNvSpPr txBox="1">
          <a:spLocks noChangeArrowheads="1"/>
        </xdr:cNvSpPr>
      </xdr:nvSpPr>
      <xdr:spPr bwMode="auto">
        <a:xfrm>
          <a:off x="1123950" y="7839075"/>
          <a:ext cx="209550" cy="152400"/>
        </a:xfrm>
        <a:prstGeom prst="rect">
          <a:avLst/>
        </a:prstGeom>
        <a:solidFill>
          <a:srgbClr val="00CCFC"/>
        </a:solidFill>
        <a:ln w="9525">
          <a:solidFill>
            <a:srgbClr val="000000"/>
          </a:solidFill>
          <a:miter lim="800000"/>
          <a:headEnd/>
          <a:tailEnd/>
        </a:ln>
      </xdr:spPr>
    </xdr:sp>
    <xdr:clientData/>
  </xdr:twoCellAnchor>
  <xdr:twoCellAnchor>
    <xdr:from>
      <xdr:col>2</xdr:col>
      <xdr:colOff>361950</xdr:colOff>
      <xdr:row>38</xdr:row>
      <xdr:rowOff>57150</xdr:rowOff>
    </xdr:from>
    <xdr:to>
      <xdr:col>2</xdr:col>
      <xdr:colOff>590550</xdr:colOff>
      <xdr:row>39</xdr:row>
      <xdr:rowOff>47625</xdr:rowOff>
    </xdr:to>
    <xdr:sp macro="" textlink="">
      <xdr:nvSpPr>
        <xdr:cNvPr id="3" name="Texto 4"/>
        <xdr:cNvSpPr txBox="1">
          <a:spLocks noChangeArrowheads="1"/>
        </xdr:cNvSpPr>
      </xdr:nvSpPr>
      <xdr:spPr bwMode="auto">
        <a:xfrm>
          <a:off x="2314575" y="7839075"/>
          <a:ext cx="190500" cy="152400"/>
        </a:xfrm>
        <a:prstGeom prst="rect">
          <a:avLst/>
        </a:prstGeom>
        <a:solidFill>
          <a:srgbClr val="008000"/>
        </a:solidFill>
        <a:ln w="9525">
          <a:solidFill>
            <a:srgbClr val="000000"/>
          </a:solidFill>
          <a:miter lim="800000"/>
          <a:headEnd/>
          <a:tailEnd/>
        </a:ln>
      </xdr:spPr>
    </xdr:sp>
    <xdr:clientData/>
  </xdr:twoCellAnchor>
  <xdr:twoCellAnchor>
    <xdr:from>
      <xdr:col>11</xdr:col>
      <xdr:colOff>28575</xdr:colOff>
      <xdr:row>38</xdr:row>
      <xdr:rowOff>57150</xdr:rowOff>
    </xdr:from>
    <xdr:to>
      <xdr:col>12</xdr:col>
      <xdr:colOff>85725</xdr:colOff>
      <xdr:row>39</xdr:row>
      <xdr:rowOff>47625</xdr:rowOff>
    </xdr:to>
    <xdr:sp macro="" textlink="">
      <xdr:nvSpPr>
        <xdr:cNvPr id="4" name="Texto 5"/>
        <xdr:cNvSpPr txBox="1">
          <a:spLocks noChangeArrowheads="1"/>
        </xdr:cNvSpPr>
      </xdr:nvSpPr>
      <xdr:spPr bwMode="auto">
        <a:xfrm>
          <a:off x="3752850" y="7839075"/>
          <a:ext cx="209550" cy="152400"/>
        </a:xfrm>
        <a:prstGeom prst="rect">
          <a:avLst/>
        </a:prstGeom>
        <a:solidFill>
          <a:srgbClr val="800000"/>
        </a:solidFill>
        <a:ln w="9525">
          <a:solidFill>
            <a:srgbClr val="000000"/>
          </a:solidFill>
          <a:miter lim="800000"/>
          <a:headEnd/>
          <a:tailEnd/>
        </a:ln>
      </xdr:spPr>
    </xdr:sp>
    <xdr:clientData/>
  </xdr:twoCellAnchor>
  <xdr:twoCellAnchor>
    <xdr:from>
      <xdr:col>22</xdr:col>
      <xdr:colOff>47625</xdr:colOff>
      <xdr:row>38</xdr:row>
      <xdr:rowOff>57150</xdr:rowOff>
    </xdr:from>
    <xdr:to>
      <xdr:col>23</xdr:col>
      <xdr:colOff>123825</xdr:colOff>
      <xdr:row>39</xdr:row>
      <xdr:rowOff>47625</xdr:rowOff>
    </xdr:to>
    <xdr:sp macro="" textlink="">
      <xdr:nvSpPr>
        <xdr:cNvPr id="5" name="Texto 6"/>
        <xdr:cNvSpPr txBox="1">
          <a:spLocks noChangeArrowheads="1"/>
        </xdr:cNvSpPr>
      </xdr:nvSpPr>
      <xdr:spPr bwMode="auto">
        <a:xfrm>
          <a:off x="5448300" y="7839075"/>
          <a:ext cx="228600" cy="152400"/>
        </a:xfrm>
        <a:prstGeom prst="rect">
          <a:avLst/>
        </a:prstGeom>
        <a:solidFill>
          <a:srgbClr val="0000FF"/>
        </a:solidFill>
        <a:ln w="9525">
          <a:solidFill>
            <a:srgbClr val="000000"/>
          </a:solidFill>
          <a:miter lim="800000"/>
          <a:headEnd/>
          <a:tailEnd/>
        </a:ln>
      </xdr:spPr>
    </xdr:sp>
    <xdr:clientData/>
  </xdr:twoCellAnchor>
  <xdr:twoCellAnchor>
    <xdr:from>
      <xdr:col>30</xdr:col>
      <xdr:colOff>123825</xdr:colOff>
      <xdr:row>38</xdr:row>
      <xdr:rowOff>66675</xdr:rowOff>
    </xdr:from>
    <xdr:to>
      <xdr:col>32</xdr:col>
      <xdr:colOff>28575</xdr:colOff>
      <xdr:row>39</xdr:row>
      <xdr:rowOff>57150</xdr:rowOff>
    </xdr:to>
    <xdr:sp macro="" textlink="">
      <xdr:nvSpPr>
        <xdr:cNvPr id="6" name="Texto 7"/>
        <xdr:cNvSpPr txBox="1">
          <a:spLocks noChangeArrowheads="1"/>
        </xdr:cNvSpPr>
      </xdr:nvSpPr>
      <xdr:spPr bwMode="auto">
        <a:xfrm>
          <a:off x="6743700" y="7848600"/>
          <a:ext cx="209550" cy="152400"/>
        </a:xfrm>
        <a:prstGeom prst="rect">
          <a:avLst/>
        </a:prstGeom>
        <a:solidFill>
          <a:srgbClr val="FF0000"/>
        </a:solidFill>
        <a:ln w="9525">
          <a:solidFill>
            <a:srgbClr val="000000"/>
          </a:solidFill>
          <a:miter lim="800000"/>
          <a:headEnd/>
          <a:tailEnd/>
        </a:ln>
      </xdr:spPr>
    </xdr:sp>
    <xdr:clientData/>
  </xdr:twoCellAnchor>
  <xdr:twoCellAnchor>
    <xdr:from>
      <xdr:col>35</xdr:col>
      <xdr:colOff>323850</xdr:colOff>
      <xdr:row>38</xdr:row>
      <xdr:rowOff>76200</xdr:rowOff>
    </xdr:from>
    <xdr:to>
      <xdr:col>36</xdr:col>
      <xdr:colOff>104775</xdr:colOff>
      <xdr:row>39</xdr:row>
      <xdr:rowOff>66675</xdr:rowOff>
    </xdr:to>
    <xdr:sp macro="" textlink="">
      <xdr:nvSpPr>
        <xdr:cNvPr id="7" name="Texto 8"/>
        <xdr:cNvSpPr txBox="1">
          <a:spLocks noChangeArrowheads="1"/>
        </xdr:cNvSpPr>
      </xdr:nvSpPr>
      <xdr:spPr bwMode="auto">
        <a:xfrm>
          <a:off x="7943850" y="7858125"/>
          <a:ext cx="209550" cy="152400"/>
        </a:xfrm>
        <a:prstGeom prst="rect">
          <a:avLst/>
        </a:prstGeom>
        <a:solidFill>
          <a:srgbClr val="CCFFCC"/>
        </a:solidFill>
        <a:ln w="9525">
          <a:solidFill>
            <a:srgbClr val="000000"/>
          </a:solidFill>
          <a:miter lim="800000"/>
          <a:headEnd/>
          <a:tailEnd/>
        </a:ln>
      </xdr:spPr>
    </xdr:sp>
    <xdr:clientData/>
  </xdr:twoCellAnchor>
  <xdr:twoCellAnchor>
    <xdr:from>
      <xdr:col>36</xdr:col>
      <xdr:colOff>161925</xdr:colOff>
      <xdr:row>38</xdr:row>
      <xdr:rowOff>85725</xdr:rowOff>
    </xdr:from>
    <xdr:to>
      <xdr:col>37</xdr:col>
      <xdr:colOff>438150</xdr:colOff>
      <xdr:row>39</xdr:row>
      <xdr:rowOff>76200</xdr:rowOff>
    </xdr:to>
    <xdr:sp macro="" textlink="">
      <xdr:nvSpPr>
        <xdr:cNvPr id="8" name="Texto 9"/>
        <xdr:cNvSpPr txBox="1">
          <a:spLocks noChangeArrowheads="1"/>
        </xdr:cNvSpPr>
      </xdr:nvSpPr>
      <xdr:spPr bwMode="auto">
        <a:xfrm>
          <a:off x="8210550" y="7867650"/>
          <a:ext cx="628650" cy="1524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s-MX" sz="800" b="0" i="0" strike="noStrike">
              <a:solidFill>
                <a:srgbClr val="000000"/>
              </a:solidFill>
              <a:latin typeface="Arial"/>
              <a:cs typeface="Arial"/>
            </a:rPr>
            <a:t>DIA INHABIL</a:t>
          </a:r>
        </a:p>
      </xdr:txBody>
    </xdr:sp>
    <xdr:clientData/>
  </xdr:twoCellAnchor>
  <xdr:twoCellAnchor>
    <xdr:from>
      <xdr:col>0</xdr:col>
      <xdr:colOff>47625</xdr:colOff>
      <xdr:row>0</xdr:row>
      <xdr:rowOff>123825</xdr:rowOff>
    </xdr:from>
    <xdr:to>
      <xdr:col>1</xdr:col>
      <xdr:colOff>174353</xdr:colOff>
      <xdr:row>2</xdr:row>
      <xdr:rowOff>171450</xdr:rowOff>
    </xdr:to>
    <xdr:pic>
      <xdr:nvPicPr>
        <xdr:cNvPr id="9"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23825"/>
          <a:ext cx="1517378"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1704975</xdr:colOff>
      <xdr:row>0</xdr:row>
      <xdr:rowOff>0</xdr:rowOff>
    </xdr:from>
    <xdr:to>
      <xdr:col>11</xdr:col>
      <xdr:colOff>1704975</xdr:colOff>
      <xdr:row>0</xdr:row>
      <xdr:rowOff>0</xdr:rowOff>
    </xdr:to>
    <xdr:pic>
      <xdr:nvPicPr>
        <xdr:cNvPr id="2" name="Picture 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l="31934" r="20337"/>
        <a:stretch>
          <a:fillRect/>
        </a:stretch>
      </xdr:blipFill>
      <xdr:spPr bwMode="auto">
        <a:xfrm>
          <a:off x="12734925" y="0"/>
          <a:ext cx="2505075" cy="0"/>
        </a:xfrm>
        <a:prstGeom prst="rect">
          <a:avLst/>
        </a:prstGeom>
        <a:noFill/>
        <a:ln w="9525">
          <a:noFill/>
          <a:miter lim="800000"/>
          <a:headEnd/>
          <a:tailEnd/>
        </a:ln>
      </xdr:spPr>
    </xdr:pic>
    <xdr:clientData/>
  </xdr:twoCellAnchor>
  <xdr:twoCellAnchor>
    <xdr:from>
      <xdr:col>0</xdr:col>
      <xdr:colOff>76200</xdr:colOff>
      <xdr:row>0</xdr:row>
      <xdr:rowOff>127000</xdr:rowOff>
    </xdr:from>
    <xdr:to>
      <xdr:col>0</xdr:col>
      <xdr:colOff>2094940</xdr:colOff>
      <xdr:row>3</xdr:row>
      <xdr:rowOff>112993</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27000"/>
          <a:ext cx="2018740" cy="586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28575</xdr:colOff>
      <xdr:row>16</xdr:row>
      <xdr:rowOff>47625</xdr:rowOff>
    </xdr:from>
    <xdr:to>
      <xdr:col>2</xdr:col>
      <xdr:colOff>457200</xdr:colOff>
      <xdr:row>29</xdr:row>
      <xdr:rowOff>152400</xdr:rowOff>
    </xdr:to>
    <xdr:sp macro="" textlink="">
      <xdr:nvSpPr>
        <xdr:cNvPr id="2" name="Texto 29"/>
        <xdr:cNvSpPr txBox="1">
          <a:spLocks noChangeArrowheads="1"/>
        </xdr:cNvSpPr>
      </xdr:nvSpPr>
      <xdr:spPr bwMode="auto">
        <a:xfrm>
          <a:off x="2076450" y="3790950"/>
          <a:ext cx="428625" cy="2333625"/>
        </a:xfrm>
        <a:prstGeom prst="rect">
          <a:avLst/>
        </a:prstGeom>
        <a:solidFill>
          <a:srgbClr val="FFFFFF"/>
        </a:solidFill>
        <a:ln w="9525">
          <a:solidFill>
            <a:srgbClr val="FFFFFF"/>
          </a:solidFill>
          <a:miter lim="800000"/>
          <a:headEnd/>
          <a:tailEnd/>
        </a:ln>
      </xdr:spPr>
      <xdr:txBody>
        <a:bodyPr vertOverflow="clip" vert="vert270" wrap="square" lIns="27432" tIns="18288" rIns="27432" bIns="18288" anchor="ctr" upright="1"/>
        <a:lstStyle/>
        <a:p>
          <a:pPr algn="ctr" rtl="0">
            <a:defRPr sz="1000"/>
          </a:pPr>
          <a:r>
            <a:rPr lang="es-MX" sz="1000" b="1" i="0" strike="noStrike">
              <a:solidFill>
                <a:srgbClr val="000000"/>
              </a:solidFill>
              <a:latin typeface="Arial"/>
              <a:cs typeface="Arial"/>
            </a:rPr>
            <a:t>BASE</a:t>
          </a:r>
        </a:p>
      </xdr:txBody>
    </xdr:sp>
    <xdr:clientData/>
  </xdr:twoCellAnchor>
  <xdr:twoCellAnchor>
    <xdr:from>
      <xdr:col>3</xdr:col>
      <xdr:colOff>28575</xdr:colOff>
      <xdr:row>17</xdr:row>
      <xdr:rowOff>28575</xdr:rowOff>
    </xdr:from>
    <xdr:to>
      <xdr:col>3</xdr:col>
      <xdr:colOff>4000500</xdr:colOff>
      <xdr:row>22</xdr:row>
      <xdr:rowOff>114300</xdr:rowOff>
    </xdr:to>
    <xdr:sp macro="" textlink="">
      <xdr:nvSpPr>
        <xdr:cNvPr id="3" name="Texto 30"/>
        <xdr:cNvSpPr txBox="1">
          <a:spLocks noChangeArrowheads="1"/>
        </xdr:cNvSpPr>
      </xdr:nvSpPr>
      <xdr:spPr bwMode="auto">
        <a:xfrm>
          <a:off x="2571750" y="3943350"/>
          <a:ext cx="3971925" cy="942975"/>
        </a:xfrm>
        <a:prstGeom prst="rect">
          <a:avLst/>
        </a:prstGeom>
        <a:solidFill>
          <a:srgbClr val="FFFFFF"/>
        </a:solidFill>
        <a:ln w="9525">
          <a:solidFill>
            <a:srgbClr val="FFFFFF"/>
          </a:solidFill>
          <a:miter lim="800000"/>
          <a:headEnd/>
          <a:tailEnd/>
        </a:ln>
      </xdr:spPr>
      <xdr:txBody>
        <a:bodyPr vertOverflow="clip" wrap="square" lIns="27432" tIns="18288" rIns="27432" bIns="18288" anchor="ctr" upright="1"/>
        <a:lstStyle/>
        <a:p>
          <a:pPr algn="ctr" rtl="0">
            <a:defRPr sz="1000"/>
          </a:pPr>
          <a:r>
            <a:rPr lang="es-MX" sz="1000" b="1" i="0" strike="noStrike">
              <a:solidFill>
                <a:srgbClr val="000000"/>
              </a:solidFill>
              <a:latin typeface="Arial"/>
              <a:cs typeface="Arial"/>
            </a:rPr>
            <a:t>C  O  M  P  A  C  T  A  C  I  O  N</a:t>
          </a:r>
        </a:p>
        <a:p>
          <a:pPr algn="ctr" rtl="0">
            <a:defRPr sz="1000"/>
          </a:pPr>
          <a:r>
            <a:rPr lang="es-MX" sz="1000" b="1" i="0" strike="noStrike">
              <a:solidFill>
                <a:srgbClr val="000000"/>
              </a:solidFill>
              <a:latin typeface="Arial"/>
              <a:cs typeface="Arial"/>
            </a:rPr>
            <a:t>( mín, 100% )</a:t>
          </a:r>
        </a:p>
        <a:p>
          <a:pPr algn="ctr" rtl="0">
            <a:defRPr sz="1000"/>
          </a:pPr>
          <a:r>
            <a:rPr lang="es-MX" sz="1000" b="1" i="0" strike="noStrike">
              <a:solidFill>
                <a:srgbClr val="000000"/>
              </a:solidFill>
              <a:latin typeface="Arial"/>
              <a:cs typeface="Arial"/>
            </a:rPr>
            <a:t>Y ESPESOR</a:t>
          </a:r>
        </a:p>
        <a:p>
          <a:pPr algn="ctr" rtl="0">
            <a:defRPr sz="1000"/>
          </a:pPr>
          <a:r>
            <a:rPr lang="es-MX" sz="1000" b="1" i="0" strike="noStrike">
              <a:solidFill>
                <a:srgbClr val="000000"/>
              </a:solidFill>
              <a:latin typeface="Arial"/>
              <a:cs typeface="Arial"/>
            </a:rPr>
            <a:t>PROYECTO = ________________ )</a:t>
          </a:r>
        </a:p>
      </xdr:txBody>
    </xdr:sp>
    <xdr:clientData/>
  </xdr:twoCellAnchor>
  <xdr:twoCellAnchor>
    <xdr:from>
      <xdr:col>2</xdr:col>
      <xdr:colOff>28575</xdr:colOff>
      <xdr:row>30</xdr:row>
      <xdr:rowOff>38100</xdr:rowOff>
    </xdr:from>
    <xdr:to>
      <xdr:col>2</xdr:col>
      <xdr:colOff>457200</xdr:colOff>
      <xdr:row>42</xdr:row>
      <xdr:rowOff>161925</xdr:rowOff>
    </xdr:to>
    <xdr:sp macro="" textlink="">
      <xdr:nvSpPr>
        <xdr:cNvPr id="4" name="Texto 54"/>
        <xdr:cNvSpPr txBox="1">
          <a:spLocks noChangeArrowheads="1"/>
        </xdr:cNvSpPr>
      </xdr:nvSpPr>
      <xdr:spPr bwMode="auto">
        <a:xfrm>
          <a:off x="2076450" y="6181725"/>
          <a:ext cx="428625" cy="2181225"/>
        </a:xfrm>
        <a:prstGeom prst="rect">
          <a:avLst/>
        </a:prstGeom>
        <a:solidFill>
          <a:srgbClr val="FFFFFF"/>
        </a:solidFill>
        <a:ln w="9525">
          <a:solidFill>
            <a:srgbClr val="FFFFFF"/>
          </a:solidFill>
          <a:miter lim="800000"/>
          <a:headEnd/>
          <a:tailEnd/>
        </a:ln>
      </xdr:spPr>
      <xdr:txBody>
        <a:bodyPr vertOverflow="clip" vert="vert270" wrap="square" lIns="27432" tIns="18288" rIns="27432" bIns="18288" anchor="ctr" upright="1"/>
        <a:lstStyle/>
        <a:p>
          <a:pPr algn="ctr" rtl="0">
            <a:defRPr sz="1000"/>
          </a:pPr>
          <a:r>
            <a:rPr lang="es-MX" sz="1000" b="1" i="0" strike="noStrike">
              <a:solidFill>
                <a:srgbClr val="000000"/>
              </a:solidFill>
              <a:latin typeface="Arial"/>
              <a:cs typeface="Arial"/>
            </a:rPr>
            <a:t>SUB-BASE</a:t>
          </a:r>
        </a:p>
      </xdr:txBody>
    </xdr:sp>
    <xdr:clientData/>
  </xdr:twoCellAnchor>
  <xdr:twoCellAnchor>
    <xdr:from>
      <xdr:col>3</xdr:col>
      <xdr:colOff>28575</xdr:colOff>
      <xdr:row>31</xdr:row>
      <xdr:rowOff>28575</xdr:rowOff>
    </xdr:from>
    <xdr:to>
      <xdr:col>3</xdr:col>
      <xdr:colOff>3990975</xdr:colOff>
      <xdr:row>36</xdr:row>
      <xdr:rowOff>114300</xdr:rowOff>
    </xdr:to>
    <xdr:sp macro="" textlink="">
      <xdr:nvSpPr>
        <xdr:cNvPr id="5" name="Texto 30"/>
        <xdr:cNvSpPr txBox="1">
          <a:spLocks noChangeArrowheads="1"/>
        </xdr:cNvSpPr>
      </xdr:nvSpPr>
      <xdr:spPr bwMode="auto">
        <a:xfrm>
          <a:off x="2571750" y="6343650"/>
          <a:ext cx="3962400" cy="942975"/>
        </a:xfrm>
        <a:prstGeom prst="rect">
          <a:avLst/>
        </a:prstGeom>
        <a:solidFill>
          <a:srgbClr val="FFFFFF"/>
        </a:solidFill>
        <a:ln w="9525">
          <a:solidFill>
            <a:srgbClr val="FFFFFF"/>
          </a:solidFill>
          <a:miter lim="800000"/>
          <a:headEnd/>
          <a:tailEnd/>
        </a:ln>
      </xdr:spPr>
      <xdr:txBody>
        <a:bodyPr vertOverflow="clip" wrap="square" lIns="27432" tIns="18288" rIns="27432" bIns="18288" anchor="ctr" upright="1"/>
        <a:lstStyle/>
        <a:p>
          <a:pPr algn="ctr" rtl="0">
            <a:defRPr sz="1000"/>
          </a:pPr>
          <a:r>
            <a:rPr lang="es-MX" sz="1000" b="1" i="0" strike="noStrike">
              <a:solidFill>
                <a:srgbClr val="000000"/>
              </a:solidFill>
              <a:latin typeface="Arial"/>
              <a:cs typeface="Arial"/>
            </a:rPr>
            <a:t>C  O  M  P  A  C  T  A  C  I  O  N</a:t>
          </a:r>
        </a:p>
        <a:p>
          <a:pPr algn="ctr" rtl="0">
            <a:defRPr sz="1000"/>
          </a:pPr>
          <a:r>
            <a:rPr lang="es-MX" sz="1000" b="1" i="0" strike="noStrike">
              <a:solidFill>
                <a:srgbClr val="000000"/>
              </a:solidFill>
              <a:latin typeface="Arial"/>
              <a:cs typeface="Arial"/>
            </a:rPr>
            <a:t>( mín, 100% )</a:t>
          </a:r>
        </a:p>
        <a:p>
          <a:pPr algn="ctr" rtl="0">
            <a:defRPr sz="1000"/>
          </a:pPr>
          <a:r>
            <a:rPr lang="es-MX" sz="1000" b="1" i="0" strike="noStrike">
              <a:solidFill>
                <a:srgbClr val="000000"/>
              </a:solidFill>
              <a:latin typeface="Arial"/>
              <a:cs typeface="Arial"/>
            </a:rPr>
            <a:t>Y ESPESOR</a:t>
          </a:r>
        </a:p>
        <a:p>
          <a:pPr algn="ctr" rtl="0">
            <a:defRPr sz="1000"/>
          </a:pPr>
          <a:r>
            <a:rPr lang="es-MX" sz="1000" b="1" i="0" strike="noStrike">
              <a:solidFill>
                <a:srgbClr val="000000"/>
              </a:solidFill>
              <a:latin typeface="Arial"/>
              <a:cs typeface="Arial"/>
            </a:rPr>
            <a:t>( PROYECTO = ________________ )</a:t>
          </a:r>
        </a:p>
      </xdr:txBody>
    </xdr:sp>
    <xdr:clientData/>
  </xdr:twoCellAnchor>
  <xdr:twoCellAnchor>
    <xdr:from>
      <xdr:col>3</xdr:col>
      <xdr:colOff>28575</xdr:colOff>
      <xdr:row>44</xdr:row>
      <xdr:rowOff>28575</xdr:rowOff>
    </xdr:from>
    <xdr:to>
      <xdr:col>3</xdr:col>
      <xdr:colOff>4000500</xdr:colOff>
      <xdr:row>49</xdr:row>
      <xdr:rowOff>114300</xdr:rowOff>
    </xdr:to>
    <xdr:sp macro="" textlink="">
      <xdr:nvSpPr>
        <xdr:cNvPr id="6" name="Texto 30"/>
        <xdr:cNvSpPr txBox="1">
          <a:spLocks noChangeArrowheads="1"/>
        </xdr:cNvSpPr>
      </xdr:nvSpPr>
      <xdr:spPr bwMode="auto">
        <a:xfrm>
          <a:off x="2571750" y="8572500"/>
          <a:ext cx="3971925" cy="942975"/>
        </a:xfrm>
        <a:prstGeom prst="rect">
          <a:avLst/>
        </a:prstGeom>
        <a:solidFill>
          <a:srgbClr val="FFFFFF"/>
        </a:solidFill>
        <a:ln w="9525">
          <a:solidFill>
            <a:srgbClr val="FFFFFF"/>
          </a:solidFill>
          <a:miter lim="800000"/>
          <a:headEnd/>
          <a:tailEnd/>
        </a:ln>
      </xdr:spPr>
      <xdr:txBody>
        <a:bodyPr vertOverflow="clip" wrap="square" lIns="27432" tIns="18288" rIns="27432" bIns="18288" anchor="ctr" upright="1"/>
        <a:lstStyle/>
        <a:p>
          <a:pPr algn="ctr" rtl="0">
            <a:defRPr sz="1000"/>
          </a:pPr>
          <a:r>
            <a:rPr lang="es-MX" sz="1000" b="1" i="0" strike="noStrike">
              <a:solidFill>
                <a:srgbClr val="000000"/>
              </a:solidFill>
              <a:latin typeface="Arial"/>
              <a:cs typeface="Arial"/>
            </a:rPr>
            <a:t>C  O  M  P  A  C  T  A  C  I  O  N</a:t>
          </a:r>
        </a:p>
        <a:p>
          <a:pPr algn="ctr" rtl="0">
            <a:defRPr sz="1000"/>
          </a:pPr>
          <a:r>
            <a:rPr lang="es-MX" sz="1000" b="1" i="0" strike="noStrike">
              <a:solidFill>
                <a:srgbClr val="000000"/>
              </a:solidFill>
              <a:latin typeface="Arial"/>
              <a:cs typeface="Arial"/>
            </a:rPr>
            <a:t>PROYECTO = 100%</a:t>
          </a:r>
        </a:p>
        <a:p>
          <a:pPr algn="ctr" rtl="0">
            <a:defRPr sz="1000"/>
          </a:pPr>
          <a:r>
            <a:rPr lang="es-MX" sz="1000" b="1" i="0" strike="noStrike">
              <a:solidFill>
                <a:srgbClr val="000000"/>
              </a:solidFill>
              <a:latin typeface="Arial"/>
              <a:cs typeface="Arial"/>
            </a:rPr>
            <a:t>Y ESPESOR</a:t>
          </a:r>
        </a:p>
        <a:p>
          <a:pPr algn="ctr" rtl="0">
            <a:defRPr sz="1000"/>
          </a:pPr>
          <a:r>
            <a:rPr lang="es-MX" sz="1000" b="1" i="0" strike="noStrike">
              <a:solidFill>
                <a:srgbClr val="000000"/>
              </a:solidFill>
              <a:latin typeface="Arial"/>
              <a:cs typeface="Arial"/>
            </a:rPr>
            <a:t>( PROYECTO = 30 cm )</a:t>
          </a:r>
        </a:p>
      </xdr:txBody>
    </xdr:sp>
    <xdr:clientData/>
  </xdr:twoCellAnchor>
  <xdr:twoCellAnchor>
    <xdr:from>
      <xdr:col>3</xdr:col>
      <xdr:colOff>28575</xdr:colOff>
      <xdr:row>53</xdr:row>
      <xdr:rowOff>47625</xdr:rowOff>
    </xdr:from>
    <xdr:to>
      <xdr:col>3</xdr:col>
      <xdr:colOff>3990975</xdr:colOff>
      <xdr:row>58</xdr:row>
      <xdr:rowOff>114300</xdr:rowOff>
    </xdr:to>
    <xdr:sp macro="" textlink="">
      <xdr:nvSpPr>
        <xdr:cNvPr id="7" name="Texto 30"/>
        <xdr:cNvSpPr txBox="1">
          <a:spLocks noChangeArrowheads="1"/>
        </xdr:cNvSpPr>
      </xdr:nvSpPr>
      <xdr:spPr bwMode="auto">
        <a:xfrm>
          <a:off x="2571750" y="10134600"/>
          <a:ext cx="3962400" cy="923925"/>
        </a:xfrm>
        <a:prstGeom prst="rect">
          <a:avLst/>
        </a:prstGeom>
        <a:solidFill>
          <a:srgbClr val="FFFFFF"/>
        </a:solidFill>
        <a:ln w="9525">
          <a:solidFill>
            <a:srgbClr val="FFFFFF"/>
          </a:solidFill>
          <a:miter lim="800000"/>
          <a:headEnd/>
          <a:tailEnd/>
        </a:ln>
      </xdr:spPr>
      <xdr:txBody>
        <a:bodyPr vertOverflow="clip" wrap="square" lIns="27432" tIns="18288" rIns="27432" bIns="18288" anchor="ctr" upright="1"/>
        <a:lstStyle/>
        <a:p>
          <a:pPr algn="ctr" rtl="0">
            <a:defRPr sz="1000"/>
          </a:pPr>
          <a:r>
            <a:rPr lang="es-MX" sz="1000" b="1" i="0" strike="noStrike">
              <a:solidFill>
                <a:srgbClr val="000000"/>
              </a:solidFill>
              <a:latin typeface="Arial"/>
              <a:cs typeface="Arial"/>
            </a:rPr>
            <a:t>C  O  M  P  A  C  T  A  C  I  O  N</a:t>
          </a:r>
        </a:p>
        <a:p>
          <a:pPr algn="ctr" rtl="0">
            <a:defRPr sz="1000"/>
          </a:pPr>
          <a:r>
            <a:rPr lang="es-MX" sz="1000" b="1" i="0" strike="noStrike">
              <a:solidFill>
                <a:srgbClr val="000000"/>
              </a:solidFill>
              <a:latin typeface="Arial"/>
              <a:cs typeface="Arial"/>
            </a:rPr>
            <a:t>PROYECTO = 95%</a:t>
          </a:r>
        </a:p>
        <a:p>
          <a:pPr algn="ctr" rtl="0">
            <a:defRPr sz="1000"/>
          </a:pPr>
          <a:r>
            <a:rPr lang="es-MX" sz="1000" b="1" i="0" strike="noStrike">
              <a:solidFill>
                <a:srgbClr val="000000"/>
              </a:solidFill>
              <a:latin typeface="Arial"/>
              <a:cs typeface="Arial"/>
            </a:rPr>
            <a:t>Y ESPESOR</a:t>
          </a:r>
        </a:p>
        <a:p>
          <a:pPr algn="ctr" rtl="0">
            <a:defRPr sz="1000"/>
          </a:pPr>
          <a:r>
            <a:rPr lang="es-MX" sz="1000" b="1" i="0" strike="noStrike">
              <a:solidFill>
                <a:srgbClr val="000000"/>
              </a:solidFill>
              <a:latin typeface="Arial"/>
              <a:cs typeface="Arial"/>
            </a:rPr>
            <a:t>( PROYECTO = ___________________ )</a:t>
          </a:r>
        </a:p>
      </xdr:txBody>
    </xdr:sp>
    <xdr:clientData/>
  </xdr:twoCellAnchor>
  <xdr:twoCellAnchor>
    <xdr:from>
      <xdr:col>2</xdr:col>
      <xdr:colOff>28575</xdr:colOff>
      <xdr:row>43</xdr:row>
      <xdr:rowOff>57150</xdr:rowOff>
    </xdr:from>
    <xdr:to>
      <xdr:col>2</xdr:col>
      <xdr:colOff>457200</xdr:colOff>
      <xdr:row>51</xdr:row>
      <xdr:rowOff>123825</xdr:rowOff>
    </xdr:to>
    <xdr:sp macro="" textlink="">
      <xdr:nvSpPr>
        <xdr:cNvPr id="8" name="Texto 54"/>
        <xdr:cNvSpPr txBox="1">
          <a:spLocks noChangeArrowheads="1"/>
        </xdr:cNvSpPr>
      </xdr:nvSpPr>
      <xdr:spPr bwMode="auto">
        <a:xfrm>
          <a:off x="2076450" y="8429625"/>
          <a:ext cx="428625" cy="1438275"/>
        </a:xfrm>
        <a:prstGeom prst="rect">
          <a:avLst/>
        </a:prstGeom>
        <a:solidFill>
          <a:srgbClr val="FFFFFF"/>
        </a:solidFill>
        <a:ln w="9525">
          <a:solidFill>
            <a:srgbClr val="FFFFFF"/>
          </a:solidFill>
          <a:miter lim="800000"/>
          <a:headEnd/>
          <a:tailEnd/>
        </a:ln>
      </xdr:spPr>
      <xdr:txBody>
        <a:bodyPr vertOverflow="clip" vert="vert270" wrap="square" lIns="27432" tIns="18288" rIns="27432" bIns="18288" anchor="ctr" upright="1"/>
        <a:lstStyle/>
        <a:p>
          <a:pPr algn="ctr" rtl="0">
            <a:defRPr sz="1000"/>
          </a:pPr>
          <a:r>
            <a:rPr lang="es-MX" sz="1000" b="1" i="0" strike="noStrike">
              <a:solidFill>
                <a:srgbClr val="000000"/>
              </a:solidFill>
              <a:latin typeface="Arial"/>
              <a:cs typeface="Arial"/>
            </a:rPr>
            <a:t>CAPA SUB-RASANTE</a:t>
          </a:r>
        </a:p>
      </xdr:txBody>
    </xdr:sp>
    <xdr:clientData/>
  </xdr:twoCellAnchor>
  <xdr:twoCellAnchor>
    <xdr:from>
      <xdr:col>2</xdr:col>
      <xdr:colOff>28575</xdr:colOff>
      <xdr:row>52</xdr:row>
      <xdr:rowOff>38100</xdr:rowOff>
    </xdr:from>
    <xdr:to>
      <xdr:col>2</xdr:col>
      <xdr:colOff>457200</xdr:colOff>
      <xdr:row>60</xdr:row>
      <xdr:rowOff>152400</xdr:rowOff>
    </xdr:to>
    <xdr:sp macro="" textlink="">
      <xdr:nvSpPr>
        <xdr:cNvPr id="9" name="Texto 54"/>
        <xdr:cNvSpPr txBox="1">
          <a:spLocks noChangeArrowheads="1"/>
        </xdr:cNvSpPr>
      </xdr:nvSpPr>
      <xdr:spPr bwMode="auto">
        <a:xfrm>
          <a:off x="2076450" y="9953625"/>
          <a:ext cx="428625" cy="1485900"/>
        </a:xfrm>
        <a:prstGeom prst="rect">
          <a:avLst/>
        </a:prstGeom>
        <a:solidFill>
          <a:srgbClr val="FFFFFF"/>
        </a:solidFill>
        <a:ln w="9525">
          <a:solidFill>
            <a:srgbClr val="FFFFFF"/>
          </a:solidFill>
          <a:miter lim="800000"/>
          <a:headEnd/>
          <a:tailEnd/>
        </a:ln>
      </xdr:spPr>
      <xdr:txBody>
        <a:bodyPr vertOverflow="clip" vert="vert270" wrap="square" lIns="27432" tIns="18288" rIns="27432" bIns="18288" anchor="ctr" upright="1"/>
        <a:lstStyle/>
        <a:p>
          <a:pPr algn="ctr" rtl="0">
            <a:defRPr sz="1000"/>
          </a:pPr>
          <a:r>
            <a:rPr lang="es-MX" sz="1000" b="1" i="0" strike="noStrike">
              <a:solidFill>
                <a:srgbClr val="000000"/>
              </a:solidFill>
              <a:latin typeface="Arial"/>
              <a:cs typeface="Arial"/>
            </a:rPr>
            <a:t>CAPA SUB-YACENTE</a:t>
          </a:r>
        </a:p>
        <a:p>
          <a:pPr algn="ctr" rtl="0">
            <a:defRPr sz="1000"/>
          </a:pPr>
          <a:r>
            <a:rPr lang="es-MX" sz="1000" b="1" i="0" strike="noStrike">
              <a:solidFill>
                <a:srgbClr val="000000"/>
              </a:solidFill>
              <a:latin typeface="Arial"/>
              <a:cs typeface="Arial"/>
            </a:rPr>
            <a:t>2a CAPA</a:t>
          </a:r>
        </a:p>
      </xdr:txBody>
    </xdr:sp>
    <xdr:clientData/>
  </xdr:twoCellAnchor>
  <xdr:twoCellAnchor>
    <xdr:from>
      <xdr:col>11</xdr:col>
      <xdr:colOff>123825</xdr:colOff>
      <xdr:row>70</xdr:row>
      <xdr:rowOff>28575</xdr:rowOff>
    </xdr:from>
    <xdr:to>
      <xdr:col>12</xdr:col>
      <xdr:colOff>114300</xdr:colOff>
      <xdr:row>70</xdr:row>
      <xdr:rowOff>209550</xdr:rowOff>
    </xdr:to>
    <xdr:sp macro="" textlink="">
      <xdr:nvSpPr>
        <xdr:cNvPr id="10" name="Texto 97"/>
        <xdr:cNvSpPr txBox="1">
          <a:spLocks noChangeArrowheads="1"/>
        </xdr:cNvSpPr>
      </xdr:nvSpPr>
      <xdr:spPr bwMode="auto">
        <a:xfrm>
          <a:off x="9429750" y="13030200"/>
          <a:ext cx="171450" cy="18097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12</xdr:col>
      <xdr:colOff>66675</xdr:colOff>
      <xdr:row>70</xdr:row>
      <xdr:rowOff>57150</xdr:rowOff>
    </xdr:from>
    <xdr:to>
      <xdr:col>12</xdr:col>
      <xdr:colOff>361950</xdr:colOff>
      <xdr:row>70</xdr:row>
      <xdr:rowOff>200025</xdr:rowOff>
    </xdr:to>
    <xdr:sp macro="" textlink="">
      <xdr:nvSpPr>
        <xdr:cNvPr id="11" name="Texto 100"/>
        <xdr:cNvSpPr txBox="1">
          <a:spLocks noChangeArrowheads="1"/>
        </xdr:cNvSpPr>
      </xdr:nvSpPr>
      <xdr:spPr bwMode="auto">
        <a:xfrm>
          <a:off x="9553575" y="13058775"/>
          <a:ext cx="295275" cy="142875"/>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000</a:t>
          </a:r>
        </a:p>
      </xdr:txBody>
    </xdr:sp>
    <xdr:clientData/>
  </xdr:twoCellAnchor>
  <xdr:twoCellAnchor>
    <xdr:from>
      <xdr:col>12</xdr:col>
      <xdr:colOff>809625</xdr:colOff>
      <xdr:row>70</xdr:row>
      <xdr:rowOff>38100</xdr:rowOff>
    </xdr:from>
    <xdr:to>
      <xdr:col>13</xdr:col>
      <xdr:colOff>104775</xdr:colOff>
      <xdr:row>70</xdr:row>
      <xdr:rowOff>200025</xdr:rowOff>
    </xdr:to>
    <xdr:sp macro="" textlink="">
      <xdr:nvSpPr>
        <xdr:cNvPr id="12" name="Texto 103"/>
        <xdr:cNvSpPr txBox="1">
          <a:spLocks noChangeArrowheads="1"/>
        </xdr:cNvSpPr>
      </xdr:nvSpPr>
      <xdr:spPr bwMode="auto">
        <a:xfrm>
          <a:off x="10296525"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13</xdr:col>
      <xdr:colOff>57150</xdr:colOff>
      <xdr:row>70</xdr:row>
      <xdr:rowOff>66675</xdr:rowOff>
    </xdr:from>
    <xdr:to>
      <xdr:col>13</xdr:col>
      <xdr:colOff>314325</xdr:colOff>
      <xdr:row>70</xdr:row>
      <xdr:rowOff>219075</xdr:rowOff>
    </xdr:to>
    <xdr:sp macro="" textlink="">
      <xdr:nvSpPr>
        <xdr:cNvPr id="13" name="Texto 104"/>
        <xdr:cNvSpPr txBox="1">
          <a:spLocks noChangeArrowheads="1"/>
        </xdr:cNvSpPr>
      </xdr:nvSpPr>
      <xdr:spPr bwMode="auto">
        <a:xfrm>
          <a:off x="10410825"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100</a:t>
          </a:r>
        </a:p>
      </xdr:txBody>
    </xdr:sp>
    <xdr:clientData/>
  </xdr:twoCellAnchor>
  <xdr:twoCellAnchor>
    <xdr:from>
      <xdr:col>11</xdr:col>
      <xdr:colOff>66675</xdr:colOff>
      <xdr:row>71</xdr:row>
      <xdr:rowOff>28575</xdr:rowOff>
    </xdr:from>
    <xdr:to>
      <xdr:col>17</xdr:col>
      <xdr:colOff>114300</xdr:colOff>
      <xdr:row>78</xdr:row>
      <xdr:rowOff>76200</xdr:rowOff>
    </xdr:to>
    <xdr:sp macro="" textlink="">
      <xdr:nvSpPr>
        <xdr:cNvPr id="14" name="Texto 3"/>
        <xdr:cNvSpPr txBox="1">
          <a:spLocks noChangeArrowheads="1"/>
        </xdr:cNvSpPr>
      </xdr:nvSpPr>
      <xdr:spPr bwMode="auto">
        <a:xfrm>
          <a:off x="9372600" y="13306425"/>
          <a:ext cx="4562475" cy="1190625"/>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s-MX" sz="1000" b="1" i="0" strike="noStrike">
              <a:solidFill>
                <a:srgbClr val="000000"/>
              </a:solidFill>
              <a:latin typeface="Arial"/>
              <a:cs typeface="Arial"/>
            </a:rPr>
            <a:t>Notas:</a:t>
          </a:r>
        </a:p>
        <a:p>
          <a:pPr algn="l" rtl="0">
            <a:defRPr sz="1000"/>
          </a:pPr>
          <a:r>
            <a:rPr lang="es-MX" sz="1000" b="1" i="0" strike="noStrike">
              <a:solidFill>
                <a:srgbClr val="000000"/>
              </a:solidFill>
              <a:latin typeface="Arial"/>
              <a:cs typeface="Arial"/>
            </a:rPr>
            <a:t>a) </a:t>
          </a:r>
          <a:r>
            <a:rPr lang="es-MX" sz="1000" b="0" i="0" strike="noStrike">
              <a:solidFill>
                <a:srgbClr val="000000"/>
              </a:solidFill>
              <a:latin typeface="Arial"/>
              <a:cs typeface="Arial"/>
            </a:rPr>
            <a:t>Los datos asentados en gráfica deberán estar soportados con sus reportes de</a:t>
          </a:r>
        </a:p>
        <a:p>
          <a:pPr algn="l" rtl="0">
            <a:defRPr sz="1000"/>
          </a:pPr>
          <a:r>
            <a:rPr lang="es-MX" sz="1000" b="0" i="0" strike="noStrike">
              <a:solidFill>
                <a:srgbClr val="000000"/>
              </a:solidFill>
              <a:latin typeface="Arial"/>
              <a:cs typeface="Arial"/>
            </a:rPr>
            <a:t>    estudios y ensayes respectivos.</a:t>
          </a:r>
        </a:p>
        <a:p>
          <a:pPr algn="l" rtl="0">
            <a:defRPr sz="1000"/>
          </a:pPr>
          <a:r>
            <a:rPr lang="es-MX" sz="1000" b="1" i="0" strike="noStrike">
              <a:solidFill>
                <a:srgbClr val="000000"/>
              </a:solidFill>
              <a:latin typeface="Arial"/>
              <a:cs typeface="Arial"/>
            </a:rPr>
            <a:t>b)</a:t>
          </a:r>
          <a:r>
            <a:rPr lang="es-MX" sz="1000" b="0" i="0" strike="noStrike">
              <a:solidFill>
                <a:srgbClr val="000000"/>
              </a:solidFill>
              <a:latin typeface="Arial"/>
              <a:cs typeface="Arial"/>
            </a:rPr>
            <a:t> Indicar cuando se trate de base estabilizada.</a:t>
          </a:r>
        </a:p>
        <a:p>
          <a:pPr algn="l" rtl="0">
            <a:defRPr sz="1000"/>
          </a:pPr>
          <a:r>
            <a:rPr lang="es-MX" sz="1000" b="1" i="0" strike="noStrike">
              <a:solidFill>
                <a:srgbClr val="000000"/>
              </a:solidFill>
              <a:latin typeface="Arial"/>
              <a:cs typeface="Arial"/>
            </a:rPr>
            <a:t>c)</a:t>
          </a:r>
          <a:r>
            <a:rPr lang="es-MX" sz="1000" b="0" i="0" strike="noStrike">
              <a:solidFill>
                <a:srgbClr val="000000"/>
              </a:solidFill>
              <a:latin typeface="Arial"/>
              <a:cs typeface="Arial"/>
            </a:rPr>
            <a:t> Indicar con amarillo los valores que no cumplan proyecto.</a:t>
          </a:r>
        </a:p>
        <a:p>
          <a:pPr algn="l" rtl="0">
            <a:defRPr sz="1000"/>
          </a:pPr>
          <a:r>
            <a:rPr lang="es-MX" sz="1000" b="1" i="0" strike="noStrike">
              <a:solidFill>
                <a:srgbClr val="000000"/>
              </a:solidFill>
              <a:latin typeface="Arial"/>
              <a:cs typeface="Arial"/>
            </a:rPr>
            <a:t>d)</a:t>
          </a:r>
          <a:r>
            <a:rPr lang="es-MX" sz="1000" b="0" i="0" strike="noStrike">
              <a:solidFill>
                <a:srgbClr val="000000"/>
              </a:solidFill>
              <a:latin typeface="Arial"/>
              <a:cs typeface="Arial"/>
            </a:rPr>
            <a:t> La barra de avance físico se indicará con el código de color mensual oficial </a:t>
          </a:r>
        </a:p>
        <a:p>
          <a:pPr algn="l" rtl="0">
            <a:defRPr sz="1000"/>
          </a:pPr>
          <a:r>
            <a:rPr lang="es-MX" sz="1000" b="0" i="0" strike="noStrike">
              <a:solidFill>
                <a:srgbClr val="000000"/>
              </a:solidFill>
              <a:latin typeface="Arial"/>
              <a:cs typeface="Arial"/>
            </a:rPr>
            <a:t>    que corresponda.</a:t>
          </a:r>
        </a:p>
      </xdr:txBody>
    </xdr:sp>
    <xdr:clientData/>
  </xdr:twoCellAnchor>
  <xdr:twoCellAnchor>
    <xdr:from>
      <xdr:col>0</xdr:col>
      <xdr:colOff>342900</xdr:colOff>
      <xdr:row>72</xdr:row>
      <xdr:rowOff>38100</xdr:rowOff>
    </xdr:from>
    <xdr:to>
      <xdr:col>3</xdr:col>
      <xdr:colOff>304800</xdr:colOff>
      <xdr:row>77</xdr:row>
      <xdr:rowOff>0</xdr:rowOff>
    </xdr:to>
    <xdr:sp macro="" textlink="">
      <xdr:nvSpPr>
        <xdr:cNvPr id="15" name="Texto 138"/>
        <xdr:cNvSpPr txBox="1">
          <a:spLocks noChangeArrowheads="1"/>
        </xdr:cNvSpPr>
      </xdr:nvSpPr>
      <xdr:spPr bwMode="auto">
        <a:xfrm>
          <a:off x="342900" y="13487400"/>
          <a:ext cx="2505075" cy="7715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SUPERINTENDENTE EMPRESA</a:t>
          </a:r>
        </a:p>
        <a:p>
          <a:pPr algn="l" rtl="0">
            <a:defRPr sz="1000"/>
          </a:pPr>
          <a:r>
            <a:rPr lang="es-MX" sz="900" b="1" i="0" strike="noStrike">
              <a:solidFill>
                <a:srgbClr val="000000"/>
              </a:solidFill>
              <a:latin typeface="Arial"/>
              <a:cs typeface="Arial"/>
            </a:rPr>
            <a:t>CONSTRUCTORA</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____________________________</a:t>
          </a:r>
        </a:p>
        <a:p>
          <a:pPr algn="l" rtl="0">
            <a:defRPr sz="1000"/>
          </a:pPr>
          <a:r>
            <a:rPr lang="es-MX" sz="900" b="1" i="0" strike="noStrike">
              <a:solidFill>
                <a:srgbClr val="000000"/>
              </a:solidFill>
              <a:latin typeface="Arial"/>
              <a:cs typeface="Arial"/>
            </a:rPr>
            <a:t>ING.</a:t>
          </a:r>
        </a:p>
      </xdr:txBody>
    </xdr:sp>
    <xdr:clientData/>
  </xdr:twoCellAnchor>
  <xdr:twoCellAnchor>
    <xdr:from>
      <xdr:col>0</xdr:col>
      <xdr:colOff>314325</xdr:colOff>
      <xdr:row>77</xdr:row>
      <xdr:rowOff>57150</xdr:rowOff>
    </xdr:from>
    <xdr:to>
      <xdr:col>3</xdr:col>
      <xdr:colOff>266700</xdr:colOff>
      <xdr:row>81</xdr:row>
      <xdr:rowOff>152400</xdr:rowOff>
    </xdr:to>
    <xdr:sp macro="" textlink="">
      <xdr:nvSpPr>
        <xdr:cNvPr id="16" name="Texto 139"/>
        <xdr:cNvSpPr txBox="1">
          <a:spLocks noChangeArrowheads="1"/>
        </xdr:cNvSpPr>
      </xdr:nvSpPr>
      <xdr:spPr bwMode="auto">
        <a:xfrm>
          <a:off x="314325" y="14316075"/>
          <a:ext cx="2495550" cy="7429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JEFE LABORATORIO EMPRESA</a:t>
          </a:r>
        </a:p>
        <a:p>
          <a:pPr algn="l" rtl="0">
            <a:defRPr sz="1000"/>
          </a:pPr>
          <a:r>
            <a:rPr lang="es-MX" sz="900" b="1" i="0" strike="noStrike">
              <a:solidFill>
                <a:srgbClr val="000000"/>
              </a:solidFill>
              <a:latin typeface="Arial"/>
              <a:cs typeface="Arial"/>
            </a:rPr>
            <a:t>CONSTRUCTORA</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____________________________</a:t>
          </a:r>
        </a:p>
        <a:p>
          <a:pPr algn="l" rtl="0">
            <a:defRPr sz="1000"/>
          </a:pPr>
          <a:r>
            <a:rPr lang="es-MX" sz="900" b="1" i="0" strike="noStrike">
              <a:solidFill>
                <a:srgbClr val="000000"/>
              </a:solidFill>
              <a:latin typeface="Arial"/>
              <a:cs typeface="Arial"/>
            </a:rPr>
            <a:t>C.</a:t>
          </a:r>
        </a:p>
      </xdr:txBody>
    </xdr:sp>
    <xdr:clientData/>
  </xdr:twoCellAnchor>
  <xdr:twoCellAnchor>
    <xdr:from>
      <xdr:col>3</xdr:col>
      <xdr:colOff>466725</xdr:colOff>
      <xdr:row>72</xdr:row>
      <xdr:rowOff>38100</xdr:rowOff>
    </xdr:from>
    <xdr:to>
      <xdr:col>3</xdr:col>
      <xdr:colOff>2676525</xdr:colOff>
      <xdr:row>77</xdr:row>
      <xdr:rowOff>0</xdr:rowOff>
    </xdr:to>
    <xdr:sp macro="" textlink="">
      <xdr:nvSpPr>
        <xdr:cNvPr id="17" name="Texto 142"/>
        <xdr:cNvSpPr txBox="1">
          <a:spLocks noChangeArrowheads="1"/>
        </xdr:cNvSpPr>
      </xdr:nvSpPr>
      <xdr:spPr bwMode="auto">
        <a:xfrm>
          <a:off x="3009900" y="13487400"/>
          <a:ext cx="2209800" cy="7715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GERENTE O JEFE EMPRESA SUPERVISIÓN</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____________________________</a:t>
          </a:r>
        </a:p>
        <a:p>
          <a:pPr algn="l" rtl="0">
            <a:defRPr sz="1000"/>
          </a:pPr>
          <a:r>
            <a:rPr lang="es-MX" sz="900" b="1" i="0" strike="noStrike">
              <a:solidFill>
                <a:srgbClr val="000000"/>
              </a:solidFill>
              <a:latin typeface="Arial"/>
              <a:cs typeface="Arial"/>
            </a:rPr>
            <a:t>ING.</a:t>
          </a:r>
        </a:p>
      </xdr:txBody>
    </xdr:sp>
    <xdr:clientData/>
  </xdr:twoCellAnchor>
  <xdr:twoCellAnchor>
    <xdr:from>
      <xdr:col>3</xdr:col>
      <xdr:colOff>2819400</xdr:colOff>
      <xdr:row>72</xdr:row>
      <xdr:rowOff>38100</xdr:rowOff>
    </xdr:from>
    <xdr:to>
      <xdr:col>5</xdr:col>
      <xdr:colOff>371475</xdr:colOff>
      <xdr:row>77</xdr:row>
      <xdr:rowOff>0</xdr:rowOff>
    </xdr:to>
    <xdr:sp macro="" textlink="">
      <xdr:nvSpPr>
        <xdr:cNvPr id="18" name="Texto 144"/>
        <xdr:cNvSpPr txBox="1">
          <a:spLocks noChangeArrowheads="1"/>
        </xdr:cNvSpPr>
      </xdr:nvSpPr>
      <xdr:spPr bwMode="auto">
        <a:xfrm>
          <a:off x="5362575" y="13487400"/>
          <a:ext cx="1981200" cy="7715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Vo. Bo.</a:t>
          </a:r>
        </a:p>
        <a:p>
          <a:pPr algn="l" rtl="0">
            <a:defRPr sz="1000"/>
          </a:pPr>
          <a:r>
            <a:rPr lang="es-MX" sz="900" b="1" i="0" strike="noStrike">
              <a:solidFill>
                <a:srgbClr val="000000"/>
              </a:solidFill>
              <a:latin typeface="Arial"/>
              <a:cs typeface="Arial"/>
            </a:rPr>
            <a:t>RESIDENTE</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a:t>
          </a:r>
        </a:p>
        <a:p>
          <a:pPr algn="l" rtl="0">
            <a:defRPr sz="1000"/>
          </a:pPr>
          <a:r>
            <a:rPr lang="es-MX" sz="900" b="1" i="0" strike="noStrike">
              <a:solidFill>
                <a:srgbClr val="000000"/>
              </a:solidFill>
              <a:latin typeface="Arial"/>
              <a:cs typeface="Arial"/>
            </a:rPr>
            <a:t>ING.</a:t>
          </a:r>
        </a:p>
      </xdr:txBody>
    </xdr:sp>
    <xdr:clientData/>
  </xdr:twoCellAnchor>
  <xdr:twoCellAnchor>
    <xdr:from>
      <xdr:col>3</xdr:col>
      <xdr:colOff>2819400</xdr:colOff>
      <xdr:row>77</xdr:row>
      <xdr:rowOff>57150</xdr:rowOff>
    </xdr:from>
    <xdr:to>
      <xdr:col>5</xdr:col>
      <xdr:colOff>352425</xdr:colOff>
      <xdr:row>81</xdr:row>
      <xdr:rowOff>152400</xdr:rowOff>
    </xdr:to>
    <xdr:sp macro="" textlink="">
      <xdr:nvSpPr>
        <xdr:cNvPr id="19" name="Texto 145"/>
        <xdr:cNvSpPr txBox="1">
          <a:spLocks noChangeArrowheads="1"/>
        </xdr:cNvSpPr>
      </xdr:nvSpPr>
      <xdr:spPr bwMode="auto">
        <a:xfrm>
          <a:off x="5362575" y="14316075"/>
          <a:ext cx="1962150" cy="7429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Vo. Bo.</a:t>
          </a:r>
        </a:p>
        <a:p>
          <a:pPr algn="l" rtl="0">
            <a:defRPr sz="1000"/>
          </a:pPr>
          <a:r>
            <a:rPr lang="es-MX" sz="900" b="1" i="0" strike="noStrike">
              <a:solidFill>
                <a:srgbClr val="000000"/>
              </a:solidFill>
              <a:latin typeface="Arial"/>
              <a:cs typeface="Arial"/>
            </a:rPr>
            <a:t>JEFE DE LABORATORIO</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a:t>
          </a:r>
        </a:p>
        <a:p>
          <a:pPr algn="l" rtl="0">
            <a:defRPr sz="1000"/>
          </a:pPr>
          <a:r>
            <a:rPr lang="es-MX" sz="900" b="1" i="0" strike="noStrike">
              <a:solidFill>
                <a:srgbClr val="000000"/>
              </a:solidFill>
              <a:latin typeface="Arial"/>
              <a:cs typeface="Arial"/>
            </a:rPr>
            <a:t>C.</a:t>
          </a:r>
        </a:p>
      </xdr:txBody>
    </xdr:sp>
    <xdr:clientData/>
  </xdr:twoCellAnchor>
  <xdr:twoCellAnchor>
    <xdr:from>
      <xdr:col>18</xdr:col>
      <xdr:colOff>600075</xdr:colOff>
      <xdr:row>74</xdr:row>
      <xdr:rowOff>28575</xdr:rowOff>
    </xdr:from>
    <xdr:to>
      <xdr:col>18</xdr:col>
      <xdr:colOff>838200</xdr:colOff>
      <xdr:row>74</xdr:row>
      <xdr:rowOff>133350</xdr:rowOff>
    </xdr:to>
    <xdr:sp macro="" textlink="">
      <xdr:nvSpPr>
        <xdr:cNvPr id="20" name="Rectangle 146"/>
        <xdr:cNvSpPr>
          <a:spLocks noChangeArrowheads="1"/>
        </xdr:cNvSpPr>
      </xdr:nvSpPr>
      <xdr:spPr bwMode="auto">
        <a:xfrm>
          <a:off x="15287625" y="13801725"/>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76</xdr:row>
      <xdr:rowOff>28575</xdr:rowOff>
    </xdr:from>
    <xdr:to>
      <xdr:col>20</xdr:col>
      <xdr:colOff>247650</xdr:colOff>
      <xdr:row>76</xdr:row>
      <xdr:rowOff>133350</xdr:rowOff>
    </xdr:to>
    <xdr:sp macro="" textlink="">
      <xdr:nvSpPr>
        <xdr:cNvPr id="21" name="Rectangle 152"/>
        <xdr:cNvSpPr>
          <a:spLocks noChangeArrowheads="1"/>
        </xdr:cNvSpPr>
      </xdr:nvSpPr>
      <xdr:spPr bwMode="auto">
        <a:xfrm>
          <a:off x="16430625" y="14125575"/>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77</xdr:row>
      <xdr:rowOff>28575</xdr:rowOff>
    </xdr:from>
    <xdr:to>
      <xdr:col>20</xdr:col>
      <xdr:colOff>247650</xdr:colOff>
      <xdr:row>77</xdr:row>
      <xdr:rowOff>133350</xdr:rowOff>
    </xdr:to>
    <xdr:sp macro="" textlink="">
      <xdr:nvSpPr>
        <xdr:cNvPr id="22" name="Rectangle 153"/>
        <xdr:cNvSpPr>
          <a:spLocks noChangeArrowheads="1"/>
        </xdr:cNvSpPr>
      </xdr:nvSpPr>
      <xdr:spPr bwMode="auto">
        <a:xfrm>
          <a:off x="16430625" y="14287500"/>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78</xdr:row>
      <xdr:rowOff>28575</xdr:rowOff>
    </xdr:from>
    <xdr:to>
      <xdr:col>20</xdr:col>
      <xdr:colOff>247650</xdr:colOff>
      <xdr:row>78</xdr:row>
      <xdr:rowOff>133350</xdr:rowOff>
    </xdr:to>
    <xdr:sp macro="" textlink="">
      <xdr:nvSpPr>
        <xdr:cNvPr id="23" name="Rectangle 154"/>
        <xdr:cNvSpPr>
          <a:spLocks noChangeArrowheads="1"/>
        </xdr:cNvSpPr>
      </xdr:nvSpPr>
      <xdr:spPr bwMode="auto">
        <a:xfrm>
          <a:off x="16430625" y="14449425"/>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79</xdr:row>
      <xdr:rowOff>28575</xdr:rowOff>
    </xdr:from>
    <xdr:to>
      <xdr:col>20</xdr:col>
      <xdr:colOff>247650</xdr:colOff>
      <xdr:row>79</xdr:row>
      <xdr:rowOff>133350</xdr:rowOff>
    </xdr:to>
    <xdr:sp macro="" textlink="">
      <xdr:nvSpPr>
        <xdr:cNvPr id="24" name="Rectangle 155"/>
        <xdr:cNvSpPr>
          <a:spLocks noChangeArrowheads="1"/>
        </xdr:cNvSpPr>
      </xdr:nvSpPr>
      <xdr:spPr bwMode="auto">
        <a:xfrm>
          <a:off x="16430625" y="14611350"/>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74</xdr:row>
      <xdr:rowOff>28575</xdr:rowOff>
    </xdr:from>
    <xdr:to>
      <xdr:col>20</xdr:col>
      <xdr:colOff>247650</xdr:colOff>
      <xdr:row>74</xdr:row>
      <xdr:rowOff>133350</xdr:rowOff>
    </xdr:to>
    <xdr:sp macro="" textlink="">
      <xdr:nvSpPr>
        <xdr:cNvPr id="25" name="Rectangle 156"/>
        <xdr:cNvSpPr>
          <a:spLocks noChangeArrowheads="1"/>
        </xdr:cNvSpPr>
      </xdr:nvSpPr>
      <xdr:spPr bwMode="auto">
        <a:xfrm>
          <a:off x="16430625" y="13801725"/>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75</xdr:row>
      <xdr:rowOff>28575</xdr:rowOff>
    </xdr:from>
    <xdr:to>
      <xdr:col>20</xdr:col>
      <xdr:colOff>247650</xdr:colOff>
      <xdr:row>75</xdr:row>
      <xdr:rowOff>133350</xdr:rowOff>
    </xdr:to>
    <xdr:sp macro="" textlink="">
      <xdr:nvSpPr>
        <xdr:cNvPr id="26" name="Rectangle 157"/>
        <xdr:cNvSpPr>
          <a:spLocks noChangeArrowheads="1"/>
        </xdr:cNvSpPr>
      </xdr:nvSpPr>
      <xdr:spPr bwMode="auto">
        <a:xfrm>
          <a:off x="16430625" y="13963650"/>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75</xdr:row>
      <xdr:rowOff>28575</xdr:rowOff>
    </xdr:from>
    <xdr:to>
      <xdr:col>18</xdr:col>
      <xdr:colOff>838200</xdr:colOff>
      <xdr:row>75</xdr:row>
      <xdr:rowOff>133350</xdr:rowOff>
    </xdr:to>
    <xdr:sp macro="" textlink="">
      <xdr:nvSpPr>
        <xdr:cNvPr id="27" name="Rectangle 158"/>
        <xdr:cNvSpPr>
          <a:spLocks noChangeArrowheads="1"/>
        </xdr:cNvSpPr>
      </xdr:nvSpPr>
      <xdr:spPr bwMode="auto">
        <a:xfrm>
          <a:off x="15287625" y="13963650"/>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76</xdr:row>
      <xdr:rowOff>28575</xdr:rowOff>
    </xdr:from>
    <xdr:to>
      <xdr:col>18</xdr:col>
      <xdr:colOff>838200</xdr:colOff>
      <xdr:row>76</xdr:row>
      <xdr:rowOff>133350</xdr:rowOff>
    </xdr:to>
    <xdr:sp macro="" textlink="">
      <xdr:nvSpPr>
        <xdr:cNvPr id="28" name="Rectangle 159"/>
        <xdr:cNvSpPr>
          <a:spLocks noChangeArrowheads="1"/>
        </xdr:cNvSpPr>
      </xdr:nvSpPr>
      <xdr:spPr bwMode="auto">
        <a:xfrm>
          <a:off x="15287625" y="14125575"/>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77</xdr:row>
      <xdr:rowOff>28575</xdr:rowOff>
    </xdr:from>
    <xdr:to>
      <xdr:col>18</xdr:col>
      <xdr:colOff>838200</xdr:colOff>
      <xdr:row>77</xdr:row>
      <xdr:rowOff>133350</xdr:rowOff>
    </xdr:to>
    <xdr:sp macro="" textlink="">
      <xdr:nvSpPr>
        <xdr:cNvPr id="29" name="Rectangle 160"/>
        <xdr:cNvSpPr>
          <a:spLocks noChangeArrowheads="1"/>
        </xdr:cNvSpPr>
      </xdr:nvSpPr>
      <xdr:spPr bwMode="auto">
        <a:xfrm>
          <a:off x="15287625" y="14287500"/>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78</xdr:row>
      <xdr:rowOff>28575</xdr:rowOff>
    </xdr:from>
    <xdr:to>
      <xdr:col>18</xdr:col>
      <xdr:colOff>838200</xdr:colOff>
      <xdr:row>78</xdr:row>
      <xdr:rowOff>133350</xdr:rowOff>
    </xdr:to>
    <xdr:sp macro="" textlink="">
      <xdr:nvSpPr>
        <xdr:cNvPr id="30" name="Rectangle 161"/>
        <xdr:cNvSpPr>
          <a:spLocks noChangeArrowheads="1"/>
        </xdr:cNvSpPr>
      </xdr:nvSpPr>
      <xdr:spPr bwMode="auto">
        <a:xfrm>
          <a:off x="15287625" y="14449425"/>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79</xdr:row>
      <xdr:rowOff>28575</xdr:rowOff>
    </xdr:from>
    <xdr:to>
      <xdr:col>18</xdr:col>
      <xdr:colOff>838200</xdr:colOff>
      <xdr:row>79</xdr:row>
      <xdr:rowOff>133350</xdr:rowOff>
    </xdr:to>
    <xdr:sp macro="" textlink="">
      <xdr:nvSpPr>
        <xdr:cNvPr id="31" name="Rectangle 162"/>
        <xdr:cNvSpPr>
          <a:spLocks noChangeArrowheads="1"/>
        </xdr:cNvSpPr>
      </xdr:nvSpPr>
      <xdr:spPr bwMode="auto">
        <a:xfrm>
          <a:off x="15287625" y="14611350"/>
          <a:ext cx="238125" cy="104775"/>
        </a:xfrm>
        <a:prstGeom prst="rect">
          <a:avLst/>
        </a:prstGeom>
        <a:solidFill>
          <a:srgbClr val="FFFFFF"/>
        </a:solidFill>
        <a:ln w="17145">
          <a:solidFill>
            <a:srgbClr val="000000"/>
          </a:solidFill>
          <a:miter lim="800000"/>
          <a:headEnd/>
          <a:tailEnd/>
        </a:ln>
      </xdr:spPr>
    </xdr:sp>
    <xdr:clientData/>
  </xdr:twoCellAnchor>
  <xdr:twoCellAnchor>
    <xdr:from>
      <xdr:col>13</xdr:col>
      <xdr:colOff>809625</xdr:colOff>
      <xdr:row>70</xdr:row>
      <xdr:rowOff>38100</xdr:rowOff>
    </xdr:from>
    <xdr:to>
      <xdr:col>14</xdr:col>
      <xdr:colOff>104775</xdr:colOff>
      <xdr:row>70</xdr:row>
      <xdr:rowOff>200025</xdr:rowOff>
    </xdr:to>
    <xdr:sp macro="" textlink="">
      <xdr:nvSpPr>
        <xdr:cNvPr id="32" name="Texto 103"/>
        <xdr:cNvSpPr txBox="1">
          <a:spLocks noChangeArrowheads="1"/>
        </xdr:cNvSpPr>
      </xdr:nvSpPr>
      <xdr:spPr bwMode="auto">
        <a:xfrm>
          <a:off x="11163300"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14</xdr:col>
      <xdr:colOff>57150</xdr:colOff>
      <xdr:row>70</xdr:row>
      <xdr:rowOff>66675</xdr:rowOff>
    </xdr:from>
    <xdr:to>
      <xdr:col>14</xdr:col>
      <xdr:colOff>314325</xdr:colOff>
      <xdr:row>70</xdr:row>
      <xdr:rowOff>219075</xdr:rowOff>
    </xdr:to>
    <xdr:sp macro="" textlink="">
      <xdr:nvSpPr>
        <xdr:cNvPr id="33" name="Texto 104"/>
        <xdr:cNvSpPr txBox="1">
          <a:spLocks noChangeArrowheads="1"/>
        </xdr:cNvSpPr>
      </xdr:nvSpPr>
      <xdr:spPr bwMode="auto">
        <a:xfrm>
          <a:off x="11277600"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200</a:t>
          </a:r>
        </a:p>
      </xdr:txBody>
    </xdr:sp>
    <xdr:clientData/>
  </xdr:twoCellAnchor>
  <xdr:twoCellAnchor>
    <xdr:from>
      <xdr:col>14</xdr:col>
      <xdr:colOff>809625</xdr:colOff>
      <xdr:row>70</xdr:row>
      <xdr:rowOff>38100</xdr:rowOff>
    </xdr:from>
    <xdr:to>
      <xdr:col>15</xdr:col>
      <xdr:colOff>104775</xdr:colOff>
      <xdr:row>70</xdr:row>
      <xdr:rowOff>200025</xdr:rowOff>
    </xdr:to>
    <xdr:sp macro="" textlink="">
      <xdr:nvSpPr>
        <xdr:cNvPr id="34" name="Texto 103"/>
        <xdr:cNvSpPr txBox="1">
          <a:spLocks noChangeArrowheads="1"/>
        </xdr:cNvSpPr>
      </xdr:nvSpPr>
      <xdr:spPr bwMode="auto">
        <a:xfrm>
          <a:off x="12030075"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15</xdr:col>
      <xdr:colOff>57150</xdr:colOff>
      <xdr:row>70</xdr:row>
      <xdr:rowOff>66675</xdr:rowOff>
    </xdr:from>
    <xdr:to>
      <xdr:col>15</xdr:col>
      <xdr:colOff>314325</xdr:colOff>
      <xdr:row>70</xdr:row>
      <xdr:rowOff>219075</xdr:rowOff>
    </xdr:to>
    <xdr:sp macro="" textlink="">
      <xdr:nvSpPr>
        <xdr:cNvPr id="35" name="Texto 104"/>
        <xdr:cNvSpPr txBox="1">
          <a:spLocks noChangeArrowheads="1"/>
        </xdr:cNvSpPr>
      </xdr:nvSpPr>
      <xdr:spPr bwMode="auto">
        <a:xfrm>
          <a:off x="12144375"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300</a:t>
          </a:r>
        </a:p>
      </xdr:txBody>
    </xdr:sp>
    <xdr:clientData/>
  </xdr:twoCellAnchor>
  <xdr:twoCellAnchor>
    <xdr:from>
      <xdr:col>15</xdr:col>
      <xdr:colOff>809625</xdr:colOff>
      <xdr:row>70</xdr:row>
      <xdr:rowOff>38100</xdr:rowOff>
    </xdr:from>
    <xdr:to>
      <xdr:col>16</xdr:col>
      <xdr:colOff>104775</xdr:colOff>
      <xdr:row>70</xdr:row>
      <xdr:rowOff>200025</xdr:rowOff>
    </xdr:to>
    <xdr:sp macro="" textlink="">
      <xdr:nvSpPr>
        <xdr:cNvPr id="36" name="Texto 103"/>
        <xdr:cNvSpPr txBox="1">
          <a:spLocks noChangeArrowheads="1"/>
        </xdr:cNvSpPr>
      </xdr:nvSpPr>
      <xdr:spPr bwMode="auto">
        <a:xfrm>
          <a:off x="12896850"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16</xdr:col>
      <xdr:colOff>57150</xdr:colOff>
      <xdr:row>70</xdr:row>
      <xdr:rowOff>66675</xdr:rowOff>
    </xdr:from>
    <xdr:to>
      <xdr:col>16</xdr:col>
      <xdr:colOff>314325</xdr:colOff>
      <xdr:row>70</xdr:row>
      <xdr:rowOff>219075</xdr:rowOff>
    </xdr:to>
    <xdr:sp macro="" textlink="">
      <xdr:nvSpPr>
        <xdr:cNvPr id="37" name="Texto 104"/>
        <xdr:cNvSpPr txBox="1">
          <a:spLocks noChangeArrowheads="1"/>
        </xdr:cNvSpPr>
      </xdr:nvSpPr>
      <xdr:spPr bwMode="auto">
        <a:xfrm>
          <a:off x="13011150"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400</a:t>
          </a:r>
        </a:p>
      </xdr:txBody>
    </xdr:sp>
    <xdr:clientData/>
  </xdr:twoCellAnchor>
  <xdr:twoCellAnchor>
    <xdr:from>
      <xdr:col>16</xdr:col>
      <xdr:colOff>809625</xdr:colOff>
      <xdr:row>70</xdr:row>
      <xdr:rowOff>38100</xdr:rowOff>
    </xdr:from>
    <xdr:to>
      <xdr:col>17</xdr:col>
      <xdr:colOff>104775</xdr:colOff>
      <xdr:row>70</xdr:row>
      <xdr:rowOff>200025</xdr:rowOff>
    </xdr:to>
    <xdr:sp macro="" textlink="">
      <xdr:nvSpPr>
        <xdr:cNvPr id="38" name="Texto 103"/>
        <xdr:cNvSpPr txBox="1">
          <a:spLocks noChangeArrowheads="1"/>
        </xdr:cNvSpPr>
      </xdr:nvSpPr>
      <xdr:spPr bwMode="auto">
        <a:xfrm>
          <a:off x="13763625"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17</xdr:col>
      <xdr:colOff>57150</xdr:colOff>
      <xdr:row>70</xdr:row>
      <xdr:rowOff>66675</xdr:rowOff>
    </xdr:from>
    <xdr:to>
      <xdr:col>17</xdr:col>
      <xdr:colOff>314325</xdr:colOff>
      <xdr:row>70</xdr:row>
      <xdr:rowOff>219075</xdr:rowOff>
    </xdr:to>
    <xdr:sp macro="" textlink="">
      <xdr:nvSpPr>
        <xdr:cNvPr id="39" name="Texto 104"/>
        <xdr:cNvSpPr txBox="1">
          <a:spLocks noChangeArrowheads="1"/>
        </xdr:cNvSpPr>
      </xdr:nvSpPr>
      <xdr:spPr bwMode="auto">
        <a:xfrm>
          <a:off x="13877925"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500</a:t>
          </a:r>
        </a:p>
      </xdr:txBody>
    </xdr:sp>
    <xdr:clientData/>
  </xdr:twoCellAnchor>
  <xdr:twoCellAnchor>
    <xdr:from>
      <xdr:col>17</xdr:col>
      <xdr:colOff>809625</xdr:colOff>
      <xdr:row>70</xdr:row>
      <xdr:rowOff>38100</xdr:rowOff>
    </xdr:from>
    <xdr:to>
      <xdr:col>18</xdr:col>
      <xdr:colOff>104775</xdr:colOff>
      <xdr:row>70</xdr:row>
      <xdr:rowOff>200025</xdr:rowOff>
    </xdr:to>
    <xdr:sp macro="" textlink="">
      <xdr:nvSpPr>
        <xdr:cNvPr id="40" name="Texto 103"/>
        <xdr:cNvSpPr txBox="1">
          <a:spLocks noChangeArrowheads="1"/>
        </xdr:cNvSpPr>
      </xdr:nvSpPr>
      <xdr:spPr bwMode="auto">
        <a:xfrm>
          <a:off x="14630400"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18</xdr:col>
      <xdr:colOff>57150</xdr:colOff>
      <xdr:row>70</xdr:row>
      <xdr:rowOff>66675</xdr:rowOff>
    </xdr:from>
    <xdr:to>
      <xdr:col>18</xdr:col>
      <xdr:colOff>314325</xdr:colOff>
      <xdr:row>70</xdr:row>
      <xdr:rowOff>219075</xdr:rowOff>
    </xdr:to>
    <xdr:sp macro="" textlink="">
      <xdr:nvSpPr>
        <xdr:cNvPr id="41" name="Texto 104"/>
        <xdr:cNvSpPr txBox="1">
          <a:spLocks noChangeArrowheads="1"/>
        </xdr:cNvSpPr>
      </xdr:nvSpPr>
      <xdr:spPr bwMode="auto">
        <a:xfrm>
          <a:off x="14744700"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600</a:t>
          </a:r>
        </a:p>
      </xdr:txBody>
    </xdr:sp>
    <xdr:clientData/>
  </xdr:twoCellAnchor>
  <xdr:twoCellAnchor>
    <xdr:from>
      <xdr:col>18</xdr:col>
      <xdr:colOff>809625</xdr:colOff>
      <xdr:row>70</xdr:row>
      <xdr:rowOff>38100</xdr:rowOff>
    </xdr:from>
    <xdr:to>
      <xdr:col>19</xdr:col>
      <xdr:colOff>104775</xdr:colOff>
      <xdr:row>70</xdr:row>
      <xdr:rowOff>200025</xdr:rowOff>
    </xdr:to>
    <xdr:sp macro="" textlink="">
      <xdr:nvSpPr>
        <xdr:cNvPr id="42" name="Texto 103"/>
        <xdr:cNvSpPr txBox="1">
          <a:spLocks noChangeArrowheads="1"/>
        </xdr:cNvSpPr>
      </xdr:nvSpPr>
      <xdr:spPr bwMode="auto">
        <a:xfrm>
          <a:off x="15497175"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19</xdr:col>
      <xdr:colOff>57150</xdr:colOff>
      <xdr:row>70</xdr:row>
      <xdr:rowOff>66675</xdr:rowOff>
    </xdr:from>
    <xdr:to>
      <xdr:col>19</xdr:col>
      <xdr:colOff>314325</xdr:colOff>
      <xdr:row>70</xdr:row>
      <xdr:rowOff>219075</xdr:rowOff>
    </xdr:to>
    <xdr:sp macro="" textlink="">
      <xdr:nvSpPr>
        <xdr:cNvPr id="43" name="Texto 104"/>
        <xdr:cNvSpPr txBox="1">
          <a:spLocks noChangeArrowheads="1"/>
        </xdr:cNvSpPr>
      </xdr:nvSpPr>
      <xdr:spPr bwMode="auto">
        <a:xfrm>
          <a:off x="15611475"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700</a:t>
          </a:r>
        </a:p>
      </xdr:txBody>
    </xdr:sp>
    <xdr:clientData/>
  </xdr:twoCellAnchor>
  <xdr:twoCellAnchor>
    <xdr:from>
      <xdr:col>19</xdr:col>
      <xdr:colOff>809625</xdr:colOff>
      <xdr:row>70</xdr:row>
      <xdr:rowOff>38100</xdr:rowOff>
    </xdr:from>
    <xdr:to>
      <xdr:col>20</xdr:col>
      <xdr:colOff>104775</xdr:colOff>
      <xdr:row>70</xdr:row>
      <xdr:rowOff>200025</xdr:rowOff>
    </xdr:to>
    <xdr:sp macro="" textlink="">
      <xdr:nvSpPr>
        <xdr:cNvPr id="44" name="Texto 103"/>
        <xdr:cNvSpPr txBox="1">
          <a:spLocks noChangeArrowheads="1"/>
        </xdr:cNvSpPr>
      </xdr:nvSpPr>
      <xdr:spPr bwMode="auto">
        <a:xfrm>
          <a:off x="16363950"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20</xdr:col>
      <xdr:colOff>57150</xdr:colOff>
      <xdr:row>70</xdr:row>
      <xdr:rowOff>66675</xdr:rowOff>
    </xdr:from>
    <xdr:to>
      <xdr:col>20</xdr:col>
      <xdr:colOff>314325</xdr:colOff>
      <xdr:row>70</xdr:row>
      <xdr:rowOff>219075</xdr:rowOff>
    </xdr:to>
    <xdr:sp macro="" textlink="">
      <xdr:nvSpPr>
        <xdr:cNvPr id="45" name="Texto 104"/>
        <xdr:cNvSpPr txBox="1">
          <a:spLocks noChangeArrowheads="1"/>
        </xdr:cNvSpPr>
      </xdr:nvSpPr>
      <xdr:spPr bwMode="auto">
        <a:xfrm>
          <a:off x="16478250"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800</a:t>
          </a:r>
        </a:p>
      </xdr:txBody>
    </xdr:sp>
    <xdr:clientData/>
  </xdr:twoCellAnchor>
  <xdr:twoCellAnchor>
    <xdr:from>
      <xdr:col>20</xdr:col>
      <xdr:colOff>809625</xdr:colOff>
      <xdr:row>70</xdr:row>
      <xdr:rowOff>38100</xdr:rowOff>
    </xdr:from>
    <xdr:to>
      <xdr:col>21</xdr:col>
      <xdr:colOff>104775</xdr:colOff>
      <xdr:row>70</xdr:row>
      <xdr:rowOff>200025</xdr:rowOff>
    </xdr:to>
    <xdr:sp macro="" textlink="">
      <xdr:nvSpPr>
        <xdr:cNvPr id="46" name="Texto 103"/>
        <xdr:cNvSpPr txBox="1">
          <a:spLocks noChangeArrowheads="1"/>
        </xdr:cNvSpPr>
      </xdr:nvSpPr>
      <xdr:spPr bwMode="auto">
        <a:xfrm>
          <a:off x="17230725" y="13039725"/>
          <a:ext cx="16192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21</xdr:col>
      <xdr:colOff>57150</xdr:colOff>
      <xdr:row>70</xdr:row>
      <xdr:rowOff>66675</xdr:rowOff>
    </xdr:from>
    <xdr:to>
      <xdr:col>21</xdr:col>
      <xdr:colOff>314325</xdr:colOff>
      <xdr:row>70</xdr:row>
      <xdr:rowOff>219075</xdr:rowOff>
    </xdr:to>
    <xdr:sp macro="" textlink="">
      <xdr:nvSpPr>
        <xdr:cNvPr id="47" name="Texto 104"/>
        <xdr:cNvSpPr txBox="1">
          <a:spLocks noChangeArrowheads="1"/>
        </xdr:cNvSpPr>
      </xdr:nvSpPr>
      <xdr:spPr bwMode="auto">
        <a:xfrm>
          <a:off x="17345025" y="13068300"/>
          <a:ext cx="257175" cy="152400"/>
        </a:xfrm>
        <a:prstGeom prst="rect">
          <a:avLst/>
        </a:prstGeom>
        <a:solidFill>
          <a:srgbClr val="FFFFFF"/>
        </a:solidFill>
        <a:ln w="9525">
          <a:solidFill>
            <a:srgbClr val="FFFFFF"/>
          </a:solidFill>
          <a:miter lim="800000"/>
          <a:headEnd/>
          <a:tailEnd/>
        </a:ln>
      </xdr:spPr>
      <xdr:txBody>
        <a:bodyPr vertOverflow="clip" wrap="square" lIns="27432" tIns="18288" rIns="0" bIns="0" anchor="t" upright="1"/>
        <a:lstStyle/>
        <a:p>
          <a:pPr algn="l" rtl="0">
            <a:defRPr sz="1000"/>
          </a:pPr>
          <a:r>
            <a:rPr lang="es-MX" sz="1000" b="1" i="0" strike="noStrike">
              <a:solidFill>
                <a:srgbClr val="000000"/>
              </a:solidFill>
              <a:latin typeface="Arial"/>
              <a:cs typeface="Arial"/>
            </a:rPr>
            <a:t>900</a:t>
          </a:r>
        </a:p>
      </xdr:txBody>
    </xdr:sp>
    <xdr:clientData/>
  </xdr:twoCellAnchor>
  <xdr:twoCellAnchor>
    <xdr:from>
      <xdr:col>3</xdr:col>
      <xdr:colOff>28575</xdr:colOff>
      <xdr:row>62</xdr:row>
      <xdr:rowOff>47625</xdr:rowOff>
    </xdr:from>
    <xdr:to>
      <xdr:col>3</xdr:col>
      <xdr:colOff>3990975</xdr:colOff>
      <xdr:row>67</xdr:row>
      <xdr:rowOff>114300</xdr:rowOff>
    </xdr:to>
    <xdr:sp macro="" textlink="">
      <xdr:nvSpPr>
        <xdr:cNvPr id="48" name="Texto 30"/>
        <xdr:cNvSpPr txBox="1">
          <a:spLocks noChangeArrowheads="1"/>
        </xdr:cNvSpPr>
      </xdr:nvSpPr>
      <xdr:spPr bwMode="auto">
        <a:xfrm>
          <a:off x="2571750" y="11677650"/>
          <a:ext cx="3962400" cy="923925"/>
        </a:xfrm>
        <a:prstGeom prst="rect">
          <a:avLst/>
        </a:prstGeom>
        <a:solidFill>
          <a:srgbClr val="FFFFFF"/>
        </a:solidFill>
        <a:ln w="9525">
          <a:solidFill>
            <a:srgbClr val="FFFFFF"/>
          </a:solidFill>
          <a:miter lim="800000"/>
          <a:headEnd/>
          <a:tailEnd/>
        </a:ln>
      </xdr:spPr>
      <xdr:txBody>
        <a:bodyPr vertOverflow="clip" wrap="square" lIns="27432" tIns="18288" rIns="27432" bIns="18288" anchor="ctr" upright="1"/>
        <a:lstStyle/>
        <a:p>
          <a:pPr algn="ctr" rtl="0">
            <a:defRPr sz="1000"/>
          </a:pPr>
          <a:r>
            <a:rPr lang="es-MX" sz="1000" b="1" i="0" strike="noStrike">
              <a:solidFill>
                <a:srgbClr val="000000"/>
              </a:solidFill>
              <a:latin typeface="Arial"/>
              <a:cs typeface="Arial"/>
            </a:rPr>
            <a:t>C  O  M  P  A  C  T  A  C  I  O  N</a:t>
          </a:r>
        </a:p>
        <a:p>
          <a:pPr algn="ctr" rtl="0">
            <a:defRPr sz="1000"/>
          </a:pPr>
          <a:r>
            <a:rPr lang="es-MX" sz="1000" b="1" i="0" strike="noStrike">
              <a:solidFill>
                <a:srgbClr val="000000"/>
              </a:solidFill>
              <a:latin typeface="Arial"/>
              <a:cs typeface="Arial"/>
            </a:rPr>
            <a:t>PROYECTO = 95%</a:t>
          </a:r>
        </a:p>
        <a:p>
          <a:pPr algn="ctr" rtl="0">
            <a:defRPr sz="1000"/>
          </a:pPr>
          <a:r>
            <a:rPr lang="es-MX" sz="1000" b="1" i="0" strike="noStrike">
              <a:solidFill>
                <a:srgbClr val="000000"/>
              </a:solidFill>
              <a:latin typeface="Arial"/>
              <a:cs typeface="Arial"/>
            </a:rPr>
            <a:t>Y ESPESOR</a:t>
          </a:r>
        </a:p>
        <a:p>
          <a:pPr algn="ctr" rtl="0">
            <a:defRPr sz="1000"/>
          </a:pPr>
          <a:r>
            <a:rPr lang="es-MX" sz="1000" b="1" i="0" strike="noStrike">
              <a:solidFill>
                <a:srgbClr val="000000"/>
              </a:solidFill>
              <a:latin typeface="Arial"/>
              <a:cs typeface="Arial"/>
            </a:rPr>
            <a:t>( PROYECTO = ___________________ )</a:t>
          </a:r>
        </a:p>
      </xdr:txBody>
    </xdr:sp>
    <xdr:clientData/>
  </xdr:twoCellAnchor>
  <xdr:twoCellAnchor>
    <xdr:from>
      <xdr:col>2</xdr:col>
      <xdr:colOff>28575</xdr:colOff>
      <xdr:row>61</xdr:row>
      <xdr:rowOff>38100</xdr:rowOff>
    </xdr:from>
    <xdr:to>
      <xdr:col>2</xdr:col>
      <xdr:colOff>457200</xdr:colOff>
      <xdr:row>69</xdr:row>
      <xdr:rowOff>152400</xdr:rowOff>
    </xdr:to>
    <xdr:sp macro="" textlink="">
      <xdr:nvSpPr>
        <xdr:cNvPr id="49" name="Texto 54"/>
        <xdr:cNvSpPr txBox="1">
          <a:spLocks noChangeArrowheads="1"/>
        </xdr:cNvSpPr>
      </xdr:nvSpPr>
      <xdr:spPr bwMode="auto">
        <a:xfrm>
          <a:off x="2076450" y="11496675"/>
          <a:ext cx="428625" cy="1485900"/>
        </a:xfrm>
        <a:prstGeom prst="rect">
          <a:avLst/>
        </a:prstGeom>
        <a:solidFill>
          <a:srgbClr val="FFFFFF"/>
        </a:solidFill>
        <a:ln w="9525">
          <a:solidFill>
            <a:srgbClr val="FFFFFF"/>
          </a:solidFill>
          <a:miter lim="800000"/>
          <a:headEnd/>
          <a:tailEnd/>
        </a:ln>
      </xdr:spPr>
      <xdr:txBody>
        <a:bodyPr vertOverflow="clip" vert="vert270" wrap="square" lIns="27432" tIns="18288" rIns="27432" bIns="18288" anchor="ctr" upright="1"/>
        <a:lstStyle/>
        <a:p>
          <a:pPr algn="ctr" rtl="0">
            <a:defRPr sz="1000"/>
          </a:pPr>
          <a:r>
            <a:rPr lang="es-MX" sz="1000" b="1" i="0" strike="noStrike">
              <a:solidFill>
                <a:srgbClr val="000000"/>
              </a:solidFill>
              <a:latin typeface="Arial"/>
              <a:cs typeface="Arial"/>
            </a:rPr>
            <a:t>CAPA SUB-YACENTE</a:t>
          </a:r>
        </a:p>
        <a:p>
          <a:pPr algn="ctr" rtl="0">
            <a:defRPr sz="1000"/>
          </a:pPr>
          <a:r>
            <a:rPr lang="es-MX" sz="1000" b="1" i="0" strike="noStrike">
              <a:solidFill>
                <a:srgbClr val="000000"/>
              </a:solidFill>
              <a:latin typeface="Arial"/>
              <a:cs typeface="Arial"/>
            </a:rPr>
            <a:t>1a CAPA</a:t>
          </a:r>
        </a:p>
      </xdr:txBody>
    </xdr:sp>
    <xdr:clientData/>
  </xdr:twoCellAnchor>
  <xdr:twoCellAnchor>
    <xdr:from>
      <xdr:col>3</xdr:col>
      <xdr:colOff>447675</xdr:colOff>
      <xdr:row>77</xdr:row>
      <xdr:rowOff>47625</xdr:rowOff>
    </xdr:from>
    <xdr:to>
      <xdr:col>3</xdr:col>
      <xdr:colOff>2657475</xdr:colOff>
      <xdr:row>81</xdr:row>
      <xdr:rowOff>142875</xdr:rowOff>
    </xdr:to>
    <xdr:sp macro="" textlink="">
      <xdr:nvSpPr>
        <xdr:cNvPr id="50" name="Texto 139"/>
        <xdr:cNvSpPr txBox="1">
          <a:spLocks noChangeArrowheads="1"/>
        </xdr:cNvSpPr>
      </xdr:nvSpPr>
      <xdr:spPr bwMode="auto">
        <a:xfrm>
          <a:off x="2990850" y="14306550"/>
          <a:ext cx="2209800" cy="7429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JEFE LABORATORIO EMPRESA</a:t>
          </a:r>
        </a:p>
        <a:p>
          <a:pPr algn="l" rtl="0">
            <a:defRPr sz="1000"/>
          </a:pPr>
          <a:r>
            <a:rPr lang="es-MX" sz="900" b="1" i="0" strike="noStrike">
              <a:solidFill>
                <a:srgbClr val="000000"/>
              </a:solidFill>
              <a:latin typeface="Arial"/>
              <a:cs typeface="Arial"/>
            </a:rPr>
            <a:t>SUPERVISIÓN</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____________________________</a:t>
          </a:r>
        </a:p>
        <a:p>
          <a:pPr algn="l" rtl="0">
            <a:defRPr sz="1000"/>
          </a:pPr>
          <a:r>
            <a:rPr lang="es-MX" sz="900" b="1" i="0" strike="noStrike">
              <a:solidFill>
                <a:srgbClr val="000000"/>
              </a:solidFill>
              <a:latin typeface="Arial"/>
              <a:cs typeface="Arial"/>
            </a:rPr>
            <a:t>C.</a:t>
          </a:r>
        </a:p>
      </xdr:txBody>
    </xdr:sp>
    <xdr:clientData/>
  </xdr:twoCellAnchor>
  <xdr:twoCellAnchor>
    <xdr:from>
      <xdr:col>1</xdr:col>
      <xdr:colOff>200025</xdr:colOff>
      <xdr:row>16</xdr:row>
      <xdr:rowOff>47625</xdr:rowOff>
    </xdr:from>
    <xdr:to>
      <xdr:col>1</xdr:col>
      <xdr:colOff>952500</xdr:colOff>
      <xdr:row>70</xdr:row>
      <xdr:rowOff>219075</xdr:rowOff>
    </xdr:to>
    <xdr:sp macro="" textlink="">
      <xdr:nvSpPr>
        <xdr:cNvPr id="51" name="Texto 3"/>
        <xdr:cNvSpPr txBox="1">
          <a:spLocks noChangeArrowheads="1"/>
        </xdr:cNvSpPr>
      </xdr:nvSpPr>
      <xdr:spPr bwMode="auto">
        <a:xfrm>
          <a:off x="1200150" y="3790950"/>
          <a:ext cx="752475" cy="9429750"/>
        </a:xfrm>
        <a:prstGeom prst="rect">
          <a:avLst/>
        </a:prstGeom>
        <a:solidFill>
          <a:srgbClr val="FFFFFF"/>
        </a:solidFill>
        <a:ln w="1">
          <a:noFill/>
          <a:miter lim="800000"/>
          <a:headEnd/>
          <a:tailEnd/>
        </a:ln>
      </xdr:spPr>
      <xdr:txBody>
        <a:bodyPr vertOverflow="clip" vert="vert270" wrap="square" lIns="27432" tIns="0" rIns="0" bIns="18288" anchor="t" upright="1"/>
        <a:lstStyle/>
        <a:p>
          <a:pPr algn="l" rtl="0">
            <a:defRPr sz="1000"/>
          </a:pPr>
          <a:r>
            <a:rPr lang="es-MX" sz="1000" b="1" i="0" strike="noStrike">
              <a:solidFill>
                <a:srgbClr val="000000"/>
              </a:solidFill>
              <a:latin typeface="Arial"/>
              <a:cs typeface="Arial"/>
            </a:rPr>
            <a:t>         CARRETERA: ____________________________________________ CUERPO:  _________________________________________________</a:t>
          </a:r>
        </a:p>
        <a:p>
          <a:pPr algn="l" rtl="0">
            <a:defRPr sz="1000"/>
          </a:pPr>
          <a:endParaRPr lang="es-MX" sz="1000" b="1" i="0" strike="noStrike">
            <a:solidFill>
              <a:srgbClr val="000000"/>
            </a:solidFill>
            <a:latin typeface="Arial"/>
            <a:cs typeface="Arial"/>
          </a:endParaRPr>
        </a:p>
        <a:p>
          <a:pPr algn="l" rtl="0">
            <a:defRPr sz="1000"/>
          </a:pPr>
          <a:endParaRPr lang="es-MX" sz="1000" b="1" i="0" strike="noStrike">
            <a:solidFill>
              <a:srgbClr val="000000"/>
            </a:solidFill>
            <a:latin typeface="Arial"/>
            <a:cs typeface="Arial"/>
          </a:endParaRPr>
        </a:p>
        <a:p>
          <a:pPr algn="l" rtl="0">
            <a:defRPr sz="1000"/>
          </a:pPr>
          <a:r>
            <a:rPr lang="es-MX" sz="1000" b="1" i="0" strike="noStrike">
              <a:solidFill>
                <a:srgbClr val="000000"/>
              </a:solidFill>
              <a:latin typeface="Arial"/>
              <a:cs typeface="Arial"/>
            </a:rPr>
            <a:t>         TRAMO: ________________________________________________  DE  KM   ____________________     A  KM  _____________________</a:t>
          </a:r>
        </a:p>
      </xdr:txBody>
    </xdr:sp>
    <xdr:clientData/>
  </xdr:twoCellAnchor>
  <xdr:twoCellAnchor>
    <xdr:from>
      <xdr:col>0</xdr:col>
      <xdr:colOff>95250</xdr:colOff>
      <xdr:row>0</xdr:row>
      <xdr:rowOff>136071</xdr:rowOff>
    </xdr:from>
    <xdr:to>
      <xdr:col>2</xdr:col>
      <xdr:colOff>59311</xdr:colOff>
      <xdr:row>3</xdr:row>
      <xdr:rowOff>51307</xdr:rowOff>
    </xdr:to>
    <xdr:pic>
      <xdr:nvPicPr>
        <xdr:cNvPr id="5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6071"/>
          <a:ext cx="2011936" cy="591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57150</xdr:colOff>
      <xdr:row>15</xdr:row>
      <xdr:rowOff>66675</xdr:rowOff>
    </xdr:from>
    <xdr:to>
      <xdr:col>1</xdr:col>
      <xdr:colOff>990600</xdr:colOff>
      <xdr:row>33</xdr:row>
      <xdr:rowOff>76200</xdr:rowOff>
    </xdr:to>
    <xdr:sp macro="" textlink="">
      <xdr:nvSpPr>
        <xdr:cNvPr id="2" name="Texto 2"/>
        <xdr:cNvSpPr txBox="1">
          <a:spLocks noChangeArrowheads="1"/>
        </xdr:cNvSpPr>
      </xdr:nvSpPr>
      <xdr:spPr bwMode="auto">
        <a:xfrm>
          <a:off x="781050" y="4048125"/>
          <a:ext cx="933450" cy="3790950"/>
        </a:xfrm>
        <a:prstGeom prst="rect">
          <a:avLst/>
        </a:prstGeom>
        <a:solidFill>
          <a:srgbClr val="FFFFFF"/>
        </a:solidFill>
        <a:ln w="9525">
          <a:solidFill>
            <a:srgbClr val="FFFFFF"/>
          </a:solidFill>
          <a:miter lim="800000"/>
          <a:headEnd/>
          <a:tailEnd/>
        </a:ln>
      </xdr:spPr>
      <xdr:txBody>
        <a:bodyPr vertOverflow="clip" vert="vert270" wrap="square" lIns="27432" tIns="0" rIns="27432" bIns="22860" anchor="ctr" upright="1"/>
        <a:lstStyle/>
        <a:p>
          <a:pPr algn="l" rtl="0">
            <a:defRPr sz="1000"/>
          </a:pPr>
          <a:r>
            <a:rPr lang="es-MX" sz="1000" b="1" i="0" strike="noStrike">
              <a:solidFill>
                <a:srgbClr val="000000"/>
              </a:solidFill>
              <a:latin typeface="Arial"/>
              <a:cs typeface="Arial"/>
            </a:rPr>
            <a:t>CUERPO: ______________________________________________</a:t>
          </a:r>
        </a:p>
        <a:p>
          <a:pPr algn="l" rtl="0">
            <a:defRPr sz="1000"/>
          </a:pPr>
          <a:endParaRPr lang="es-MX" sz="1000" b="1" i="0" strike="noStrike">
            <a:solidFill>
              <a:srgbClr val="000000"/>
            </a:solidFill>
            <a:latin typeface="Arial"/>
            <a:cs typeface="Arial"/>
          </a:endParaRPr>
        </a:p>
        <a:p>
          <a:pPr algn="l" rtl="0">
            <a:defRPr sz="1000"/>
          </a:pPr>
          <a:endParaRPr lang="es-MX" sz="1000" b="1" i="0" strike="noStrike">
            <a:solidFill>
              <a:srgbClr val="000000"/>
            </a:solidFill>
            <a:latin typeface="Arial"/>
            <a:cs typeface="Arial"/>
          </a:endParaRPr>
        </a:p>
        <a:p>
          <a:pPr algn="l" rtl="0">
            <a:defRPr sz="1000"/>
          </a:pPr>
          <a:r>
            <a:rPr lang="es-MX" sz="1000" b="1" i="0" strike="noStrike">
              <a:solidFill>
                <a:srgbClr val="000000"/>
              </a:solidFill>
              <a:latin typeface="Arial"/>
              <a:cs typeface="Arial"/>
            </a:rPr>
            <a:t>DE KM _____________________ A KM _____________________</a:t>
          </a:r>
        </a:p>
      </xdr:txBody>
    </xdr:sp>
    <xdr:clientData/>
  </xdr:twoCellAnchor>
  <xdr:twoCellAnchor>
    <xdr:from>
      <xdr:col>2</xdr:col>
      <xdr:colOff>38100</xdr:colOff>
      <xdr:row>16</xdr:row>
      <xdr:rowOff>38100</xdr:rowOff>
    </xdr:from>
    <xdr:to>
      <xdr:col>2</xdr:col>
      <xdr:colOff>342900</xdr:colOff>
      <xdr:row>25</xdr:row>
      <xdr:rowOff>152400</xdr:rowOff>
    </xdr:to>
    <xdr:sp macro="" textlink="">
      <xdr:nvSpPr>
        <xdr:cNvPr id="3" name="Texto 7"/>
        <xdr:cNvSpPr txBox="1">
          <a:spLocks noChangeArrowheads="1"/>
        </xdr:cNvSpPr>
      </xdr:nvSpPr>
      <xdr:spPr bwMode="auto">
        <a:xfrm>
          <a:off x="1809750" y="4238625"/>
          <a:ext cx="304800" cy="2000250"/>
        </a:xfrm>
        <a:prstGeom prst="rect">
          <a:avLst/>
        </a:prstGeom>
        <a:solidFill>
          <a:srgbClr val="FFFFFF"/>
        </a:solidFill>
        <a:ln w="9525">
          <a:solidFill>
            <a:srgbClr val="FFFFFF"/>
          </a:solidFill>
          <a:miter lim="800000"/>
          <a:headEnd/>
          <a:tailEnd/>
        </a:ln>
      </xdr:spPr>
      <xdr:txBody>
        <a:bodyPr vertOverflow="clip" vert="vert270" wrap="square" lIns="27432" tIns="22860" rIns="27432" bIns="22860" anchor="ctr" upright="1"/>
        <a:lstStyle/>
        <a:p>
          <a:pPr algn="ctr" rtl="0">
            <a:defRPr sz="1000"/>
          </a:pPr>
          <a:r>
            <a:rPr lang="es-MX" sz="1000" b="1" i="0" strike="noStrike">
              <a:solidFill>
                <a:srgbClr val="000000"/>
              </a:solidFill>
              <a:latin typeface="Arial"/>
              <a:cs typeface="Arial"/>
            </a:rPr>
            <a:t>RIEGO DE SELLO</a:t>
          </a:r>
        </a:p>
      </xdr:txBody>
    </xdr:sp>
    <xdr:clientData/>
  </xdr:twoCellAnchor>
  <xdr:twoCellAnchor>
    <xdr:from>
      <xdr:col>2</xdr:col>
      <xdr:colOff>28575</xdr:colOff>
      <xdr:row>28</xdr:row>
      <xdr:rowOff>28575</xdr:rowOff>
    </xdr:from>
    <xdr:to>
      <xdr:col>3</xdr:col>
      <xdr:colOff>342900</xdr:colOff>
      <xdr:row>48</xdr:row>
      <xdr:rowOff>133350</xdr:rowOff>
    </xdr:to>
    <xdr:sp macro="" textlink="">
      <xdr:nvSpPr>
        <xdr:cNvPr id="4" name="Texto 29"/>
        <xdr:cNvSpPr txBox="1">
          <a:spLocks noChangeArrowheads="1"/>
        </xdr:cNvSpPr>
      </xdr:nvSpPr>
      <xdr:spPr bwMode="auto">
        <a:xfrm>
          <a:off x="1800225" y="6743700"/>
          <a:ext cx="695325" cy="4295775"/>
        </a:xfrm>
        <a:prstGeom prst="rect">
          <a:avLst/>
        </a:prstGeom>
        <a:solidFill>
          <a:srgbClr val="FFFFFF"/>
        </a:solidFill>
        <a:ln w="9525">
          <a:solidFill>
            <a:srgbClr val="FFFFFF"/>
          </a:solidFill>
          <a:miter lim="800000"/>
          <a:headEnd/>
          <a:tailEnd/>
        </a:ln>
      </xdr:spPr>
      <xdr:txBody>
        <a:bodyPr vertOverflow="clip" vert="vert270" wrap="square" lIns="27432" tIns="22860" rIns="27432" bIns="22860" anchor="ctr" upright="1"/>
        <a:lstStyle/>
        <a:p>
          <a:pPr algn="ctr" rtl="0">
            <a:defRPr sz="1000"/>
          </a:pPr>
          <a:r>
            <a:rPr lang="es-MX" sz="1000" b="1" i="0" strike="noStrike">
              <a:solidFill>
                <a:srgbClr val="000000"/>
              </a:solidFill>
              <a:latin typeface="Arial"/>
              <a:cs typeface="Arial"/>
            </a:rPr>
            <a:t>CONCRETO ASFALTICO, CAPA DE BASE _______ Ó CARPETA _______</a:t>
          </a:r>
        </a:p>
      </xdr:txBody>
    </xdr:sp>
    <xdr:clientData/>
  </xdr:twoCellAnchor>
  <xdr:twoCellAnchor>
    <xdr:from>
      <xdr:col>1</xdr:col>
      <xdr:colOff>228600</xdr:colOff>
      <xdr:row>34</xdr:row>
      <xdr:rowOff>152400</xdr:rowOff>
    </xdr:from>
    <xdr:to>
      <xdr:col>1</xdr:col>
      <xdr:colOff>981075</xdr:colOff>
      <xdr:row>58</xdr:row>
      <xdr:rowOff>228600</xdr:rowOff>
    </xdr:to>
    <xdr:sp macro="" textlink="">
      <xdr:nvSpPr>
        <xdr:cNvPr id="5" name="Texto 53"/>
        <xdr:cNvSpPr txBox="1">
          <a:spLocks noChangeArrowheads="1"/>
        </xdr:cNvSpPr>
      </xdr:nvSpPr>
      <xdr:spPr bwMode="auto">
        <a:xfrm>
          <a:off x="952500" y="8124825"/>
          <a:ext cx="752475" cy="5191125"/>
        </a:xfrm>
        <a:prstGeom prst="rect">
          <a:avLst/>
        </a:prstGeom>
        <a:solidFill>
          <a:srgbClr val="FFFFFF"/>
        </a:solidFill>
        <a:ln w="9525">
          <a:solidFill>
            <a:srgbClr val="FFFFFF"/>
          </a:solidFill>
          <a:miter lim="800000"/>
          <a:headEnd/>
          <a:tailEnd/>
        </a:ln>
      </xdr:spPr>
      <xdr:txBody>
        <a:bodyPr vertOverflow="clip" vert="vert270" wrap="square" lIns="27432" tIns="0" rIns="0" bIns="22860" anchor="t" upright="1"/>
        <a:lstStyle/>
        <a:p>
          <a:pPr algn="l" rtl="0">
            <a:defRPr sz="1000"/>
          </a:pPr>
          <a:r>
            <a:rPr lang="es-MX" sz="1000" b="1" i="0" strike="noStrike">
              <a:solidFill>
                <a:srgbClr val="000000"/>
              </a:solidFill>
              <a:latin typeface="Arial"/>
              <a:cs typeface="Arial"/>
            </a:rPr>
            <a:t>CARRETERA: ________________________________________________________</a:t>
          </a:r>
        </a:p>
        <a:p>
          <a:pPr algn="l" rtl="0">
            <a:defRPr sz="1000"/>
          </a:pPr>
          <a:endParaRPr lang="es-MX" sz="1000" b="1" i="0" strike="noStrike">
            <a:solidFill>
              <a:srgbClr val="000000"/>
            </a:solidFill>
            <a:latin typeface="Arial"/>
            <a:cs typeface="Arial"/>
          </a:endParaRPr>
        </a:p>
        <a:p>
          <a:pPr algn="l" rtl="0">
            <a:defRPr sz="1000"/>
          </a:pPr>
          <a:endParaRPr lang="es-MX" sz="1000" b="1" i="0" strike="noStrike">
            <a:solidFill>
              <a:srgbClr val="000000"/>
            </a:solidFill>
            <a:latin typeface="Arial"/>
            <a:cs typeface="Arial"/>
          </a:endParaRPr>
        </a:p>
        <a:p>
          <a:pPr algn="l" rtl="0">
            <a:defRPr sz="1000"/>
          </a:pPr>
          <a:r>
            <a:rPr lang="es-MX" sz="1000" b="1" i="0" strike="noStrike">
              <a:solidFill>
                <a:srgbClr val="000000"/>
              </a:solidFill>
              <a:latin typeface="Arial"/>
              <a:cs typeface="Arial"/>
            </a:rPr>
            <a:t>TRAMO:  ____________________________________________________________</a:t>
          </a:r>
        </a:p>
      </xdr:txBody>
    </xdr:sp>
    <xdr:clientData/>
  </xdr:twoCellAnchor>
  <xdr:twoCellAnchor>
    <xdr:from>
      <xdr:col>4</xdr:col>
      <xdr:colOff>28575</xdr:colOff>
      <xdr:row>45</xdr:row>
      <xdr:rowOff>38100</xdr:rowOff>
    </xdr:from>
    <xdr:to>
      <xdr:col>6</xdr:col>
      <xdr:colOff>657225</xdr:colOff>
      <xdr:row>48</xdr:row>
      <xdr:rowOff>161925</xdr:rowOff>
    </xdr:to>
    <xdr:sp macro="" textlink="">
      <xdr:nvSpPr>
        <xdr:cNvPr id="6" name="Texto 30"/>
        <xdr:cNvSpPr txBox="1">
          <a:spLocks noChangeArrowheads="1"/>
        </xdr:cNvSpPr>
      </xdr:nvSpPr>
      <xdr:spPr bwMode="auto">
        <a:xfrm>
          <a:off x="2562225" y="10315575"/>
          <a:ext cx="4724400" cy="752475"/>
        </a:xfrm>
        <a:prstGeom prst="rect">
          <a:avLst/>
        </a:prstGeom>
        <a:solidFill>
          <a:srgbClr val="FFFFFF"/>
        </a:solidFill>
        <a:ln w="9525">
          <a:solidFill>
            <a:srgbClr val="FFFFFF"/>
          </a:solidFill>
          <a:miter lim="800000"/>
          <a:headEnd/>
          <a:tailEnd/>
        </a:ln>
      </xdr:spPr>
      <xdr:txBody>
        <a:bodyPr vertOverflow="clip" wrap="square" lIns="27432" tIns="22860" rIns="0" bIns="22860" anchor="ctr" upright="1"/>
        <a:lstStyle/>
        <a:p>
          <a:pPr algn="l" rtl="0">
            <a:defRPr sz="1000"/>
          </a:pPr>
          <a:r>
            <a:rPr lang="es-MX" sz="900" b="1" i="0" strike="noStrike">
              <a:solidFill>
                <a:srgbClr val="000000"/>
              </a:solidFill>
              <a:latin typeface="Arial"/>
              <a:cs typeface="Arial"/>
            </a:rPr>
            <a:t>   VERIFICACIÓN DE ADHERENCIA: B _______ , M _______                    2  PRUEBAS                   </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   ADITIVO, NO ___________, SÍ ___________, DOSIFICACIÓN ____________________</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   CUAL________________________________________________________________</a:t>
          </a:r>
        </a:p>
      </xdr:txBody>
    </xdr:sp>
    <xdr:clientData/>
  </xdr:twoCellAnchor>
  <xdr:twoCellAnchor>
    <xdr:from>
      <xdr:col>4</xdr:col>
      <xdr:colOff>38100</xdr:colOff>
      <xdr:row>16</xdr:row>
      <xdr:rowOff>57150</xdr:rowOff>
    </xdr:from>
    <xdr:to>
      <xdr:col>4</xdr:col>
      <xdr:colOff>3324225</xdr:colOff>
      <xdr:row>17</xdr:row>
      <xdr:rowOff>133350</xdr:rowOff>
    </xdr:to>
    <xdr:sp macro="" textlink="">
      <xdr:nvSpPr>
        <xdr:cNvPr id="7" name="Texto 4"/>
        <xdr:cNvSpPr txBox="1">
          <a:spLocks noChangeArrowheads="1"/>
        </xdr:cNvSpPr>
      </xdr:nvSpPr>
      <xdr:spPr bwMode="auto">
        <a:xfrm>
          <a:off x="2571750" y="4257675"/>
          <a:ext cx="3286125" cy="285750"/>
        </a:xfrm>
        <a:prstGeom prst="rect">
          <a:avLst/>
        </a:prstGeom>
        <a:solidFill>
          <a:srgbClr val="FFFFFF"/>
        </a:solidFill>
        <a:ln w="9525">
          <a:solidFill>
            <a:srgbClr val="FFFFFF"/>
          </a:solid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CANTIDAD APLICADA</a:t>
          </a:r>
        </a:p>
      </xdr:txBody>
    </xdr:sp>
    <xdr:clientData/>
  </xdr:twoCellAnchor>
  <xdr:twoCellAnchor>
    <xdr:from>
      <xdr:col>5</xdr:col>
      <xdr:colOff>38100</xdr:colOff>
      <xdr:row>16</xdr:row>
      <xdr:rowOff>38100</xdr:rowOff>
    </xdr:from>
    <xdr:to>
      <xdr:col>5</xdr:col>
      <xdr:colOff>666750</xdr:colOff>
      <xdr:row>17</xdr:row>
      <xdr:rowOff>133350</xdr:rowOff>
    </xdr:to>
    <xdr:sp macro="" textlink="">
      <xdr:nvSpPr>
        <xdr:cNvPr id="8" name="Texto 6"/>
        <xdr:cNvSpPr txBox="1">
          <a:spLocks noChangeArrowheads="1"/>
        </xdr:cNvSpPr>
      </xdr:nvSpPr>
      <xdr:spPr bwMode="auto">
        <a:xfrm>
          <a:off x="5953125" y="4238625"/>
          <a:ext cx="628650" cy="304800"/>
        </a:xfrm>
        <a:prstGeom prst="rect">
          <a:avLst/>
        </a:prstGeom>
        <a:solidFill>
          <a:srgbClr val="FFFFFF"/>
        </a:solidFill>
        <a:ln w="9525">
          <a:solidFill>
            <a:srgbClr val="FFFFFF"/>
          </a:solidFill>
          <a:miter lim="800000"/>
          <a:headEnd/>
          <a:tailEnd/>
        </a:ln>
      </xdr:spPr>
      <xdr:txBody>
        <a:bodyPr vertOverflow="clip" wrap="square" lIns="27432" tIns="27432" rIns="27432" bIns="27432" anchor="ctr" upright="1"/>
        <a:lstStyle/>
        <a:p>
          <a:pPr algn="ctr" rtl="0">
            <a:defRPr sz="1000"/>
          </a:pPr>
          <a:r>
            <a:rPr lang="es-MX" sz="1100" b="1" i="0" strike="noStrike">
              <a:solidFill>
                <a:srgbClr val="000000"/>
              </a:solidFill>
              <a:latin typeface="Arial"/>
              <a:cs typeface="Arial"/>
            </a:rPr>
            <a:t>Lts/m</a:t>
          </a:r>
          <a:r>
            <a:rPr lang="es-MX" sz="1100" b="1" i="0" strike="noStrike" baseline="30000">
              <a:solidFill>
                <a:srgbClr val="000000"/>
              </a:solidFill>
              <a:latin typeface="Arial"/>
              <a:cs typeface="Arial"/>
            </a:rPr>
            <a:t>2</a:t>
          </a:r>
        </a:p>
      </xdr:txBody>
    </xdr:sp>
    <xdr:clientData/>
  </xdr:twoCellAnchor>
  <xdr:twoCellAnchor>
    <xdr:from>
      <xdr:col>4</xdr:col>
      <xdr:colOff>800100</xdr:colOff>
      <xdr:row>30</xdr:row>
      <xdr:rowOff>38100</xdr:rowOff>
    </xdr:from>
    <xdr:to>
      <xdr:col>4</xdr:col>
      <xdr:colOff>2581275</xdr:colOff>
      <xdr:row>32</xdr:row>
      <xdr:rowOff>152400</xdr:rowOff>
    </xdr:to>
    <xdr:sp macro="" textlink="">
      <xdr:nvSpPr>
        <xdr:cNvPr id="9" name="Texto 4"/>
        <xdr:cNvSpPr txBox="1">
          <a:spLocks noChangeArrowheads="1"/>
        </xdr:cNvSpPr>
      </xdr:nvSpPr>
      <xdr:spPr bwMode="auto">
        <a:xfrm>
          <a:off x="3333750" y="7172325"/>
          <a:ext cx="1781175" cy="533400"/>
        </a:xfrm>
        <a:prstGeom prst="rect">
          <a:avLst/>
        </a:prstGeom>
        <a:solidFill>
          <a:srgbClr val="FFFFFF"/>
        </a:solidFill>
        <a:ln w="9525">
          <a:solidFill>
            <a:srgbClr val="FFFFFF"/>
          </a:solidFill>
          <a:miter lim="800000"/>
          <a:headEnd/>
          <a:tailEnd/>
        </a:ln>
      </xdr:spPr>
      <xdr:txBody>
        <a:bodyPr vertOverflow="clip" wrap="square" lIns="27432" tIns="22860" rIns="0" bIns="22860" anchor="ctr" upright="1"/>
        <a:lstStyle/>
        <a:p>
          <a:pPr algn="l" rtl="0">
            <a:defRPr sz="1000"/>
          </a:pPr>
          <a:r>
            <a:rPr lang="es-MX" sz="1000" b="1" i="0" strike="noStrike">
              <a:solidFill>
                <a:srgbClr val="000000"/>
              </a:solidFill>
              <a:latin typeface="Arial"/>
              <a:cs typeface="Arial"/>
            </a:rPr>
            <a:t>E S P E S O R E S</a:t>
          </a:r>
        </a:p>
        <a:p>
          <a:pPr algn="l" rtl="0">
            <a:defRPr sz="1000"/>
          </a:pPr>
          <a:r>
            <a:rPr lang="es-MX" sz="1000" b="1" i="0" strike="noStrike">
              <a:solidFill>
                <a:srgbClr val="000000"/>
              </a:solidFill>
              <a:latin typeface="Arial"/>
              <a:cs typeface="Arial"/>
            </a:rPr>
            <a:t>( PROYECTO _____________ )</a:t>
          </a:r>
        </a:p>
      </xdr:txBody>
    </xdr:sp>
    <xdr:clientData/>
  </xdr:twoCellAnchor>
  <xdr:twoCellAnchor>
    <xdr:from>
      <xdr:col>5</xdr:col>
      <xdr:colOff>38100</xdr:colOff>
      <xdr:row>30</xdr:row>
      <xdr:rowOff>38100</xdr:rowOff>
    </xdr:from>
    <xdr:to>
      <xdr:col>5</xdr:col>
      <xdr:colOff>657225</xdr:colOff>
      <xdr:row>32</xdr:row>
      <xdr:rowOff>133350</xdr:rowOff>
    </xdr:to>
    <xdr:sp macro="" textlink="">
      <xdr:nvSpPr>
        <xdr:cNvPr id="10" name="Texto 6"/>
        <xdr:cNvSpPr txBox="1">
          <a:spLocks noChangeArrowheads="1"/>
        </xdr:cNvSpPr>
      </xdr:nvSpPr>
      <xdr:spPr bwMode="auto">
        <a:xfrm>
          <a:off x="5953125" y="7172325"/>
          <a:ext cx="619125" cy="514350"/>
        </a:xfrm>
        <a:prstGeom prst="rect">
          <a:avLst/>
        </a:prstGeom>
        <a:solidFill>
          <a:srgbClr val="FFFFFF"/>
        </a:solidFill>
        <a:ln w="9525">
          <a:solidFill>
            <a:srgbClr val="FFFFFF"/>
          </a:solidFill>
          <a:miter lim="800000"/>
          <a:headEnd/>
          <a:tailEnd/>
        </a:ln>
      </xdr:spPr>
      <xdr:txBody>
        <a:bodyPr vertOverflow="clip" wrap="square" lIns="27432" tIns="27432" rIns="27432" bIns="27432" anchor="ctr" upright="1"/>
        <a:lstStyle/>
        <a:p>
          <a:pPr algn="ctr" rtl="0">
            <a:defRPr sz="1000"/>
          </a:pPr>
          <a:r>
            <a:rPr lang="es-MX" sz="1100" b="1" i="0" strike="noStrike">
              <a:solidFill>
                <a:srgbClr val="000000"/>
              </a:solidFill>
              <a:latin typeface="Arial"/>
              <a:cs typeface="Arial"/>
            </a:rPr>
            <a:t>cm</a:t>
          </a:r>
        </a:p>
      </xdr:txBody>
    </xdr:sp>
    <xdr:clientData/>
  </xdr:twoCellAnchor>
  <xdr:twoCellAnchor>
    <xdr:from>
      <xdr:col>4</xdr:col>
      <xdr:colOff>47625</xdr:colOff>
      <xdr:row>33</xdr:row>
      <xdr:rowOff>38100</xdr:rowOff>
    </xdr:from>
    <xdr:to>
      <xdr:col>4</xdr:col>
      <xdr:colOff>3314700</xdr:colOff>
      <xdr:row>35</xdr:row>
      <xdr:rowOff>152400</xdr:rowOff>
    </xdr:to>
    <xdr:sp macro="" textlink="">
      <xdr:nvSpPr>
        <xdr:cNvPr id="11" name="Texto 4"/>
        <xdr:cNvSpPr txBox="1">
          <a:spLocks noChangeArrowheads="1"/>
        </xdr:cNvSpPr>
      </xdr:nvSpPr>
      <xdr:spPr bwMode="auto">
        <a:xfrm>
          <a:off x="2581275" y="7800975"/>
          <a:ext cx="3267075" cy="533400"/>
        </a:xfrm>
        <a:prstGeom prst="rect">
          <a:avLst/>
        </a:prstGeom>
        <a:solidFill>
          <a:srgbClr val="FFFFFF"/>
        </a:solidFill>
        <a:ln w="9525">
          <a:solidFill>
            <a:srgbClr val="FFFFFF"/>
          </a:solid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C O M P A C T A C I O N</a:t>
          </a:r>
        </a:p>
      </xdr:txBody>
    </xdr:sp>
    <xdr:clientData/>
  </xdr:twoCellAnchor>
  <xdr:twoCellAnchor>
    <xdr:from>
      <xdr:col>5</xdr:col>
      <xdr:colOff>38100</xdr:colOff>
      <xdr:row>33</xdr:row>
      <xdr:rowOff>38100</xdr:rowOff>
    </xdr:from>
    <xdr:to>
      <xdr:col>5</xdr:col>
      <xdr:colOff>666750</xdr:colOff>
      <xdr:row>35</xdr:row>
      <xdr:rowOff>133350</xdr:rowOff>
    </xdr:to>
    <xdr:sp macro="" textlink="">
      <xdr:nvSpPr>
        <xdr:cNvPr id="12" name="Texto 6"/>
        <xdr:cNvSpPr txBox="1">
          <a:spLocks noChangeArrowheads="1"/>
        </xdr:cNvSpPr>
      </xdr:nvSpPr>
      <xdr:spPr bwMode="auto">
        <a:xfrm>
          <a:off x="5953125" y="7800975"/>
          <a:ext cx="628650" cy="514350"/>
        </a:xfrm>
        <a:prstGeom prst="rect">
          <a:avLst/>
        </a:prstGeom>
        <a:solidFill>
          <a:srgbClr val="FFFFFF"/>
        </a:solidFill>
        <a:ln w="9525">
          <a:solidFill>
            <a:srgbClr val="FFFFFF"/>
          </a:solidFill>
          <a:miter lim="800000"/>
          <a:headEnd/>
          <a:tailEnd/>
        </a:ln>
      </xdr:spPr>
      <xdr:txBody>
        <a:bodyPr vertOverflow="clip" wrap="square" lIns="27432" tIns="27432" rIns="27432" bIns="27432" anchor="ctr" upright="1"/>
        <a:lstStyle/>
        <a:p>
          <a:pPr algn="ctr" rtl="0">
            <a:defRPr sz="1000"/>
          </a:pPr>
          <a:r>
            <a:rPr lang="es-MX" sz="1100" b="1" i="0" strike="noStrike">
              <a:solidFill>
                <a:srgbClr val="000000"/>
              </a:solidFill>
              <a:latin typeface="Arial"/>
              <a:cs typeface="Arial"/>
            </a:rPr>
            <a:t>%</a:t>
          </a:r>
        </a:p>
      </xdr:txBody>
    </xdr:sp>
    <xdr:clientData/>
  </xdr:twoCellAnchor>
  <xdr:twoCellAnchor>
    <xdr:from>
      <xdr:col>4</xdr:col>
      <xdr:colOff>38100</xdr:colOff>
      <xdr:row>51</xdr:row>
      <xdr:rowOff>38100</xdr:rowOff>
    </xdr:from>
    <xdr:to>
      <xdr:col>4</xdr:col>
      <xdr:colOff>3333750</xdr:colOff>
      <xdr:row>52</xdr:row>
      <xdr:rowOff>152400</xdr:rowOff>
    </xdr:to>
    <xdr:sp macro="" textlink="">
      <xdr:nvSpPr>
        <xdr:cNvPr id="13" name="Texto 4"/>
        <xdr:cNvSpPr txBox="1">
          <a:spLocks noChangeArrowheads="1"/>
        </xdr:cNvSpPr>
      </xdr:nvSpPr>
      <xdr:spPr bwMode="auto">
        <a:xfrm>
          <a:off x="2571750" y="11572875"/>
          <a:ext cx="3295650" cy="323850"/>
        </a:xfrm>
        <a:prstGeom prst="rect">
          <a:avLst/>
        </a:prstGeom>
        <a:solidFill>
          <a:srgbClr val="FFFFFF"/>
        </a:solidFill>
        <a:ln w="9525">
          <a:solidFill>
            <a:srgbClr val="FFFFFF"/>
          </a:solidFill>
          <a:miter lim="800000"/>
          <a:headEnd/>
          <a:tailEnd/>
        </a:ln>
      </xdr:spPr>
      <xdr:txBody>
        <a:bodyPr vertOverflow="clip" wrap="square" lIns="27432" tIns="22860" rIns="0" bIns="22860" anchor="ctr" upright="1"/>
        <a:lstStyle/>
        <a:p>
          <a:pPr algn="l" rtl="0">
            <a:defRPr sz="1000"/>
          </a:pPr>
          <a:r>
            <a:rPr lang="es-MX" sz="1000" b="1" i="0" strike="noStrike">
              <a:solidFill>
                <a:srgbClr val="000000"/>
              </a:solidFill>
              <a:latin typeface="Arial"/>
              <a:cs typeface="Arial"/>
            </a:rPr>
            <a:t>   DOSIFICACIÓN</a:t>
          </a:r>
        </a:p>
        <a:p>
          <a:pPr algn="l" rtl="0">
            <a:defRPr sz="1000"/>
          </a:pPr>
          <a:r>
            <a:rPr lang="es-MX" sz="1000" b="1" i="0" strike="noStrike">
              <a:solidFill>
                <a:srgbClr val="000000"/>
              </a:solidFill>
              <a:latin typeface="Arial"/>
              <a:cs typeface="Arial"/>
            </a:rPr>
            <a:t>   PROY. ___________ TIPO ASF. ___________</a:t>
          </a:r>
        </a:p>
      </xdr:txBody>
    </xdr:sp>
    <xdr:clientData/>
  </xdr:twoCellAnchor>
  <xdr:twoCellAnchor>
    <xdr:from>
      <xdr:col>5</xdr:col>
      <xdr:colOff>38100</xdr:colOff>
      <xdr:row>18</xdr:row>
      <xdr:rowOff>38100</xdr:rowOff>
    </xdr:from>
    <xdr:to>
      <xdr:col>6</xdr:col>
      <xdr:colOff>647700</xdr:colOff>
      <xdr:row>24</xdr:row>
      <xdr:rowOff>190500</xdr:rowOff>
    </xdr:to>
    <xdr:sp macro="" textlink="">
      <xdr:nvSpPr>
        <xdr:cNvPr id="14" name="Texto 4"/>
        <xdr:cNvSpPr txBox="1">
          <a:spLocks noChangeArrowheads="1"/>
        </xdr:cNvSpPr>
      </xdr:nvSpPr>
      <xdr:spPr bwMode="auto">
        <a:xfrm>
          <a:off x="5953125" y="4657725"/>
          <a:ext cx="1323975" cy="1409700"/>
        </a:xfrm>
        <a:prstGeom prst="rect">
          <a:avLst/>
        </a:prstGeom>
        <a:solidFill>
          <a:srgbClr val="FFFFFF"/>
        </a:solidFill>
        <a:ln w="17145">
          <a:solidFill>
            <a:srgbClr val="FFFFFF"/>
          </a:solidFill>
          <a:miter lim="800000"/>
          <a:headEnd/>
          <a:tailEnd/>
        </a:ln>
      </xdr:spPr>
      <xdr:txBody>
        <a:bodyPr vertOverflow="clip" vert="vert270" wrap="square" lIns="36576" tIns="27432" rIns="36576" bIns="27432" anchor="ctr" upright="1"/>
        <a:lstStyle/>
        <a:p>
          <a:pPr algn="ctr" rtl="0">
            <a:defRPr sz="1000"/>
          </a:pPr>
          <a:r>
            <a:rPr lang="es-MX" sz="1300" b="1" i="0" strike="noStrike">
              <a:solidFill>
                <a:srgbClr val="000000"/>
              </a:solidFill>
              <a:latin typeface="Arial"/>
              <a:cs typeface="Arial"/>
            </a:rPr>
            <a:t>% PASA</a:t>
          </a:r>
        </a:p>
      </xdr:txBody>
    </xdr:sp>
    <xdr:clientData/>
  </xdr:twoCellAnchor>
  <xdr:twoCellAnchor>
    <xdr:from>
      <xdr:col>5</xdr:col>
      <xdr:colOff>38100</xdr:colOff>
      <xdr:row>26</xdr:row>
      <xdr:rowOff>38100</xdr:rowOff>
    </xdr:from>
    <xdr:to>
      <xdr:col>5</xdr:col>
      <xdr:colOff>638175</xdr:colOff>
      <xdr:row>27</xdr:row>
      <xdr:rowOff>133350</xdr:rowOff>
    </xdr:to>
    <xdr:sp macro="" textlink="">
      <xdr:nvSpPr>
        <xdr:cNvPr id="15" name="Texto 6"/>
        <xdr:cNvSpPr txBox="1">
          <a:spLocks noChangeArrowheads="1"/>
        </xdr:cNvSpPr>
      </xdr:nvSpPr>
      <xdr:spPr bwMode="auto">
        <a:xfrm>
          <a:off x="5953125" y="6334125"/>
          <a:ext cx="600075" cy="304800"/>
        </a:xfrm>
        <a:prstGeom prst="rect">
          <a:avLst/>
        </a:prstGeom>
        <a:solidFill>
          <a:srgbClr val="FFFFFF"/>
        </a:solidFill>
        <a:ln w="9525">
          <a:solidFill>
            <a:srgbClr val="FFFFFF"/>
          </a:solidFill>
          <a:miter lim="800000"/>
          <a:headEnd/>
          <a:tailEnd/>
        </a:ln>
      </xdr:spPr>
      <xdr:txBody>
        <a:bodyPr vertOverflow="clip" wrap="square" lIns="27432" tIns="27432" rIns="27432" bIns="27432" anchor="ctr" upright="1"/>
        <a:lstStyle/>
        <a:p>
          <a:pPr algn="ctr" rtl="0">
            <a:defRPr sz="1000"/>
          </a:pPr>
          <a:r>
            <a:rPr lang="es-MX" sz="1100" b="1" i="0" strike="noStrike">
              <a:solidFill>
                <a:srgbClr val="000000"/>
              </a:solidFill>
              <a:latin typeface="Arial"/>
              <a:cs typeface="Arial"/>
            </a:rPr>
            <a:t>Lts/m</a:t>
          </a:r>
          <a:r>
            <a:rPr lang="es-MX" sz="1100" b="1" i="0" strike="noStrike" baseline="30000">
              <a:solidFill>
                <a:srgbClr val="000000"/>
              </a:solidFill>
              <a:latin typeface="Arial"/>
              <a:cs typeface="Arial"/>
            </a:rPr>
            <a:t>2</a:t>
          </a:r>
        </a:p>
      </xdr:txBody>
    </xdr:sp>
    <xdr:clientData/>
  </xdr:twoCellAnchor>
  <xdr:twoCellAnchor>
    <xdr:from>
      <xdr:col>4</xdr:col>
      <xdr:colOff>38100</xdr:colOff>
      <xdr:row>26</xdr:row>
      <xdr:rowOff>28575</xdr:rowOff>
    </xdr:from>
    <xdr:to>
      <xdr:col>4</xdr:col>
      <xdr:colOff>3333750</xdr:colOff>
      <xdr:row>27</xdr:row>
      <xdr:rowOff>180975</xdr:rowOff>
    </xdr:to>
    <xdr:sp macro="" textlink="">
      <xdr:nvSpPr>
        <xdr:cNvPr id="16" name="Texto 4"/>
        <xdr:cNvSpPr txBox="1">
          <a:spLocks noChangeArrowheads="1"/>
        </xdr:cNvSpPr>
      </xdr:nvSpPr>
      <xdr:spPr bwMode="auto">
        <a:xfrm>
          <a:off x="2571750" y="6324600"/>
          <a:ext cx="3295650" cy="361950"/>
        </a:xfrm>
        <a:prstGeom prst="rect">
          <a:avLst/>
        </a:prstGeom>
        <a:solidFill>
          <a:srgbClr val="FFFFFF"/>
        </a:solidFill>
        <a:ln w="9525">
          <a:solidFill>
            <a:srgbClr val="FFFFFF"/>
          </a:solidFill>
          <a:miter lim="800000"/>
          <a:headEnd/>
          <a:tailEnd/>
        </a:ln>
      </xdr:spPr>
      <xdr:txBody>
        <a:bodyPr vertOverflow="clip" wrap="square" lIns="27432" tIns="22860" rIns="0" bIns="22860" anchor="ctr" upright="1"/>
        <a:lstStyle/>
        <a:p>
          <a:pPr algn="l" rtl="0">
            <a:defRPr sz="1000"/>
          </a:pPr>
          <a:r>
            <a:rPr lang="es-MX" sz="900" b="1" i="0" strike="noStrike">
              <a:solidFill>
                <a:srgbClr val="000000"/>
              </a:solidFill>
              <a:latin typeface="Arial"/>
              <a:cs typeface="Arial"/>
            </a:rPr>
            <a:t>DOSIFICACIÓN</a:t>
          </a:r>
        </a:p>
        <a:p>
          <a:pPr algn="l" rtl="0">
            <a:defRPr sz="1000"/>
          </a:pPr>
          <a:r>
            <a:rPr lang="es-MX" sz="900" b="1" i="0" strike="noStrike">
              <a:solidFill>
                <a:srgbClr val="000000"/>
              </a:solidFill>
              <a:latin typeface="Arial"/>
              <a:cs typeface="Arial"/>
            </a:rPr>
            <a:t>PROY. __________ TIPO ASF. __________________________</a:t>
          </a:r>
        </a:p>
      </xdr:txBody>
    </xdr:sp>
    <xdr:clientData/>
  </xdr:twoCellAnchor>
  <xdr:twoCellAnchor>
    <xdr:from>
      <xdr:col>5</xdr:col>
      <xdr:colOff>38100</xdr:colOff>
      <xdr:row>51</xdr:row>
      <xdr:rowOff>47625</xdr:rowOff>
    </xdr:from>
    <xdr:to>
      <xdr:col>5</xdr:col>
      <xdr:colOff>666750</xdr:colOff>
      <xdr:row>52</xdr:row>
      <xdr:rowOff>133350</xdr:rowOff>
    </xdr:to>
    <xdr:sp macro="" textlink="">
      <xdr:nvSpPr>
        <xdr:cNvPr id="17" name="Texto 6"/>
        <xdr:cNvSpPr txBox="1">
          <a:spLocks noChangeArrowheads="1"/>
        </xdr:cNvSpPr>
      </xdr:nvSpPr>
      <xdr:spPr bwMode="auto">
        <a:xfrm>
          <a:off x="5953125" y="11582400"/>
          <a:ext cx="628650" cy="295275"/>
        </a:xfrm>
        <a:prstGeom prst="rect">
          <a:avLst/>
        </a:prstGeom>
        <a:solidFill>
          <a:srgbClr val="FFFFFF"/>
        </a:solidFill>
        <a:ln w="9525">
          <a:solidFill>
            <a:srgbClr val="FFFFFF"/>
          </a:solidFill>
          <a:miter lim="800000"/>
          <a:headEnd/>
          <a:tailEnd/>
        </a:ln>
      </xdr:spPr>
      <xdr:txBody>
        <a:bodyPr vertOverflow="clip" wrap="square" lIns="27432" tIns="27432" rIns="27432" bIns="27432" anchor="ctr" upright="1"/>
        <a:lstStyle/>
        <a:p>
          <a:pPr algn="ctr" rtl="0">
            <a:defRPr sz="1000"/>
          </a:pPr>
          <a:r>
            <a:rPr lang="es-MX" sz="1100" b="1" i="0" strike="noStrike">
              <a:solidFill>
                <a:srgbClr val="000000"/>
              </a:solidFill>
              <a:latin typeface="Arial"/>
              <a:cs typeface="Arial"/>
            </a:rPr>
            <a:t>Lts/m</a:t>
          </a:r>
          <a:r>
            <a:rPr lang="es-MX" sz="1100" b="1" i="0" strike="noStrike" baseline="30000">
              <a:solidFill>
                <a:srgbClr val="000000"/>
              </a:solidFill>
              <a:latin typeface="Arial"/>
              <a:cs typeface="Arial"/>
            </a:rPr>
            <a:t>2</a:t>
          </a:r>
        </a:p>
      </xdr:txBody>
    </xdr:sp>
    <xdr:clientData/>
  </xdr:twoCellAnchor>
  <xdr:twoCellAnchor>
    <xdr:from>
      <xdr:col>5</xdr:col>
      <xdr:colOff>38100</xdr:colOff>
      <xdr:row>55</xdr:row>
      <xdr:rowOff>57150</xdr:rowOff>
    </xdr:from>
    <xdr:to>
      <xdr:col>5</xdr:col>
      <xdr:colOff>647700</xdr:colOff>
      <xdr:row>56</xdr:row>
      <xdr:rowOff>219075</xdr:rowOff>
    </xdr:to>
    <xdr:sp macro="" textlink="">
      <xdr:nvSpPr>
        <xdr:cNvPr id="18" name="Texto 6"/>
        <xdr:cNvSpPr txBox="1">
          <a:spLocks noChangeArrowheads="1"/>
        </xdr:cNvSpPr>
      </xdr:nvSpPr>
      <xdr:spPr bwMode="auto">
        <a:xfrm>
          <a:off x="5953125" y="12430125"/>
          <a:ext cx="609600" cy="409575"/>
        </a:xfrm>
        <a:prstGeom prst="rect">
          <a:avLst/>
        </a:prstGeom>
        <a:solidFill>
          <a:srgbClr val="FFFFFF"/>
        </a:solidFill>
        <a:ln w="9525">
          <a:solidFill>
            <a:srgbClr val="FFFFFF"/>
          </a:solidFill>
          <a:miter lim="800000"/>
          <a:headEnd/>
          <a:tailEnd/>
        </a:ln>
      </xdr:spPr>
      <xdr:txBody>
        <a:bodyPr vertOverflow="clip" wrap="square" lIns="27432" tIns="27432" rIns="27432" bIns="27432" anchor="ctr" upright="1"/>
        <a:lstStyle/>
        <a:p>
          <a:pPr algn="ctr" rtl="0">
            <a:defRPr sz="1000"/>
          </a:pPr>
          <a:r>
            <a:rPr lang="es-MX" sz="1100" b="1" i="0" strike="noStrike">
              <a:solidFill>
                <a:srgbClr val="000000"/>
              </a:solidFill>
              <a:latin typeface="Arial"/>
              <a:cs typeface="Arial"/>
            </a:rPr>
            <a:t>Lts/m</a:t>
          </a:r>
          <a:r>
            <a:rPr lang="es-MX" sz="1100" b="1" i="0" strike="noStrike" baseline="30000">
              <a:solidFill>
                <a:srgbClr val="000000"/>
              </a:solidFill>
              <a:latin typeface="Arial"/>
              <a:cs typeface="Arial"/>
            </a:rPr>
            <a:t>2</a:t>
          </a:r>
        </a:p>
      </xdr:txBody>
    </xdr:sp>
    <xdr:clientData/>
  </xdr:twoCellAnchor>
  <xdr:twoCellAnchor>
    <xdr:from>
      <xdr:col>11</xdr:col>
      <xdr:colOff>142875</xdr:colOff>
      <xdr:row>58</xdr:row>
      <xdr:rowOff>38100</xdr:rowOff>
    </xdr:from>
    <xdr:to>
      <xdr:col>12</xdr:col>
      <xdr:colOff>114300</xdr:colOff>
      <xdr:row>58</xdr:row>
      <xdr:rowOff>209550</xdr:rowOff>
    </xdr:to>
    <xdr:sp macro="" textlink="">
      <xdr:nvSpPr>
        <xdr:cNvPr id="19" name="Texto 97"/>
        <xdr:cNvSpPr txBox="1">
          <a:spLocks noChangeArrowheads="1"/>
        </xdr:cNvSpPr>
      </xdr:nvSpPr>
      <xdr:spPr bwMode="auto">
        <a:xfrm>
          <a:off x="9039225" y="13125450"/>
          <a:ext cx="15240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12</xdr:col>
      <xdr:colOff>85725</xdr:colOff>
      <xdr:row>58</xdr:row>
      <xdr:rowOff>66675</xdr:rowOff>
    </xdr:from>
    <xdr:to>
      <xdr:col>12</xdr:col>
      <xdr:colOff>381000</xdr:colOff>
      <xdr:row>58</xdr:row>
      <xdr:rowOff>209550</xdr:rowOff>
    </xdr:to>
    <xdr:sp macro="" textlink="">
      <xdr:nvSpPr>
        <xdr:cNvPr id="20" name="Texto 100"/>
        <xdr:cNvSpPr txBox="1">
          <a:spLocks noChangeArrowheads="1"/>
        </xdr:cNvSpPr>
      </xdr:nvSpPr>
      <xdr:spPr bwMode="auto">
        <a:xfrm>
          <a:off x="9163050" y="13154025"/>
          <a:ext cx="295275" cy="14287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000</a:t>
          </a:r>
        </a:p>
      </xdr:txBody>
    </xdr:sp>
    <xdr:clientData/>
  </xdr:twoCellAnchor>
  <xdr:twoCellAnchor>
    <xdr:from>
      <xdr:col>12</xdr:col>
      <xdr:colOff>819150</xdr:colOff>
      <xdr:row>58</xdr:row>
      <xdr:rowOff>38100</xdr:rowOff>
    </xdr:from>
    <xdr:to>
      <xdr:col>13</xdr:col>
      <xdr:colOff>104775</xdr:colOff>
      <xdr:row>58</xdr:row>
      <xdr:rowOff>209550</xdr:rowOff>
    </xdr:to>
    <xdr:sp macro="" textlink="">
      <xdr:nvSpPr>
        <xdr:cNvPr id="21" name="Texto 97"/>
        <xdr:cNvSpPr txBox="1">
          <a:spLocks noChangeArrowheads="1"/>
        </xdr:cNvSpPr>
      </xdr:nvSpPr>
      <xdr:spPr bwMode="auto">
        <a:xfrm>
          <a:off x="9896475"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13</xdr:col>
      <xdr:colOff>57150</xdr:colOff>
      <xdr:row>58</xdr:row>
      <xdr:rowOff>76200</xdr:rowOff>
    </xdr:from>
    <xdr:to>
      <xdr:col>13</xdr:col>
      <xdr:colOff>314325</xdr:colOff>
      <xdr:row>58</xdr:row>
      <xdr:rowOff>238125</xdr:rowOff>
    </xdr:to>
    <xdr:sp macro="" textlink="">
      <xdr:nvSpPr>
        <xdr:cNvPr id="22" name="Texto 100"/>
        <xdr:cNvSpPr txBox="1">
          <a:spLocks noChangeArrowheads="1"/>
        </xdr:cNvSpPr>
      </xdr:nvSpPr>
      <xdr:spPr bwMode="auto">
        <a:xfrm>
          <a:off x="10020300"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100</a:t>
          </a:r>
        </a:p>
      </xdr:txBody>
    </xdr:sp>
    <xdr:clientData/>
  </xdr:twoCellAnchor>
  <xdr:twoCellAnchor>
    <xdr:from>
      <xdr:col>11</xdr:col>
      <xdr:colOff>19050</xdr:colOff>
      <xdr:row>60</xdr:row>
      <xdr:rowOff>9525</xdr:rowOff>
    </xdr:from>
    <xdr:to>
      <xdr:col>17</xdr:col>
      <xdr:colOff>228600</xdr:colOff>
      <xdr:row>69</xdr:row>
      <xdr:rowOff>123825</xdr:rowOff>
    </xdr:to>
    <xdr:sp macro="" textlink="">
      <xdr:nvSpPr>
        <xdr:cNvPr id="23" name="Texto 3"/>
        <xdr:cNvSpPr txBox="1">
          <a:spLocks noChangeArrowheads="1"/>
        </xdr:cNvSpPr>
      </xdr:nvSpPr>
      <xdr:spPr bwMode="auto">
        <a:xfrm>
          <a:off x="8915400" y="13487400"/>
          <a:ext cx="4819650" cy="1571625"/>
        </a:xfrm>
        <a:prstGeom prst="rect">
          <a:avLst/>
        </a:prstGeom>
        <a:solidFill>
          <a:srgbClr val="FFFFFF"/>
        </a:solidFill>
        <a:ln w="1">
          <a:noFill/>
          <a:miter lim="800000"/>
          <a:headEnd/>
          <a:tailEnd/>
        </a:ln>
      </xdr:spPr>
      <xdr:txBody>
        <a:bodyPr vertOverflow="clip" wrap="square" lIns="27432" tIns="22860" rIns="0" bIns="22860" anchor="ctr" upright="1"/>
        <a:lstStyle/>
        <a:p>
          <a:pPr algn="l" rtl="0">
            <a:defRPr sz="1000"/>
          </a:pPr>
          <a:r>
            <a:rPr lang="es-MX" sz="1000" b="1" i="0" strike="noStrike">
              <a:solidFill>
                <a:srgbClr val="000000"/>
              </a:solidFill>
              <a:latin typeface="Arial"/>
              <a:cs typeface="Arial"/>
            </a:rPr>
            <a:t>Notas:</a:t>
          </a:r>
        </a:p>
        <a:p>
          <a:pPr algn="l" rtl="0">
            <a:defRPr sz="1000"/>
          </a:pPr>
          <a:r>
            <a:rPr lang="es-MX" sz="1000" b="1" i="0" strike="noStrike">
              <a:solidFill>
                <a:srgbClr val="000000"/>
              </a:solidFill>
              <a:latin typeface="Arial"/>
              <a:cs typeface="Arial"/>
            </a:rPr>
            <a:t>a) </a:t>
          </a:r>
          <a:r>
            <a:rPr lang="es-MX" sz="1000" b="0" i="0" strike="noStrike">
              <a:solidFill>
                <a:srgbClr val="000000"/>
              </a:solidFill>
              <a:latin typeface="Arial"/>
              <a:cs typeface="Arial"/>
            </a:rPr>
            <a:t>Los datos asentados en gráfica deberán estar soportados con sus reportes de</a:t>
          </a:r>
        </a:p>
        <a:p>
          <a:pPr algn="l" rtl="0">
            <a:defRPr sz="1000"/>
          </a:pPr>
          <a:r>
            <a:rPr lang="es-MX" sz="1000" b="0" i="0" strike="noStrike">
              <a:solidFill>
                <a:srgbClr val="000000"/>
              </a:solidFill>
              <a:latin typeface="Arial"/>
              <a:cs typeface="Arial"/>
            </a:rPr>
            <a:t>    estudios y ensayes respectivos.</a:t>
          </a:r>
        </a:p>
        <a:p>
          <a:pPr algn="l" rtl="0">
            <a:defRPr sz="1000"/>
          </a:pPr>
          <a:r>
            <a:rPr lang="es-MX" sz="1000" b="1" i="0" strike="noStrike">
              <a:solidFill>
                <a:srgbClr val="000000"/>
              </a:solidFill>
              <a:latin typeface="Arial"/>
              <a:cs typeface="Arial"/>
            </a:rPr>
            <a:t>b)</a:t>
          </a:r>
          <a:r>
            <a:rPr lang="es-MX" sz="1000" b="0" i="0" strike="noStrike">
              <a:solidFill>
                <a:srgbClr val="000000"/>
              </a:solidFill>
              <a:latin typeface="Arial"/>
              <a:cs typeface="Arial"/>
            </a:rPr>
            <a:t> El diseño Marshall y las características del agregado para carpeta y sello se </a:t>
          </a:r>
        </a:p>
        <a:p>
          <a:pPr algn="l" rtl="0">
            <a:defRPr sz="1000"/>
          </a:pPr>
          <a:r>
            <a:rPr lang="es-MX" sz="1000" b="0" i="0" strike="noStrike">
              <a:solidFill>
                <a:srgbClr val="000000"/>
              </a:solidFill>
              <a:latin typeface="Arial"/>
              <a:cs typeface="Arial"/>
            </a:rPr>
            <a:t>    verificarán regularmente a juicio de la Secretaría.</a:t>
          </a:r>
        </a:p>
        <a:p>
          <a:pPr algn="l" rtl="0">
            <a:defRPr sz="1000"/>
          </a:pPr>
          <a:r>
            <a:rPr lang="es-MX" sz="1000" b="1" i="0" strike="noStrike">
              <a:solidFill>
                <a:srgbClr val="000000"/>
              </a:solidFill>
              <a:latin typeface="Arial"/>
              <a:cs typeface="Arial"/>
            </a:rPr>
            <a:t>c)</a:t>
          </a:r>
          <a:r>
            <a:rPr lang="es-MX" sz="1000" b="0" i="0" strike="noStrike">
              <a:solidFill>
                <a:srgbClr val="000000"/>
              </a:solidFill>
              <a:latin typeface="Arial"/>
              <a:cs typeface="Arial"/>
            </a:rPr>
            <a:t> Indicar con amarillo los valores que no cumplan proyecto.</a:t>
          </a:r>
        </a:p>
        <a:p>
          <a:pPr algn="l" rtl="0">
            <a:defRPr sz="1000"/>
          </a:pPr>
          <a:r>
            <a:rPr lang="es-MX" sz="1000" b="1" i="0" strike="noStrike">
              <a:solidFill>
                <a:srgbClr val="000000"/>
              </a:solidFill>
              <a:latin typeface="Arial"/>
              <a:cs typeface="Arial"/>
            </a:rPr>
            <a:t>d)</a:t>
          </a:r>
          <a:r>
            <a:rPr lang="es-MX" sz="1000" b="0" i="0" strike="noStrike">
              <a:solidFill>
                <a:srgbClr val="000000"/>
              </a:solidFill>
              <a:latin typeface="Arial"/>
              <a:cs typeface="Arial"/>
            </a:rPr>
            <a:t> La barra de avance físico se indicará con el código de color mensual oficial</a:t>
          </a:r>
        </a:p>
        <a:p>
          <a:pPr algn="l" rtl="0">
            <a:defRPr sz="1000"/>
          </a:pPr>
          <a:r>
            <a:rPr lang="es-MX" sz="1000" b="0" i="0" strike="noStrike">
              <a:solidFill>
                <a:srgbClr val="000000"/>
              </a:solidFill>
              <a:latin typeface="Arial"/>
              <a:cs typeface="Arial"/>
            </a:rPr>
            <a:t>    que corresponda.</a:t>
          </a:r>
        </a:p>
        <a:p>
          <a:pPr algn="l" rtl="0">
            <a:defRPr sz="1000"/>
          </a:pPr>
          <a:r>
            <a:rPr lang="es-MX" sz="1000" b="1" i="0" strike="noStrike">
              <a:solidFill>
                <a:srgbClr val="000000"/>
              </a:solidFill>
              <a:latin typeface="Arial"/>
              <a:cs typeface="Arial"/>
            </a:rPr>
            <a:t>e)</a:t>
          </a:r>
          <a:r>
            <a:rPr lang="es-MX" sz="1000" b="0" i="0" strike="noStrike">
              <a:solidFill>
                <a:srgbClr val="000000"/>
              </a:solidFill>
              <a:latin typeface="Arial"/>
              <a:cs typeface="Arial"/>
            </a:rPr>
            <a:t> Simbología: B/M, B: Bien, cumple; M: Mal, no cumple.</a:t>
          </a:r>
        </a:p>
      </xdr:txBody>
    </xdr:sp>
    <xdr:clientData/>
  </xdr:twoCellAnchor>
  <xdr:twoCellAnchor>
    <xdr:from>
      <xdr:col>2</xdr:col>
      <xdr:colOff>19050</xdr:colOff>
      <xdr:row>49</xdr:row>
      <xdr:rowOff>38100</xdr:rowOff>
    </xdr:from>
    <xdr:to>
      <xdr:col>3</xdr:col>
      <xdr:colOff>333375</xdr:colOff>
      <xdr:row>52</xdr:row>
      <xdr:rowOff>190500</xdr:rowOff>
    </xdr:to>
    <xdr:sp macro="" textlink="">
      <xdr:nvSpPr>
        <xdr:cNvPr id="24" name="Texto 4"/>
        <xdr:cNvSpPr txBox="1">
          <a:spLocks noChangeArrowheads="1"/>
        </xdr:cNvSpPr>
      </xdr:nvSpPr>
      <xdr:spPr bwMode="auto">
        <a:xfrm>
          <a:off x="1790700" y="11153775"/>
          <a:ext cx="695325" cy="781050"/>
        </a:xfrm>
        <a:prstGeom prst="rect">
          <a:avLst/>
        </a:prstGeom>
        <a:solidFill>
          <a:srgbClr val="FFFFFF"/>
        </a:solidFill>
        <a:ln w="9525">
          <a:solidFill>
            <a:srgbClr val="FFFFFF"/>
          </a:solidFill>
          <a:miter lim="800000"/>
          <a:headEnd/>
          <a:tailEnd/>
        </a:ln>
      </xdr:spPr>
      <xdr:txBody>
        <a:bodyPr vertOverflow="clip" vert="vert270" wrap="square" lIns="27432" tIns="22860" rIns="27432" bIns="22860" anchor="ctr" upright="1"/>
        <a:lstStyle/>
        <a:p>
          <a:pPr algn="ctr" rtl="0">
            <a:defRPr sz="1000"/>
          </a:pPr>
          <a:r>
            <a:rPr lang="es-MX" sz="850" b="1" i="0" strike="noStrike">
              <a:solidFill>
                <a:srgbClr val="000000"/>
              </a:solidFill>
              <a:latin typeface="Arial"/>
              <a:cs typeface="Arial"/>
            </a:rPr>
            <a:t>RIEGO</a:t>
          </a:r>
        </a:p>
        <a:p>
          <a:pPr algn="ctr" rtl="0">
            <a:defRPr sz="1000"/>
          </a:pPr>
          <a:r>
            <a:rPr lang="es-MX" sz="850" b="1" i="0" strike="noStrike">
              <a:solidFill>
                <a:srgbClr val="000000"/>
              </a:solidFill>
              <a:latin typeface="Arial"/>
              <a:cs typeface="Arial"/>
            </a:rPr>
            <a:t>DE</a:t>
          </a:r>
        </a:p>
        <a:p>
          <a:pPr algn="ctr" rtl="0">
            <a:defRPr sz="1000"/>
          </a:pPr>
          <a:r>
            <a:rPr lang="es-MX" sz="850" b="1" i="0" strike="noStrike">
              <a:solidFill>
                <a:srgbClr val="000000"/>
              </a:solidFill>
              <a:latin typeface="Arial"/>
              <a:cs typeface="Arial"/>
            </a:rPr>
            <a:t>LIGA</a:t>
          </a:r>
        </a:p>
      </xdr:txBody>
    </xdr:sp>
    <xdr:clientData/>
  </xdr:twoCellAnchor>
  <xdr:twoCellAnchor>
    <xdr:from>
      <xdr:col>2</xdr:col>
      <xdr:colOff>19050</xdr:colOff>
      <xdr:row>53</xdr:row>
      <xdr:rowOff>19050</xdr:rowOff>
    </xdr:from>
    <xdr:to>
      <xdr:col>3</xdr:col>
      <xdr:colOff>333375</xdr:colOff>
      <xdr:row>57</xdr:row>
      <xdr:rowOff>190500</xdr:rowOff>
    </xdr:to>
    <xdr:sp macro="" textlink="">
      <xdr:nvSpPr>
        <xdr:cNvPr id="25" name="Texto 4"/>
        <xdr:cNvSpPr txBox="1">
          <a:spLocks noChangeArrowheads="1"/>
        </xdr:cNvSpPr>
      </xdr:nvSpPr>
      <xdr:spPr bwMode="auto">
        <a:xfrm>
          <a:off x="1790700" y="11972925"/>
          <a:ext cx="695325" cy="1085850"/>
        </a:xfrm>
        <a:prstGeom prst="rect">
          <a:avLst/>
        </a:prstGeom>
        <a:solidFill>
          <a:srgbClr val="FFFFFF"/>
        </a:solidFill>
        <a:ln w="9525">
          <a:solidFill>
            <a:srgbClr val="FFFFFF"/>
          </a:solidFill>
          <a:miter lim="800000"/>
          <a:headEnd/>
          <a:tailEnd/>
        </a:ln>
      </xdr:spPr>
      <xdr:txBody>
        <a:bodyPr vertOverflow="clip" vert="vert270" wrap="square" lIns="27432" tIns="22860" rIns="27432" bIns="22860" anchor="ctr" upright="1"/>
        <a:lstStyle/>
        <a:p>
          <a:pPr algn="ctr" rtl="0">
            <a:defRPr sz="1000"/>
          </a:pPr>
          <a:r>
            <a:rPr lang="es-MX" sz="850" b="1" i="0" strike="noStrike">
              <a:solidFill>
                <a:srgbClr val="000000"/>
              </a:solidFill>
              <a:latin typeface="Arial"/>
              <a:cs typeface="Arial"/>
            </a:rPr>
            <a:t>RIEGO</a:t>
          </a:r>
        </a:p>
        <a:p>
          <a:pPr algn="ctr" rtl="0">
            <a:defRPr sz="1000"/>
          </a:pPr>
          <a:r>
            <a:rPr lang="es-MX" sz="850" b="1" i="0" strike="noStrike">
              <a:solidFill>
                <a:srgbClr val="000000"/>
              </a:solidFill>
              <a:latin typeface="Arial"/>
              <a:cs typeface="Arial"/>
            </a:rPr>
            <a:t>DE</a:t>
          </a:r>
        </a:p>
        <a:p>
          <a:pPr algn="ctr" rtl="0">
            <a:defRPr sz="1000"/>
          </a:pPr>
          <a:r>
            <a:rPr lang="es-MX" sz="850" b="1" i="0" strike="noStrike">
              <a:solidFill>
                <a:srgbClr val="000000"/>
              </a:solidFill>
              <a:latin typeface="Arial"/>
              <a:cs typeface="Arial"/>
            </a:rPr>
            <a:t>IMPREGNACIÓN</a:t>
          </a:r>
        </a:p>
      </xdr:txBody>
    </xdr:sp>
    <xdr:clientData/>
  </xdr:twoCellAnchor>
  <xdr:twoCellAnchor>
    <xdr:from>
      <xdr:col>4</xdr:col>
      <xdr:colOff>38100</xdr:colOff>
      <xdr:row>55</xdr:row>
      <xdr:rowOff>38100</xdr:rowOff>
    </xdr:from>
    <xdr:to>
      <xdr:col>4</xdr:col>
      <xdr:colOff>3333750</xdr:colOff>
      <xdr:row>56</xdr:row>
      <xdr:rowOff>228600</xdr:rowOff>
    </xdr:to>
    <xdr:sp macro="" textlink="">
      <xdr:nvSpPr>
        <xdr:cNvPr id="26" name="Texto 4"/>
        <xdr:cNvSpPr txBox="1">
          <a:spLocks noChangeArrowheads="1"/>
        </xdr:cNvSpPr>
      </xdr:nvSpPr>
      <xdr:spPr bwMode="auto">
        <a:xfrm>
          <a:off x="2571750" y="12411075"/>
          <a:ext cx="3295650" cy="438150"/>
        </a:xfrm>
        <a:prstGeom prst="rect">
          <a:avLst/>
        </a:prstGeom>
        <a:solidFill>
          <a:srgbClr val="FFFFFF"/>
        </a:solidFill>
        <a:ln w="9525">
          <a:solidFill>
            <a:srgbClr val="FFFFFF"/>
          </a:solidFill>
          <a:miter lim="800000"/>
          <a:headEnd/>
          <a:tailEnd/>
        </a:ln>
      </xdr:spPr>
      <xdr:txBody>
        <a:bodyPr vertOverflow="clip" wrap="square" lIns="27432" tIns="22860" rIns="0" bIns="22860" anchor="ctr" upright="1"/>
        <a:lstStyle/>
        <a:p>
          <a:pPr algn="l" rtl="0">
            <a:defRPr sz="1000"/>
          </a:pPr>
          <a:r>
            <a:rPr lang="es-MX" sz="1000" b="1" i="0" strike="noStrike">
              <a:solidFill>
                <a:srgbClr val="000000"/>
              </a:solidFill>
              <a:latin typeface="Arial"/>
              <a:cs typeface="Arial"/>
            </a:rPr>
            <a:t>   DOSIFICACIÓN</a:t>
          </a:r>
        </a:p>
        <a:p>
          <a:pPr algn="l" rtl="0">
            <a:defRPr sz="1000"/>
          </a:pPr>
          <a:r>
            <a:rPr lang="es-MX" sz="1000" b="1" i="0" strike="noStrike">
              <a:solidFill>
                <a:srgbClr val="000000"/>
              </a:solidFill>
              <a:latin typeface="Arial"/>
              <a:cs typeface="Arial"/>
            </a:rPr>
            <a:t>   PROY. ___________ TIPO ASF. ___________</a:t>
          </a:r>
        </a:p>
      </xdr:txBody>
    </xdr:sp>
    <xdr:clientData/>
  </xdr:twoCellAnchor>
  <xdr:twoCellAnchor>
    <xdr:from>
      <xdr:col>0</xdr:col>
      <xdr:colOff>742950</xdr:colOff>
      <xdr:row>60</xdr:row>
      <xdr:rowOff>38100</xdr:rowOff>
    </xdr:from>
    <xdr:to>
      <xdr:col>4</xdr:col>
      <xdr:colOff>133350</xdr:colOff>
      <xdr:row>65</xdr:row>
      <xdr:rowOff>0</xdr:rowOff>
    </xdr:to>
    <xdr:sp macro="" textlink="">
      <xdr:nvSpPr>
        <xdr:cNvPr id="27" name="Texto 138"/>
        <xdr:cNvSpPr txBox="1">
          <a:spLocks noChangeArrowheads="1"/>
        </xdr:cNvSpPr>
      </xdr:nvSpPr>
      <xdr:spPr bwMode="auto">
        <a:xfrm>
          <a:off x="723900" y="13515975"/>
          <a:ext cx="1943100" cy="7715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SUPERINTENDENTE EMPRESA</a:t>
          </a:r>
        </a:p>
        <a:p>
          <a:pPr algn="l" rtl="0">
            <a:defRPr sz="1000"/>
          </a:pPr>
          <a:r>
            <a:rPr lang="es-MX" sz="900" b="1" i="0" strike="noStrike">
              <a:solidFill>
                <a:srgbClr val="000000"/>
              </a:solidFill>
              <a:latin typeface="Arial"/>
              <a:cs typeface="Arial"/>
            </a:rPr>
            <a:t>CONSTRUCTORA</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____________________________</a:t>
          </a:r>
        </a:p>
        <a:p>
          <a:pPr algn="l" rtl="0">
            <a:defRPr sz="1000"/>
          </a:pPr>
          <a:r>
            <a:rPr lang="es-MX" sz="900" b="1" i="0" strike="noStrike">
              <a:solidFill>
                <a:srgbClr val="000000"/>
              </a:solidFill>
              <a:latin typeface="Arial"/>
              <a:cs typeface="Arial"/>
            </a:rPr>
            <a:t>ING.</a:t>
          </a:r>
        </a:p>
      </xdr:txBody>
    </xdr:sp>
    <xdr:clientData/>
  </xdr:twoCellAnchor>
  <xdr:twoCellAnchor>
    <xdr:from>
      <xdr:col>0</xdr:col>
      <xdr:colOff>714375</xdr:colOff>
      <xdr:row>66</xdr:row>
      <xdr:rowOff>28575</xdr:rowOff>
    </xdr:from>
    <xdr:to>
      <xdr:col>4</xdr:col>
      <xdr:colOff>123825</xdr:colOff>
      <xdr:row>70</xdr:row>
      <xdr:rowOff>114300</xdr:rowOff>
    </xdr:to>
    <xdr:sp macro="" textlink="">
      <xdr:nvSpPr>
        <xdr:cNvPr id="28" name="Texto 139"/>
        <xdr:cNvSpPr txBox="1">
          <a:spLocks noChangeArrowheads="1"/>
        </xdr:cNvSpPr>
      </xdr:nvSpPr>
      <xdr:spPr bwMode="auto">
        <a:xfrm>
          <a:off x="714375" y="14478000"/>
          <a:ext cx="1943100" cy="7334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JEFE LABORATORIO EMPRESA</a:t>
          </a:r>
        </a:p>
        <a:p>
          <a:pPr algn="l" rtl="0">
            <a:defRPr sz="1000"/>
          </a:pPr>
          <a:r>
            <a:rPr lang="es-MX" sz="900" b="1" i="0" strike="noStrike">
              <a:solidFill>
                <a:srgbClr val="000000"/>
              </a:solidFill>
              <a:latin typeface="Arial"/>
              <a:cs typeface="Arial"/>
            </a:rPr>
            <a:t>CONSTRUCTORA</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____________________________</a:t>
          </a:r>
        </a:p>
        <a:p>
          <a:pPr algn="l" rtl="0">
            <a:defRPr sz="1000"/>
          </a:pPr>
          <a:r>
            <a:rPr lang="es-MX" sz="900" b="1" i="0" strike="noStrike">
              <a:solidFill>
                <a:srgbClr val="000000"/>
              </a:solidFill>
              <a:latin typeface="Arial"/>
              <a:cs typeface="Arial"/>
            </a:rPr>
            <a:t>C.</a:t>
          </a:r>
        </a:p>
      </xdr:txBody>
    </xdr:sp>
    <xdr:clientData/>
  </xdr:twoCellAnchor>
  <xdr:twoCellAnchor>
    <xdr:from>
      <xdr:col>4</xdr:col>
      <xdr:colOff>523875</xdr:colOff>
      <xdr:row>60</xdr:row>
      <xdr:rowOff>38100</xdr:rowOff>
    </xdr:from>
    <xdr:to>
      <xdr:col>4</xdr:col>
      <xdr:colOff>2505075</xdr:colOff>
      <xdr:row>65</xdr:row>
      <xdr:rowOff>0</xdr:rowOff>
    </xdr:to>
    <xdr:sp macro="" textlink="">
      <xdr:nvSpPr>
        <xdr:cNvPr id="29" name="Texto 142"/>
        <xdr:cNvSpPr txBox="1">
          <a:spLocks noChangeArrowheads="1"/>
        </xdr:cNvSpPr>
      </xdr:nvSpPr>
      <xdr:spPr bwMode="auto">
        <a:xfrm>
          <a:off x="3057525" y="13515975"/>
          <a:ext cx="1981200" cy="7715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GERENTE O JEFE EMPRESA SUPERVISIÓN</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____________________________</a:t>
          </a:r>
        </a:p>
        <a:p>
          <a:pPr algn="l" rtl="0">
            <a:defRPr sz="1000"/>
          </a:pPr>
          <a:r>
            <a:rPr lang="es-MX" sz="900" b="1" i="0" strike="noStrike">
              <a:solidFill>
                <a:srgbClr val="000000"/>
              </a:solidFill>
              <a:latin typeface="Arial"/>
              <a:cs typeface="Arial"/>
            </a:rPr>
            <a:t>ING.</a:t>
          </a:r>
        </a:p>
      </xdr:txBody>
    </xdr:sp>
    <xdr:clientData/>
  </xdr:twoCellAnchor>
  <xdr:twoCellAnchor>
    <xdr:from>
      <xdr:col>4</xdr:col>
      <xdr:colOff>514350</xdr:colOff>
      <xdr:row>66</xdr:row>
      <xdr:rowOff>47625</xdr:rowOff>
    </xdr:from>
    <xdr:to>
      <xdr:col>4</xdr:col>
      <xdr:colOff>2476500</xdr:colOff>
      <xdr:row>70</xdr:row>
      <xdr:rowOff>152400</xdr:rowOff>
    </xdr:to>
    <xdr:sp macro="" textlink="">
      <xdr:nvSpPr>
        <xdr:cNvPr id="30" name="Texto 143"/>
        <xdr:cNvSpPr txBox="1">
          <a:spLocks noChangeArrowheads="1"/>
        </xdr:cNvSpPr>
      </xdr:nvSpPr>
      <xdr:spPr bwMode="auto">
        <a:xfrm>
          <a:off x="3048000" y="14497050"/>
          <a:ext cx="1962150" cy="75247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JEFE LABORATORIO EMPRESA</a:t>
          </a:r>
        </a:p>
        <a:p>
          <a:pPr algn="l" rtl="0">
            <a:defRPr sz="1000"/>
          </a:pPr>
          <a:r>
            <a:rPr lang="es-MX" sz="900" b="1" i="0" strike="noStrike">
              <a:solidFill>
                <a:srgbClr val="000000"/>
              </a:solidFill>
              <a:latin typeface="Arial"/>
              <a:cs typeface="Arial"/>
            </a:rPr>
            <a:t>SUPERVISIÓN                             </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____________________________</a:t>
          </a:r>
        </a:p>
        <a:p>
          <a:pPr algn="l" rtl="0">
            <a:defRPr sz="1000"/>
          </a:pPr>
          <a:r>
            <a:rPr lang="es-MX" sz="900" b="1" i="0" strike="noStrike">
              <a:solidFill>
                <a:srgbClr val="000000"/>
              </a:solidFill>
              <a:latin typeface="Arial"/>
              <a:cs typeface="Arial"/>
            </a:rPr>
            <a:t>C.</a:t>
          </a:r>
        </a:p>
      </xdr:txBody>
    </xdr:sp>
    <xdr:clientData/>
  </xdr:twoCellAnchor>
  <xdr:twoCellAnchor>
    <xdr:from>
      <xdr:col>4</xdr:col>
      <xdr:colOff>2867025</xdr:colOff>
      <xdr:row>60</xdr:row>
      <xdr:rowOff>38100</xdr:rowOff>
    </xdr:from>
    <xdr:to>
      <xdr:col>6</xdr:col>
      <xdr:colOff>581025</xdr:colOff>
      <xdr:row>65</xdr:row>
      <xdr:rowOff>0</xdr:rowOff>
    </xdr:to>
    <xdr:sp macro="" textlink="">
      <xdr:nvSpPr>
        <xdr:cNvPr id="31" name="Texto 144"/>
        <xdr:cNvSpPr txBox="1">
          <a:spLocks noChangeArrowheads="1"/>
        </xdr:cNvSpPr>
      </xdr:nvSpPr>
      <xdr:spPr bwMode="auto">
        <a:xfrm>
          <a:off x="5400675" y="13515975"/>
          <a:ext cx="1809750" cy="7715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Vo. Bo.</a:t>
          </a:r>
        </a:p>
        <a:p>
          <a:pPr algn="l" rtl="0">
            <a:defRPr sz="1000"/>
          </a:pPr>
          <a:r>
            <a:rPr lang="es-MX" sz="900" b="1" i="0" strike="noStrike">
              <a:solidFill>
                <a:srgbClr val="000000"/>
              </a:solidFill>
              <a:latin typeface="Arial"/>
              <a:cs typeface="Arial"/>
            </a:rPr>
            <a:t>RESIDENTE</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a:t>
          </a:r>
        </a:p>
        <a:p>
          <a:pPr algn="l" rtl="0">
            <a:defRPr sz="1000"/>
          </a:pPr>
          <a:r>
            <a:rPr lang="es-MX" sz="900" b="1" i="0" strike="noStrike">
              <a:solidFill>
                <a:srgbClr val="000000"/>
              </a:solidFill>
              <a:latin typeface="Arial"/>
              <a:cs typeface="Arial"/>
            </a:rPr>
            <a:t>ING.</a:t>
          </a:r>
        </a:p>
      </xdr:txBody>
    </xdr:sp>
    <xdr:clientData/>
  </xdr:twoCellAnchor>
  <xdr:twoCellAnchor>
    <xdr:from>
      <xdr:col>4</xdr:col>
      <xdr:colOff>2886075</xdr:colOff>
      <xdr:row>66</xdr:row>
      <xdr:rowOff>38100</xdr:rowOff>
    </xdr:from>
    <xdr:to>
      <xdr:col>6</xdr:col>
      <xdr:colOff>590550</xdr:colOff>
      <xdr:row>70</xdr:row>
      <xdr:rowOff>152400</xdr:rowOff>
    </xdr:to>
    <xdr:sp macro="" textlink="">
      <xdr:nvSpPr>
        <xdr:cNvPr id="32" name="Texto 145"/>
        <xdr:cNvSpPr txBox="1">
          <a:spLocks noChangeArrowheads="1"/>
        </xdr:cNvSpPr>
      </xdr:nvSpPr>
      <xdr:spPr bwMode="auto">
        <a:xfrm>
          <a:off x="5419725" y="14487525"/>
          <a:ext cx="1800225" cy="7620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900" b="1" i="0" strike="noStrike">
              <a:solidFill>
                <a:srgbClr val="000000"/>
              </a:solidFill>
              <a:latin typeface="Arial"/>
              <a:cs typeface="Arial"/>
            </a:rPr>
            <a:t>Vo. Bo.</a:t>
          </a:r>
        </a:p>
        <a:p>
          <a:pPr algn="l" rtl="0">
            <a:defRPr sz="1000"/>
          </a:pPr>
          <a:r>
            <a:rPr lang="es-MX" sz="900" b="1" i="0" strike="noStrike">
              <a:solidFill>
                <a:srgbClr val="000000"/>
              </a:solidFill>
              <a:latin typeface="Arial"/>
              <a:cs typeface="Arial"/>
            </a:rPr>
            <a:t>JEFE DE LABORATORIO</a:t>
          </a:r>
        </a:p>
        <a:p>
          <a:pPr algn="l" rtl="0">
            <a:defRPr sz="1000"/>
          </a:pPr>
          <a:endParaRPr lang="es-MX" sz="900" b="1" i="0" strike="noStrike">
            <a:solidFill>
              <a:srgbClr val="000000"/>
            </a:solidFill>
            <a:latin typeface="Arial"/>
            <a:cs typeface="Arial"/>
          </a:endParaRPr>
        </a:p>
        <a:p>
          <a:pPr algn="l" rtl="0">
            <a:defRPr sz="1000"/>
          </a:pPr>
          <a:r>
            <a:rPr lang="es-MX" sz="900" b="1" i="0" strike="noStrike">
              <a:solidFill>
                <a:srgbClr val="000000"/>
              </a:solidFill>
              <a:latin typeface="Arial"/>
              <a:cs typeface="Arial"/>
            </a:rPr>
            <a:t>_________________________</a:t>
          </a:r>
        </a:p>
        <a:p>
          <a:pPr algn="l" rtl="0">
            <a:defRPr sz="1000"/>
          </a:pPr>
          <a:r>
            <a:rPr lang="es-MX" sz="900" b="1" i="0" strike="noStrike">
              <a:solidFill>
                <a:srgbClr val="000000"/>
              </a:solidFill>
              <a:latin typeface="Arial"/>
              <a:cs typeface="Arial"/>
            </a:rPr>
            <a:t>C.</a:t>
          </a:r>
        </a:p>
      </xdr:txBody>
    </xdr:sp>
    <xdr:clientData/>
  </xdr:twoCellAnchor>
  <xdr:twoCellAnchor>
    <xdr:from>
      <xdr:col>18</xdr:col>
      <xdr:colOff>600075</xdr:colOff>
      <xdr:row>62</xdr:row>
      <xdr:rowOff>28575</xdr:rowOff>
    </xdr:from>
    <xdr:to>
      <xdr:col>18</xdr:col>
      <xdr:colOff>838200</xdr:colOff>
      <xdr:row>62</xdr:row>
      <xdr:rowOff>133350</xdr:rowOff>
    </xdr:to>
    <xdr:sp macro="" textlink="">
      <xdr:nvSpPr>
        <xdr:cNvPr id="33" name="Rectangle 205"/>
        <xdr:cNvSpPr>
          <a:spLocks noChangeArrowheads="1"/>
        </xdr:cNvSpPr>
      </xdr:nvSpPr>
      <xdr:spPr bwMode="auto">
        <a:xfrm>
          <a:off x="14992350" y="13830300"/>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64</xdr:row>
      <xdr:rowOff>28575</xdr:rowOff>
    </xdr:from>
    <xdr:to>
      <xdr:col>20</xdr:col>
      <xdr:colOff>247650</xdr:colOff>
      <xdr:row>64</xdr:row>
      <xdr:rowOff>133350</xdr:rowOff>
    </xdr:to>
    <xdr:sp macro="" textlink="">
      <xdr:nvSpPr>
        <xdr:cNvPr id="34" name="Rectangle 206"/>
        <xdr:cNvSpPr>
          <a:spLocks noChangeArrowheads="1"/>
        </xdr:cNvSpPr>
      </xdr:nvSpPr>
      <xdr:spPr bwMode="auto">
        <a:xfrm>
          <a:off x="16173450" y="14154150"/>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65</xdr:row>
      <xdr:rowOff>28575</xdr:rowOff>
    </xdr:from>
    <xdr:to>
      <xdr:col>20</xdr:col>
      <xdr:colOff>247650</xdr:colOff>
      <xdr:row>65</xdr:row>
      <xdr:rowOff>133350</xdr:rowOff>
    </xdr:to>
    <xdr:sp macro="" textlink="">
      <xdr:nvSpPr>
        <xdr:cNvPr id="35" name="Rectangle 207"/>
        <xdr:cNvSpPr>
          <a:spLocks noChangeArrowheads="1"/>
        </xdr:cNvSpPr>
      </xdr:nvSpPr>
      <xdr:spPr bwMode="auto">
        <a:xfrm>
          <a:off x="16173450" y="14316075"/>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66</xdr:row>
      <xdr:rowOff>28575</xdr:rowOff>
    </xdr:from>
    <xdr:to>
      <xdr:col>20</xdr:col>
      <xdr:colOff>247650</xdr:colOff>
      <xdr:row>66</xdr:row>
      <xdr:rowOff>133350</xdr:rowOff>
    </xdr:to>
    <xdr:sp macro="" textlink="">
      <xdr:nvSpPr>
        <xdr:cNvPr id="36" name="Rectangle 208"/>
        <xdr:cNvSpPr>
          <a:spLocks noChangeArrowheads="1"/>
        </xdr:cNvSpPr>
      </xdr:nvSpPr>
      <xdr:spPr bwMode="auto">
        <a:xfrm>
          <a:off x="16173450" y="14478000"/>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67</xdr:row>
      <xdr:rowOff>28575</xdr:rowOff>
    </xdr:from>
    <xdr:to>
      <xdr:col>20</xdr:col>
      <xdr:colOff>247650</xdr:colOff>
      <xdr:row>67</xdr:row>
      <xdr:rowOff>133350</xdr:rowOff>
    </xdr:to>
    <xdr:sp macro="" textlink="">
      <xdr:nvSpPr>
        <xdr:cNvPr id="37" name="Rectangle 209"/>
        <xdr:cNvSpPr>
          <a:spLocks noChangeArrowheads="1"/>
        </xdr:cNvSpPr>
      </xdr:nvSpPr>
      <xdr:spPr bwMode="auto">
        <a:xfrm>
          <a:off x="16173450" y="14639925"/>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62</xdr:row>
      <xdr:rowOff>28575</xdr:rowOff>
    </xdr:from>
    <xdr:to>
      <xdr:col>20</xdr:col>
      <xdr:colOff>247650</xdr:colOff>
      <xdr:row>62</xdr:row>
      <xdr:rowOff>133350</xdr:rowOff>
    </xdr:to>
    <xdr:sp macro="" textlink="">
      <xdr:nvSpPr>
        <xdr:cNvPr id="38" name="Rectangle 210"/>
        <xdr:cNvSpPr>
          <a:spLocks noChangeArrowheads="1"/>
        </xdr:cNvSpPr>
      </xdr:nvSpPr>
      <xdr:spPr bwMode="auto">
        <a:xfrm>
          <a:off x="16173450" y="13830300"/>
          <a:ext cx="238125" cy="104775"/>
        </a:xfrm>
        <a:prstGeom prst="rect">
          <a:avLst/>
        </a:prstGeom>
        <a:solidFill>
          <a:srgbClr val="FFFFFF"/>
        </a:solidFill>
        <a:ln w="17145">
          <a:solidFill>
            <a:srgbClr val="000000"/>
          </a:solidFill>
          <a:miter lim="800000"/>
          <a:headEnd/>
          <a:tailEnd/>
        </a:ln>
      </xdr:spPr>
    </xdr:sp>
    <xdr:clientData/>
  </xdr:twoCellAnchor>
  <xdr:twoCellAnchor>
    <xdr:from>
      <xdr:col>20</xdr:col>
      <xdr:colOff>9525</xdr:colOff>
      <xdr:row>63</xdr:row>
      <xdr:rowOff>28575</xdr:rowOff>
    </xdr:from>
    <xdr:to>
      <xdr:col>20</xdr:col>
      <xdr:colOff>247650</xdr:colOff>
      <xdr:row>63</xdr:row>
      <xdr:rowOff>133350</xdr:rowOff>
    </xdr:to>
    <xdr:sp macro="" textlink="">
      <xdr:nvSpPr>
        <xdr:cNvPr id="39" name="Rectangle 211"/>
        <xdr:cNvSpPr>
          <a:spLocks noChangeArrowheads="1"/>
        </xdr:cNvSpPr>
      </xdr:nvSpPr>
      <xdr:spPr bwMode="auto">
        <a:xfrm>
          <a:off x="16173450" y="13992225"/>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63</xdr:row>
      <xdr:rowOff>28575</xdr:rowOff>
    </xdr:from>
    <xdr:to>
      <xdr:col>18</xdr:col>
      <xdr:colOff>838200</xdr:colOff>
      <xdr:row>63</xdr:row>
      <xdr:rowOff>133350</xdr:rowOff>
    </xdr:to>
    <xdr:sp macro="" textlink="">
      <xdr:nvSpPr>
        <xdr:cNvPr id="40" name="Rectangle 212"/>
        <xdr:cNvSpPr>
          <a:spLocks noChangeArrowheads="1"/>
        </xdr:cNvSpPr>
      </xdr:nvSpPr>
      <xdr:spPr bwMode="auto">
        <a:xfrm>
          <a:off x="14992350" y="13992225"/>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64</xdr:row>
      <xdr:rowOff>28575</xdr:rowOff>
    </xdr:from>
    <xdr:to>
      <xdr:col>18</xdr:col>
      <xdr:colOff>838200</xdr:colOff>
      <xdr:row>64</xdr:row>
      <xdr:rowOff>133350</xdr:rowOff>
    </xdr:to>
    <xdr:sp macro="" textlink="">
      <xdr:nvSpPr>
        <xdr:cNvPr id="41" name="Rectangle 213"/>
        <xdr:cNvSpPr>
          <a:spLocks noChangeArrowheads="1"/>
        </xdr:cNvSpPr>
      </xdr:nvSpPr>
      <xdr:spPr bwMode="auto">
        <a:xfrm>
          <a:off x="14992350" y="14154150"/>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65</xdr:row>
      <xdr:rowOff>28575</xdr:rowOff>
    </xdr:from>
    <xdr:to>
      <xdr:col>18</xdr:col>
      <xdr:colOff>838200</xdr:colOff>
      <xdr:row>65</xdr:row>
      <xdr:rowOff>133350</xdr:rowOff>
    </xdr:to>
    <xdr:sp macro="" textlink="">
      <xdr:nvSpPr>
        <xdr:cNvPr id="42" name="Rectangle 214"/>
        <xdr:cNvSpPr>
          <a:spLocks noChangeArrowheads="1"/>
        </xdr:cNvSpPr>
      </xdr:nvSpPr>
      <xdr:spPr bwMode="auto">
        <a:xfrm>
          <a:off x="14992350" y="14316075"/>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66</xdr:row>
      <xdr:rowOff>28575</xdr:rowOff>
    </xdr:from>
    <xdr:to>
      <xdr:col>18</xdr:col>
      <xdr:colOff>838200</xdr:colOff>
      <xdr:row>66</xdr:row>
      <xdr:rowOff>133350</xdr:rowOff>
    </xdr:to>
    <xdr:sp macro="" textlink="">
      <xdr:nvSpPr>
        <xdr:cNvPr id="43" name="Rectangle 215"/>
        <xdr:cNvSpPr>
          <a:spLocks noChangeArrowheads="1"/>
        </xdr:cNvSpPr>
      </xdr:nvSpPr>
      <xdr:spPr bwMode="auto">
        <a:xfrm>
          <a:off x="14992350" y="14478000"/>
          <a:ext cx="238125" cy="104775"/>
        </a:xfrm>
        <a:prstGeom prst="rect">
          <a:avLst/>
        </a:prstGeom>
        <a:solidFill>
          <a:srgbClr val="FFFFFF"/>
        </a:solidFill>
        <a:ln w="17145">
          <a:solidFill>
            <a:srgbClr val="000000"/>
          </a:solidFill>
          <a:miter lim="800000"/>
          <a:headEnd/>
          <a:tailEnd/>
        </a:ln>
      </xdr:spPr>
    </xdr:sp>
    <xdr:clientData/>
  </xdr:twoCellAnchor>
  <xdr:twoCellAnchor>
    <xdr:from>
      <xdr:col>18</xdr:col>
      <xdr:colOff>600075</xdr:colOff>
      <xdr:row>67</xdr:row>
      <xdr:rowOff>28575</xdr:rowOff>
    </xdr:from>
    <xdr:to>
      <xdr:col>18</xdr:col>
      <xdr:colOff>838200</xdr:colOff>
      <xdr:row>67</xdr:row>
      <xdr:rowOff>133350</xdr:rowOff>
    </xdr:to>
    <xdr:sp macro="" textlink="">
      <xdr:nvSpPr>
        <xdr:cNvPr id="44" name="Rectangle 216"/>
        <xdr:cNvSpPr>
          <a:spLocks noChangeArrowheads="1"/>
        </xdr:cNvSpPr>
      </xdr:nvSpPr>
      <xdr:spPr bwMode="auto">
        <a:xfrm>
          <a:off x="14992350" y="14639925"/>
          <a:ext cx="238125" cy="104775"/>
        </a:xfrm>
        <a:prstGeom prst="rect">
          <a:avLst/>
        </a:prstGeom>
        <a:solidFill>
          <a:srgbClr val="FFFFFF"/>
        </a:solidFill>
        <a:ln w="17145">
          <a:solidFill>
            <a:srgbClr val="000000"/>
          </a:solidFill>
          <a:miter lim="800000"/>
          <a:headEnd/>
          <a:tailEnd/>
        </a:ln>
      </xdr:spPr>
    </xdr:sp>
    <xdr:clientData/>
  </xdr:twoCellAnchor>
  <xdr:twoCellAnchor>
    <xdr:from>
      <xdr:col>3</xdr:col>
      <xdr:colOff>38100</xdr:colOff>
      <xdr:row>16</xdr:row>
      <xdr:rowOff>28575</xdr:rowOff>
    </xdr:from>
    <xdr:to>
      <xdr:col>3</xdr:col>
      <xdr:colOff>323850</xdr:colOff>
      <xdr:row>25</xdr:row>
      <xdr:rowOff>152400</xdr:rowOff>
    </xdr:to>
    <xdr:sp macro="" textlink="">
      <xdr:nvSpPr>
        <xdr:cNvPr id="45" name="Texto 7"/>
        <xdr:cNvSpPr txBox="1">
          <a:spLocks noChangeArrowheads="1"/>
        </xdr:cNvSpPr>
      </xdr:nvSpPr>
      <xdr:spPr bwMode="auto">
        <a:xfrm>
          <a:off x="2190750" y="4229100"/>
          <a:ext cx="285750" cy="2009775"/>
        </a:xfrm>
        <a:prstGeom prst="rect">
          <a:avLst/>
        </a:prstGeom>
        <a:solidFill>
          <a:srgbClr val="FFFFFF"/>
        </a:solidFill>
        <a:ln w="9525">
          <a:solidFill>
            <a:srgbClr val="FFFFFF"/>
          </a:solidFill>
          <a:miter lim="800000"/>
          <a:headEnd/>
          <a:tailEnd/>
        </a:ln>
      </xdr:spPr>
      <xdr:txBody>
        <a:bodyPr vertOverflow="clip" vert="vert270" wrap="square" lIns="27432" tIns="22860" rIns="27432" bIns="22860" anchor="ctr" upright="1"/>
        <a:lstStyle/>
        <a:p>
          <a:pPr algn="ctr" rtl="0">
            <a:defRPr sz="1000"/>
          </a:pPr>
          <a:r>
            <a:rPr lang="es-MX" sz="1000" b="1" i="0" strike="noStrike">
              <a:solidFill>
                <a:srgbClr val="000000"/>
              </a:solidFill>
              <a:latin typeface="Arial"/>
              <a:cs typeface="Arial"/>
            </a:rPr>
            <a:t>MATERIAL PÉTREO No. 3 ______</a:t>
          </a:r>
        </a:p>
      </xdr:txBody>
    </xdr:sp>
    <xdr:clientData/>
  </xdr:twoCellAnchor>
  <xdr:twoCellAnchor>
    <xdr:from>
      <xdr:col>2</xdr:col>
      <xdr:colOff>38100</xdr:colOff>
      <xdr:row>26</xdr:row>
      <xdr:rowOff>28575</xdr:rowOff>
    </xdr:from>
    <xdr:to>
      <xdr:col>3</xdr:col>
      <xdr:colOff>333375</xdr:colOff>
      <xdr:row>27</xdr:row>
      <xdr:rowOff>190500</xdr:rowOff>
    </xdr:to>
    <xdr:sp macro="" textlink="">
      <xdr:nvSpPr>
        <xdr:cNvPr id="46" name="Texto 7"/>
        <xdr:cNvSpPr txBox="1">
          <a:spLocks noChangeArrowheads="1"/>
        </xdr:cNvSpPr>
      </xdr:nvSpPr>
      <xdr:spPr bwMode="auto">
        <a:xfrm>
          <a:off x="1809750" y="6324600"/>
          <a:ext cx="676275" cy="371475"/>
        </a:xfrm>
        <a:prstGeom prst="rect">
          <a:avLst/>
        </a:prstGeom>
        <a:solidFill>
          <a:srgbClr val="FFFFFF"/>
        </a:solidFill>
        <a:ln w="9525">
          <a:solidFill>
            <a:srgbClr val="FFFFFF"/>
          </a:solid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ASFALTO DE LIGA</a:t>
          </a:r>
        </a:p>
      </xdr:txBody>
    </xdr:sp>
    <xdr:clientData/>
  </xdr:twoCellAnchor>
  <xdr:twoCellAnchor>
    <xdr:from>
      <xdr:col>13</xdr:col>
      <xdr:colOff>819150</xdr:colOff>
      <xdr:row>58</xdr:row>
      <xdr:rowOff>38100</xdr:rowOff>
    </xdr:from>
    <xdr:to>
      <xdr:col>14</xdr:col>
      <xdr:colOff>104775</xdr:colOff>
      <xdr:row>58</xdr:row>
      <xdr:rowOff>209550</xdr:rowOff>
    </xdr:to>
    <xdr:sp macro="" textlink="">
      <xdr:nvSpPr>
        <xdr:cNvPr id="47" name="Texto 97"/>
        <xdr:cNvSpPr txBox="1">
          <a:spLocks noChangeArrowheads="1"/>
        </xdr:cNvSpPr>
      </xdr:nvSpPr>
      <xdr:spPr bwMode="auto">
        <a:xfrm>
          <a:off x="10782300"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14</xdr:col>
      <xdr:colOff>57150</xdr:colOff>
      <xdr:row>58</xdr:row>
      <xdr:rowOff>76200</xdr:rowOff>
    </xdr:from>
    <xdr:to>
      <xdr:col>14</xdr:col>
      <xdr:colOff>314325</xdr:colOff>
      <xdr:row>58</xdr:row>
      <xdr:rowOff>238125</xdr:rowOff>
    </xdr:to>
    <xdr:sp macro="" textlink="">
      <xdr:nvSpPr>
        <xdr:cNvPr id="48" name="Texto 100"/>
        <xdr:cNvSpPr txBox="1">
          <a:spLocks noChangeArrowheads="1"/>
        </xdr:cNvSpPr>
      </xdr:nvSpPr>
      <xdr:spPr bwMode="auto">
        <a:xfrm>
          <a:off x="10906125"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200</a:t>
          </a:r>
        </a:p>
      </xdr:txBody>
    </xdr:sp>
    <xdr:clientData/>
  </xdr:twoCellAnchor>
  <xdr:twoCellAnchor>
    <xdr:from>
      <xdr:col>14</xdr:col>
      <xdr:colOff>819150</xdr:colOff>
      <xdr:row>58</xdr:row>
      <xdr:rowOff>38100</xdr:rowOff>
    </xdr:from>
    <xdr:to>
      <xdr:col>15</xdr:col>
      <xdr:colOff>104775</xdr:colOff>
      <xdr:row>58</xdr:row>
      <xdr:rowOff>209550</xdr:rowOff>
    </xdr:to>
    <xdr:sp macro="" textlink="">
      <xdr:nvSpPr>
        <xdr:cNvPr id="49" name="Texto 97"/>
        <xdr:cNvSpPr txBox="1">
          <a:spLocks noChangeArrowheads="1"/>
        </xdr:cNvSpPr>
      </xdr:nvSpPr>
      <xdr:spPr bwMode="auto">
        <a:xfrm>
          <a:off x="11668125"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15</xdr:col>
      <xdr:colOff>57150</xdr:colOff>
      <xdr:row>58</xdr:row>
      <xdr:rowOff>76200</xdr:rowOff>
    </xdr:from>
    <xdr:to>
      <xdr:col>15</xdr:col>
      <xdr:colOff>314325</xdr:colOff>
      <xdr:row>58</xdr:row>
      <xdr:rowOff>238125</xdr:rowOff>
    </xdr:to>
    <xdr:sp macro="" textlink="">
      <xdr:nvSpPr>
        <xdr:cNvPr id="50" name="Texto 100"/>
        <xdr:cNvSpPr txBox="1">
          <a:spLocks noChangeArrowheads="1"/>
        </xdr:cNvSpPr>
      </xdr:nvSpPr>
      <xdr:spPr bwMode="auto">
        <a:xfrm>
          <a:off x="11791950"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300</a:t>
          </a:r>
        </a:p>
      </xdr:txBody>
    </xdr:sp>
    <xdr:clientData/>
  </xdr:twoCellAnchor>
  <xdr:twoCellAnchor>
    <xdr:from>
      <xdr:col>15</xdr:col>
      <xdr:colOff>819150</xdr:colOff>
      <xdr:row>58</xdr:row>
      <xdr:rowOff>38100</xdr:rowOff>
    </xdr:from>
    <xdr:to>
      <xdr:col>16</xdr:col>
      <xdr:colOff>104775</xdr:colOff>
      <xdr:row>58</xdr:row>
      <xdr:rowOff>209550</xdr:rowOff>
    </xdr:to>
    <xdr:sp macro="" textlink="">
      <xdr:nvSpPr>
        <xdr:cNvPr id="51" name="Texto 97"/>
        <xdr:cNvSpPr txBox="1">
          <a:spLocks noChangeArrowheads="1"/>
        </xdr:cNvSpPr>
      </xdr:nvSpPr>
      <xdr:spPr bwMode="auto">
        <a:xfrm>
          <a:off x="12553950"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16</xdr:col>
      <xdr:colOff>57150</xdr:colOff>
      <xdr:row>58</xdr:row>
      <xdr:rowOff>76200</xdr:rowOff>
    </xdr:from>
    <xdr:to>
      <xdr:col>16</xdr:col>
      <xdr:colOff>314325</xdr:colOff>
      <xdr:row>58</xdr:row>
      <xdr:rowOff>238125</xdr:rowOff>
    </xdr:to>
    <xdr:sp macro="" textlink="">
      <xdr:nvSpPr>
        <xdr:cNvPr id="52" name="Texto 100"/>
        <xdr:cNvSpPr txBox="1">
          <a:spLocks noChangeArrowheads="1"/>
        </xdr:cNvSpPr>
      </xdr:nvSpPr>
      <xdr:spPr bwMode="auto">
        <a:xfrm>
          <a:off x="12677775"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400</a:t>
          </a:r>
        </a:p>
      </xdr:txBody>
    </xdr:sp>
    <xdr:clientData/>
  </xdr:twoCellAnchor>
  <xdr:twoCellAnchor>
    <xdr:from>
      <xdr:col>16</xdr:col>
      <xdr:colOff>819150</xdr:colOff>
      <xdr:row>58</xdr:row>
      <xdr:rowOff>38100</xdr:rowOff>
    </xdr:from>
    <xdr:to>
      <xdr:col>17</xdr:col>
      <xdr:colOff>104775</xdr:colOff>
      <xdr:row>58</xdr:row>
      <xdr:rowOff>209550</xdr:rowOff>
    </xdr:to>
    <xdr:sp macro="" textlink="">
      <xdr:nvSpPr>
        <xdr:cNvPr id="53" name="Texto 97"/>
        <xdr:cNvSpPr txBox="1">
          <a:spLocks noChangeArrowheads="1"/>
        </xdr:cNvSpPr>
      </xdr:nvSpPr>
      <xdr:spPr bwMode="auto">
        <a:xfrm>
          <a:off x="13439775"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17</xdr:col>
      <xdr:colOff>57150</xdr:colOff>
      <xdr:row>58</xdr:row>
      <xdr:rowOff>76200</xdr:rowOff>
    </xdr:from>
    <xdr:to>
      <xdr:col>17</xdr:col>
      <xdr:colOff>314325</xdr:colOff>
      <xdr:row>58</xdr:row>
      <xdr:rowOff>238125</xdr:rowOff>
    </xdr:to>
    <xdr:sp macro="" textlink="">
      <xdr:nvSpPr>
        <xdr:cNvPr id="54" name="Texto 100"/>
        <xdr:cNvSpPr txBox="1">
          <a:spLocks noChangeArrowheads="1"/>
        </xdr:cNvSpPr>
      </xdr:nvSpPr>
      <xdr:spPr bwMode="auto">
        <a:xfrm>
          <a:off x="13563600"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500</a:t>
          </a:r>
        </a:p>
      </xdr:txBody>
    </xdr:sp>
    <xdr:clientData/>
  </xdr:twoCellAnchor>
  <xdr:twoCellAnchor>
    <xdr:from>
      <xdr:col>17</xdr:col>
      <xdr:colOff>819150</xdr:colOff>
      <xdr:row>58</xdr:row>
      <xdr:rowOff>38100</xdr:rowOff>
    </xdr:from>
    <xdr:to>
      <xdr:col>18</xdr:col>
      <xdr:colOff>104775</xdr:colOff>
      <xdr:row>58</xdr:row>
      <xdr:rowOff>209550</xdr:rowOff>
    </xdr:to>
    <xdr:sp macro="" textlink="">
      <xdr:nvSpPr>
        <xdr:cNvPr id="55" name="Texto 97"/>
        <xdr:cNvSpPr txBox="1">
          <a:spLocks noChangeArrowheads="1"/>
        </xdr:cNvSpPr>
      </xdr:nvSpPr>
      <xdr:spPr bwMode="auto">
        <a:xfrm>
          <a:off x="14325600"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18</xdr:col>
      <xdr:colOff>57150</xdr:colOff>
      <xdr:row>58</xdr:row>
      <xdr:rowOff>76200</xdr:rowOff>
    </xdr:from>
    <xdr:to>
      <xdr:col>18</xdr:col>
      <xdr:colOff>314325</xdr:colOff>
      <xdr:row>58</xdr:row>
      <xdr:rowOff>238125</xdr:rowOff>
    </xdr:to>
    <xdr:sp macro="" textlink="">
      <xdr:nvSpPr>
        <xdr:cNvPr id="56" name="Texto 100"/>
        <xdr:cNvSpPr txBox="1">
          <a:spLocks noChangeArrowheads="1"/>
        </xdr:cNvSpPr>
      </xdr:nvSpPr>
      <xdr:spPr bwMode="auto">
        <a:xfrm>
          <a:off x="14449425"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600</a:t>
          </a:r>
        </a:p>
      </xdr:txBody>
    </xdr:sp>
    <xdr:clientData/>
  </xdr:twoCellAnchor>
  <xdr:twoCellAnchor>
    <xdr:from>
      <xdr:col>18</xdr:col>
      <xdr:colOff>819150</xdr:colOff>
      <xdr:row>58</xdr:row>
      <xdr:rowOff>38100</xdr:rowOff>
    </xdr:from>
    <xdr:to>
      <xdr:col>19</xdr:col>
      <xdr:colOff>104775</xdr:colOff>
      <xdr:row>58</xdr:row>
      <xdr:rowOff>209550</xdr:rowOff>
    </xdr:to>
    <xdr:sp macro="" textlink="">
      <xdr:nvSpPr>
        <xdr:cNvPr id="57" name="Texto 97"/>
        <xdr:cNvSpPr txBox="1">
          <a:spLocks noChangeArrowheads="1"/>
        </xdr:cNvSpPr>
      </xdr:nvSpPr>
      <xdr:spPr bwMode="auto">
        <a:xfrm>
          <a:off x="15211425"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19</xdr:col>
      <xdr:colOff>57150</xdr:colOff>
      <xdr:row>58</xdr:row>
      <xdr:rowOff>76200</xdr:rowOff>
    </xdr:from>
    <xdr:to>
      <xdr:col>19</xdr:col>
      <xdr:colOff>314325</xdr:colOff>
      <xdr:row>58</xdr:row>
      <xdr:rowOff>238125</xdr:rowOff>
    </xdr:to>
    <xdr:sp macro="" textlink="">
      <xdr:nvSpPr>
        <xdr:cNvPr id="58" name="Texto 100"/>
        <xdr:cNvSpPr txBox="1">
          <a:spLocks noChangeArrowheads="1"/>
        </xdr:cNvSpPr>
      </xdr:nvSpPr>
      <xdr:spPr bwMode="auto">
        <a:xfrm>
          <a:off x="15335250"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700</a:t>
          </a:r>
        </a:p>
      </xdr:txBody>
    </xdr:sp>
    <xdr:clientData/>
  </xdr:twoCellAnchor>
  <xdr:twoCellAnchor>
    <xdr:from>
      <xdr:col>19</xdr:col>
      <xdr:colOff>819150</xdr:colOff>
      <xdr:row>58</xdr:row>
      <xdr:rowOff>38100</xdr:rowOff>
    </xdr:from>
    <xdr:to>
      <xdr:col>20</xdr:col>
      <xdr:colOff>104775</xdr:colOff>
      <xdr:row>58</xdr:row>
      <xdr:rowOff>209550</xdr:rowOff>
    </xdr:to>
    <xdr:sp macro="" textlink="">
      <xdr:nvSpPr>
        <xdr:cNvPr id="59" name="Texto 97"/>
        <xdr:cNvSpPr txBox="1">
          <a:spLocks noChangeArrowheads="1"/>
        </xdr:cNvSpPr>
      </xdr:nvSpPr>
      <xdr:spPr bwMode="auto">
        <a:xfrm>
          <a:off x="16097250"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20</xdr:col>
      <xdr:colOff>57150</xdr:colOff>
      <xdr:row>58</xdr:row>
      <xdr:rowOff>76200</xdr:rowOff>
    </xdr:from>
    <xdr:to>
      <xdr:col>20</xdr:col>
      <xdr:colOff>314325</xdr:colOff>
      <xdr:row>58</xdr:row>
      <xdr:rowOff>238125</xdr:rowOff>
    </xdr:to>
    <xdr:sp macro="" textlink="">
      <xdr:nvSpPr>
        <xdr:cNvPr id="60" name="Texto 100"/>
        <xdr:cNvSpPr txBox="1">
          <a:spLocks noChangeArrowheads="1"/>
        </xdr:cNvSpPr>
      </xdr:nvSpPr>
      <xdr:spPr bwMode="auto">
        <a:xfrm>
          <a:off x="16221075"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800</a:t>
          </a:r>
        </a:p>
      </xdr:txBody>
    </xdr:sp>
    <xdr:clientData/>
  </xdr:twoCellAnchor>
  <xdr:twoCellAnchor>
    <xdr:from>
      <xdr:col>20</xdr:col>
      <xdr:colOff>819150</xdr:colOff>
      <xdr:row>58</xdr:row>
      <xdr:rowOff>38100</xdr:rowOff>
    </xdr:from>
    <xdr:to>
      <xdr:col>21</xdr:col>
      <xdr:colOff>104775</xdr:colOff>
      <xdr:row>58</xdr:row>
      <xdr:rowOff>209550</xdr:rowOff>
    </xdr:to>
    <xdr:sp macro="" textlink="">
      <xdr:nvSpPr>
        <xdr:cNvPr id="61" name="Texto 97"/>
        <xdr:cNvSpPr txBox="1">
          <a:spLocks noChangeArrowheads="1"/>
        </xdr:cNvSpPr>
      </xdr:nvSpPr>
      <xdr:spPr bwMode="auto">
        <a:xfrm>
          <a:off x="16983075" y="13125450"/>
          <a:ext cx="171450" cy="171450"/>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0">
            <a:defRPr sz="1000"/>
          </a:pPr>
          <a:r>
            <a:rPr lang="es-MX" sz="1300" b="1" i="0" strike="noStrike">
              <a:solidFill>
                <a:srgbClr val="000000"/>
              </a:solidFill>
              <a:latin typeface="Arial"/>
              <a:cs typeface="Arial"/>
            </a:rPr>
            <a:t>+ </a:t>
          </a:r>
        </a:p>
      </xdr:txBody>
    </xdr:sp>
    <xdr:clientData/>
  </xdr:twoCellAnchor>
  <xdr:twoCellAnchor>
    <xdr:from>
      <xdr:col>21</xdr:col>
      <xdr:colOff>57150</xdr:colOff>
      <xdr:row>58</xdr:row>
      <xdr:rowOff>76200</xdr:rowOff>
    </xdr:from>
    <xdr:to>
      <xdr:col>21</xdr:col>
      <xdr:colOff>314325</xdr:colOff>
      <xdr:row>58</xdr:row>
      <xdr:rowOff>238125</xdr:rowOff>
    </xdr:to>
    <xdr:sp macro="" textlink="">
      <xdr:nvSpPr>
        <xdr:cNvPr id="62" name="Texto 100"/>
        <xdr:cNvSpPr txBox="1">
          <a:spLocks noChangeArrowheads="1"/>
        </xdr:cNvSpPr>
      </xdr:nvSpPr>
      <xdr:spPr bwMode="auto">
        <a:xfrm>
          <a:off x="17106900" y="13163550"/>
          <a:ext cx="257175" cy="16192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s-MX" sz="1000" b="1" i="0" strike="noStrike">
              <a:solidFill>
                <a:srgbClr val="000000"/>
              </a:solidFill>
              <a:latin typeface="Arial"/>
              <a:cs typeface="Arial"/>
            </a:rPr>
            <a:t>900</a:t>
          </a:r>
        </a:p>
      </xdr:txBody>
    </xdr:sp>
    <xdr:clientData/>
  </xdr:twoCellAnchor>
  <xdr:twoCellAnchor>
    <xdr:from>
      <xdr:col>0</xdr:col>
      <xdr:colOff>136072</xdr:colOff>
      <xdr:row>0</xdr:row>
      <xdr:rowOff>122464</xdr:rowOff>
    </xdr:from>
    <xdr:to>
      <xdr:col>3</xdr:col>
      <xdr:colOff>4883</xdr:colOff>
      <xdr:row>2</xdr:row>
      <xdr:rowOff>200986</xdr:rowOff>
    </xdr:to>
    <xdr:pic>
      <xdr:nvPicPr>
        <xdr:cNvPr id="63"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2" y="122464"/>
          <a:ext cx="2021461" cy="592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1400175</xdr:colOff>
      <xdr:row>0</xdr:row>
      <xdr:rowOff>0</xdr:rowOff>
    </xdr:to>
    <xdr:pic>
      <xdr:nvPicPr>
        <xdr:cNvPr id="2" name="Picture 1" descr="SCTMOD2"/>
        <xdr:cNvPicPr>
          <a:picLocks noChangeAspect="1" noChangeArrowheads="1"/>
        </xdr:cNvPicPr>
      </xdr:nvPicPr>
      <xdr:blipFill>
        <a:blip xmlns:r="http://schemas.openxmlformats.org/officeDocument/2006/relationships" r:embed="rId1"/>
        <a:srcRect/>
        <a:stretch>
          <a:fillRect/>
        </a:stretch>
      </xdr:blipFill>
      <xdr:spPr bwMode="auto">
        <a:xfrm>
          <a:off x="361950" y="0"/>
          <a:ext cx="1400175" cy="0"/>
        </a:xfrm>
        <a:prstGeom prst="rect">
          <a:avLst/>
        </a:prstGeom>
        <a:noFill/>
        <a:ln w="9525">
          <a:noFill/>
          <a:miter lim="800000"/>
          <a:headEnd/>
          <a:tailEnd/>
        </a:ln>
      </xdr:spPr>
    </xdr:pic>
    <xdr:clientData/>
  </xdr:twoCellAnchor>
  <xdr:twoCellAnchor>
    <xdr:from>
      <xdr:col>4</xdr:col>
      <xdr:colOff>504825</xdr:colOff>
      <xdr:row>0</xdr:row>
      <xdr:rowOff>0</xdr:rowOff>
    </xdr:from>
    <xdr:to>
      <xdr:col>18</xdr:col>
      <xdr:colOff>0</xdr:colOff>
      <xdr:row>0</xdr:row>
      <xdr:rowOff>0</xdr:rowOff>
    </xdr:to>
    <xdr:sp macro="" textlink="">
      <xdr:nvSpPr>
        <xdr:cNvPr id="3" name="Text Box 2"/>
        <xdr:cNvSpPr txBox="1">
          <a:spLocks noChangeArrowheads="1"/>
        </xdr:cNvSpPr>
      </xdr:nvSpPr>
      <xdr:spPr bwMode="auto">
        <a:xfrm>
          <a:off x="4229100" y="0"/>
          <a:ext cx="15278100" cy="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s-MX" sz="800" b="0" i="0" strike="noStrike">
              <a:solidFill>
                <a:srgbClr val="000000"/>
              </a:solidFill>
              <a:latin typeface="Arial"/>
              <a:cs typeface="Arial"/>
            </a:rPr>
            <a:t>OBRA: TERRACERÍAS, OBRAS DRENAJE, PAVIMENTO DE CONCRETO  ASFÁLTICO, OBRAS COMPLEMENTARIAS Y SEÑALAMIENTO</a:t>
          </a:r>
        </a:p>
        <a:p>
          <a:pPr algn="l" rtl="1">
            <a:defRPr sz="1000"/>
          </a:pPr>
          <a:r>
            <a:rPr lang="es-MX" sz="800" b="0" i="0" strike="noStrike">
              <a:solidFill>
                <a:srgbClr val="000000"/>
              </a:solidFill>
              <a:latin typeface="Arial"/>
              <a:cs typeface="Arial"/>
            </a:rPr>
            <a:t>CARRETERA:  PUEBLA - JALAPA</a:t>
          </a:r>
        </a:p>
        <a:p>
          <a:pPr algn="l" rtl="1">
            <a:defRPr sz="1000"/>
          </a:pPr>
          <a:r>
            <a:rPr lang="es-MX" sz="800" b="0" i="0" strike="noStrike">
              <a:solidFill>
                <a:srgbClr val="000000"/>
              </a:solidFill>
              <a:latin typeface="Arial"/>
              <a:cs typeface="Arial"/>
            </a:rPr>
            <a:t>TRAMO: LIBRAMIENTO PEROTE</a:t>
          </a:r>
        </a:p>
        <a:p>
          <a:pPr algn="l" rtl="1">
            <a:defRPr sz="1000"/>
          </a:pPr>
          <a:r>
            <a:rPr lang="es-MX" sz="800" b="0" i="0" strike="noStrike">
              <a:solidFill>
                <a:srgbClr val="000000"/>
              </a:solidFill>
              <a:latin typeface="Arial"/>
              <a:cs typeface="Arial"/>
            </a:rPr>
            <a:t>ORIGEN: KM. 83+000 LIMITES DE ESTADOS PUEBLA/VERACRUZ</a:t>
          </a:r>
        </a:p>
        <a:p>
          <a:pPr algn="l" rtl="1">
            <a:defRPr sz="1000"/>
          </a:pPr>
          <a:r>
            <a:rPr lang="es-MX" sz="800" b="0" i="0" strike="noStrike">
              <a:solidFill>
                <a:srgbClr val="000000"/>
              </a:solidFill>
              <a:latin typeface="Arial"/>
              <a:cs typeface="Arial"/>
            </a:rPr>
            <a:t>KM. 94+000 - KM. 103+000  DOS CUERPOS CON 10.50 M. DE CORONA</a:t>
          </a:r>
        </a:p>
      </xdr:txBody>
    </xdr:sp>
    <xdr:clientData/>
  </xdr:twoCellAnchor>
  <xdr:twoCellAnchor>
    <xdr:from>
      <xdr:col>1</xdr:col>
      <xdr:colOff>0</xdr:colOff>
      <xdr:row>0</xdr:row>
      <xdr:rowOff>0</xdr:rowOff>
    </xdr:from>
    <xdr:to>
      <xdr:col>1</xdr:col>
      <xdr:colOff>1400175</xdr:colOff>
      <xdr:row>0</xdr:row>
      <xdr:rowOff>0</xdr:rowOff>
    </xdr:to>
    <xdr:pic>
      <xdr:nvPicPr>
        <xdr:cNvPr id="4" name="Picture 23" descr="SCTMOD2"/>
        <xdr:cNvPicPr>
          <a:picLocks noChangeAspect="1" noChangeArrowheads="1"/>
        </xdr:cNvPicPr>
      </xdr:nvPicPr>
      <xdr:blipFill>
        <a:blip xmlns:r="http://schemas.openxmlformats.org/officeDocument/2006/relationships" r:embed="rId2"/>
        <a:srcRect/>
        <a:stretch>
          <a:fillRect/>
        </a:stretch>
      </xdr:blipFill>
      <xdr:spPr bwMode="auto">
        <a:xfrm>
          <a:off x="361950" y="0"/>
          <a:ext cx="1400175" cy="0"/>
        </a:xfrm>
        <a:prstGeom prst="rect">
          <a:avLst/>
        </a:prstGeom>
        <a:noFill/>
        <a:ln w="9525">
          <a:noFill/>
          <a:miter lim="800000"/>
          <a:headEnd/>
          <a:tailEnd/>
        </a:ln>
      </xdr:spPr>
    </xdr:pic>
    <xdr:clientData/>
  </xdr:twoCellAnchor>
  <xdr:twoCellAnchor>
    <xdr:from>
      <xdr:col>4</xdr:col>
      <xdr:colOff>504825</xdr:colOff>
      <xdr:row>0</xdr:row>
      <xdr:rowOff>0</xdr:rowOff>
    </xdr:from>
    <xdr:to>
      <xdr:col>18</xdr:col>
      <xdr:colOff>0</xdr:colOff>
      <xdr:row>0</xdr:row>
      <xdr:rowOff>0</xdr:rowOff>
    </xdr:to>
    <xdr:sp macro="" textlink="">
      <xdr:nvSpPr>
        <xdr:cNvPr id="5" name="Text Box 24"/>
        <xdr:cNvSpPr txBox="1">
          <a:spLocks noChangeArrowheads="1"/>
        </xdr:cNvSpPr>
      </xdr:nvSpPr>
      <xdr:spPr bwMode="auto">
        <a:xfrm>
          <a:off x="4229100" y="0"/>
          <a:ext cx="15278100" cy="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s-MX" sz="800" b="0" i="0" strike="noStrike">
              <a:solidFill>
                <a:srgbClr val="000000"/>
              </a:solidFill>
              <a:latin typeface="Arial"/>
              <a:cs typeface="Arial"/>
            </a:rPr>
            <a:t>OBRA: TERRACERÍAS, OBRAS DRENAJE, PAVIMENTO DE CONCRETO  ASFÁLTICO, OBRAS COMPLEMENTARIAS Y SEÑALAMIENTO</a:t>
          </a:r>
        </a:p>
        <a:p>
          <a:pPr algn="l" rtl="1">
            <a:defRPr sz="1000"/>
          </a:pPr>
          <a:r>
            <a:rPr lang="es-MX" sz="800" b="0" i="0" strike="noStrike">
              <a:solidFill>
                <a:srgbClr val="000000"/>
              </a:solidFill>
              <a:latin typeface="Arial"/>
              <a:cs typeface="Arial"/>
            </a:rPr>
            <a:t>CARRETERA:  PUEBLA - JALAPA</a:t>
          </a:r>
        </a:p>
        <a:p>
          <a:pPr algn="l" rtl="1">
            <a:defRPr sz="1000"/>
          </a:pPr>
          <a:r>
            <a:rPr lang="es-MX" sz="800" b="0" i="0" strike="noStrike">
              <a:solidFill>
                <a:srgbClr val="000000"/>
              </a:solidFill>
              <a:latin typeface="Arial"/>
              <a:cs typeface="Arial"/>
            </a:rPr>
            <a:t>TRAMO: LIBRAMIENTO PEROTE</a:t>
          </a:r>
        </a:p>
        <a:p>
          <a:pPr algn="l" rtl="1">
            <a:defRPr sz="1000"/>
          </a:pPr>
          <a:r>
            <a:rPr lang="es-MX" sz="800" b="0" i="0" strike="noStrike">
              <a:solidFill>
                <a:srgbClr val="000000"/>
              </a:solidFill>
              <a:latin typeface="Arial"/>
              <a:cs typeface="Arial"/>
            </a:rPr>
            <a:t>ORIGEN: KM. 83+000 LIMITES DE ESTADOS PUEBLA/VERACRUZ</a:t>
          </a:r>
        </a:p>
        <a:p>
          <a:pPr algn="l" rtl="1">
            <a:defRPr sz="1000"/>
          </a:pPr>
          <a:r>
            <a:rPr lang="es-MX" sz="800" b="0" i="0" strike="noStrike">
              <a:solidFill>
                <a:srgbClr val="000000"/>
              </a:solidFill>
              <a:latin typeface="Arial"/>
              <a:cs typeface="Arial"/>
            </a:rPr>
            <a:t>KM. 94+000 - KM. 103+000  DOS CUERPOS CON 10.50 M. DE CORONA</a:t>
          </a:r>
        </a:p>
      </xdr:txBody>
    </xdr:sp>
    <xdr:clientData/>
  </xdr:twoCellAnchor>
  <xdr:twoCellAnchor>
    <xdr:from>
      <xdr:col>0</xdr:col>
      <xdr:colOff>0</xdr:colOff>
      <xdr:row>15</xdr:row>
      <xdr:rowOff>0</xdr:rowOff>
    </xdr:from>
    <xdr:to>
      <xdr:col>17</xdr:col>
      <xdr:colOff>19050</xdr:colOff>
      <xdr:row>15</xdr:row>
      <xdr:rowOff>0</xdr:rowOff>
    </xdr:to>
    <xdr:sp macro="" textlink="">
      <xdr:nvSpPr>
        <xdr:cNvPr id="6" name="Line 25"/>
        <xdr:cNvSpPr>
          <a:spLocks noChangeShapeType="1"/>
        </xdr:cNvSpPr>
      </xdr:nvSpPr>
      <xdr:spPr bwMode="auto">
        <a:xfrm flipV="1">
          <a:off x="0" y="3905250"/>
          <a:ext cx="18078450" cy="0"/>
        </a:xfrm>
        <a:prstGeom prst="line">
          <a:avLst/>
        </a:prstGeom>
        <a:noFill/>
        <a:ln w="9525">
          <a:solidFill>
            <a:srgbClr val="000000"/>
          </a:solidFill>
          <a:round/>
          <a:headEnd/>
          <a:tailEnd/>
        </a:ln>
      </xdr:spPr>
    </xdr:sp>
    <xdr:clientData/>
  </xdr:twoCellAnchor>
  <xdr:twoCellAnchor>
    <xdr:from>
      <xdr:col>0</xdr:col>
      <xdr:colOff>0</xdr:colOff>
      <xdr:row>14</xdr:row>
      <xdr:rowOff>16574</xdr:rowOff>
    </xdr:from>
    <xdr:to>
      <xdr:col>17</xdr:col>
      <xdr:colOff>1409700</xdr:colOff>
      <xdr:row>14</xdr:row>
      <xdr:rowOff>16574</xdr:rowOff>
    </xdr:to>
    <xdr:sp macro="" textlink="">
      <xdr:nvSpPr>
        <xdr:cNvPr id="7" name="Line 27"/>
        <xdr:cNvSpPr>
          <a:spLocks noChangeShapeType="1"/>
        </xdr:cNvSpPr>
      </xdr:nvSpPr>
      <xdr:spPr bwMode="auto">
        <a:xfrm>
          <a:off x="0" y="3740849"/>
          <a:ext cx="19469100" cy="0"/>
        </a:xfrm>
        <a:prstGeom prst="line">
          <a:avLst/>
        </a:prstGeom>
        <a:noFill/>
        <a:ln w="19050">
          <a:solidFill>
            <a:srgbClr val="000000"/>
          </a:solidFill>
          <a:round/>
          <a:headEnd/>
          <a:tailEnd/>
        </a:ln>
      </xdr:spPr>
    </xdr:sp>
    <xdr:clientData/>
  </xdr:twoCellAnchor>
  <xdr:twoCellAnchor>
    <xdr:from>
      <xdr:col>0</xdr:col>
      <xdr:colOff>242160</xdr:colOff>
      <xdr:row>1</xdr:row>
      <xdr:rowOff>32287</xdr:rowOff>
    </xdr:from>
    <xdr:to>
      <xdr:col>1</xdr:col>
      <xdr:colOff>1905731</xdr:colOff>
      <xdr:row>3</xdr:row>
      <xdr:rowOff>46694</xdr:rowOff>
    </xdr:to>
    <xdr:pic>
      <xdr:nvPicPr>
        <xdr:cNvPr id="8"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2160" y="156112"/>
          <a:ext cx="2025521" cy="604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63</xdr:col>
      <xdr:colOff>0</xdr:colOff>
      <xdr:row>30</xdr:row>
      <xdr:rowOff>38100</xdr:rowOff>
    </xdr:from>
    <xdr:to>
      <xdr:col>63</xdr:col>
      <xdr:colOff>0</xdr:colOff>
      <xdr:row>31</xdr:row>
      <xdr:rowOff>0</xdr:rowOff>
    </xdr:to>
    <xdr:sp macro="" textlink="">
      <xdr:nvSpPr>
        <xdr:cNvPr id="2" name="Rectangle 6"/>
        <xdr:cNvSpPr>
          <a:spLocks noChangeArrowheads="1"/>
        </xdr:cNvSpPr>
      </xdr:nvSpPr>
      <xdr:spPr bwMode="auto">
        <a:xfrm>
          <a:off x="8972550" y="5286375"/>
          <a:ext cx="0" cy="95250"/>
        </a:xfrm>
        <a:prstGeom prst="rect">
          <a:avLst/>
        </a:prstGeom>
        <a:solidFill>
          <a:srgbClr val="993300"/>
        </a:solidFill>
        <a:ln w="9525">
          <a:noFill/>
          <a:miter lim="800000"/>
          <a:headEnd/>
          <a:tailEnd/>
        </a:ln>
      </xdr:spPr>
    </xdr:sp>
    <xdr:clientData/>
  </xdr:twoCellAnchor>
  <xdr:twoCellAnchor>
    <xdr:from>
      <xdr:col>63</xdr:col>
      <xdr:colOff>0</xdr:colOff>
      <xdr:row>31</xdr:row>
      <xdr:rowOff>123825</xdr:rowOff>
    </xdr:from>
    <xdr:to>
      <xdr:col>63</xdr:col>
      <xdr:colOff>0</xdr:colOff>
      <xdr:row>32</xdr:row>
      <xdr:rowOff>0</xdr:rowOff>
    </xdr:to>
    <xdr:sp macro="" textlink="">
      <xdr:nvSpPr>
        <xdr:cNvPr id="3" name="Rectangle 7"/>
        <xdr:cNvSpPr>
          <a:spLocks noChangeArrowheads="1"/>
        </xdr:cNvSpPr>
      </xdr:nvSpPr>
      <xdr:spPr bwMode="auto">
        <a:xfrm>
          <a:off x="8972550" y="5505450"/>
          <a:ext cx="0" cy="9525"/>
        </a:xfrm>
        <a:prstGeom prst="rect">
          <a:avLst/>
        </a:prstGeom>
        <a:solidFill>
          <a:srgbClr val="339966"/>
        </a:solidFill>
        <a:ln w="9525">
          <a:noFill/>
          <a:miter lim="800000"/>
          <a:headEnd/>
          <a:tailEnd/>
        </a:ln>
      </xdr:spPr>
    </xdr:sp>
    <xdr:clientData/>
  </xdr:twoCellAnchor>
  <xdr:twoCellAnchor>
    <xdr:from>
      <xdr:col>63</xdr:col>
      <xdr:colOff>0</xdr:colOff>
      <xdr:row>18</xdr:row>
      <xdr:rowOff>0</xdr:rowOff>
    </xdr:from>
    <xdr:to>
      <xdr:col>63</xdr:col>
      <xdr:colOff>0</xdr:colOff>
      <xdr:row>18</xdr:row>
      <xdr:rowOff>0</xdr:rowOff>
    </xdr:to>
    <xdr:sp macro="" textlink="">
      <xdr:nvSpPr>
        <xdr:cNvPr id="4" name="Rectangle 8"/>
        <xdr:cNvSpPr>
          <a:spLocks noChangeArrowheads="1"/>
        </xdr:cNvSpPr>
      </xdr:nvSpPr>
      <xdr:spPr bwMode="auto">
        <a:xfrm>
          <a:off x="8972550" y="3648075"/>
          <a:ext cx="0" cy="0"/>
        </a:xfrm>
        <a:prstGeom prst="rect">
          <a:avLst/>
        </a:prstGeom>
        <a:solidFill>
          <a:srgbClr val="993300"/>
        </a:solidFill>
        <a:ln w="9525">
          <a:noFill/>
          <a:miter lim="800000"/>
          <a:headEnd/>
          <a:tailEnd/>
        </a:ln>
      </xdr:spPr>
    </xdr:sp>
    <xdr:clientData/>
  </xdr:twoCellAnchor>
  <xdr:twoCellAnchor>
    <xdr:from>
      <xdr:col>63</xdr:col>
      <xdr:colOff>0</xdr:colOff>
      <xdr:row>18</xdr:row>
      <xdr:rowOff>0</xdr:rowOff>
    </xdr:from>
    <xdr:to>
      <xdr:col>63</xdr:col>
      <xdr:colOff>0</xdr:colOff>
      <xdr:row>18</xdr:row>
      <xdr:rowOff>0</xdr:rowOff>
    </xdr:to>
    <xdr:sp macro="" textlink="">
      <xdr:nvSpPr>
        <xdr:cNvPr id="5" name="Rectangle 9"/>
        <xdr:cNvSpPr>
          <a:spLocks noChangeArrowheads="1"/>
        </xdr:cNvSpPr>
      </xdr:nvSpPr>
      <xdr:spPr bwMode="auto">
        <a:xfrm>
          <a:off x="8972550" y="3648075"/>
          <a:ext cx="0" cy="0"/>
        </a:xfrm>
        <a:prstGeom prst="rect">
          <a:avLst/>
        </a:prstGeom>
        <a:solidFill>
          <a:srgbClr val="339966"/>
        </a:solidFill>
        <a:ln w="9525">
          <a:noFill/>
          <a:miter lim="800000"/>
          <a:headEnd/>
          <a:tailEnd/>
        </a:ln>
      </xdr:spPr>
    </xdr:sp>
    <xdr:clientData/>
  </xdr:twoCellAnchor>
  <xdr:twoCellAnchor>
    <xdr:from>
      <xdr:col>63</xdr:col>
      <xdr:colOff>0</xdr:colOff>
      <xdr:row>20</xdr:row>
      <xdr:rowOff>38100</xdr:rowOff>
    </xdr:from>
    <xdr:to>
      <xdr:col>63</xdr:col>
      <xdr:colOff>0</xdr:colOff>
      <xdr:row>21</xdr:row>
      <xdr:rowOff>0</xdr:rowOff>
    </xdr:to>
    <xdr:sp macro="" textlink="">
      <xdr:nvSpPr>
        <xdr:cNvPr id="6" name="Rectangle 10"/>
        <xdr:cNvSpPr>
          <a:spLocks noChangeArrowheads="1"/>
        </xdr:cNvSpPr>
      </xdr:nvSpPr>
      <xdr:spPr bwMode="auto">
        <a:xfrm>
          <a:off x="8972550" y="3952875"/>
          <a:ext cx="0" cy="95250"/>
        </a:xfrm>
        <a:prstGeom prst="rect">
          <a:avLst/>
        </a:prstGeom>
        <a:solidFill>
          <a:srgbClr val="993300"/>
        </a:solidFill>
        <a:ln w="9525">
          <a:noFill/>
          <a:miter lim="800000"/>
          <a:headEnd/>
          <a:tailEnd/>
        </a:ln>
      </xdr:spPr>
    </xdr:sp>
    <xdr:clientData/>
  </xdr:twoCellAnchor>
  <xdr:twoCellAnchor>
    <xdr:from>
      <xdr:col>63</xdr:col>
      <xdr:colOff>0</xdr:colOff>
      <xdr:row>21</xdr:row>
      <xdr:rowOff>123825</xdr:rowOff>
    </xdr:from>
    <xdr:to>
      <xdr:col>63</xdr:col>
      <xdr:colOff>0</xdr:colOff>
      <xdr:row>22</xdr:row>
      <xdr:rowOff>0</xdr:rowOff>
    </xdr:to>
    <xdr:sp macro="" textlink="">
      <xdr:nvSpPr>
        <xdr:cNvPr id="7" name="Rectangle 11"/>
        <xdr:cNvSpPr>
          <a:spLocks noChangeArrowheads="1"/>
        </xdr:cNvSpPr>
      </xdr:nvSpPr>
      <xdr:spPr bwMode="auto">
        <a:xfrm>
          <a:off x="8972550" y="4171950"/>
          <a:ext cx="0" cy="9525"/>
        </a:xfrm>
        <a:prstGeom prst="rect">
          <a:avLst/>
        </a:prstGeom>
        <a:solidFill>
          <a:srgbClr val="339966"/>
        </a:solidFill>
        <a:ln w="9525">
          <a:noFill/>
          <a:miter lim="800000"/>
          <a:headEnd/>
          <a:tailEnd/>
        </a:ln>
      </xdr:spPr>
    </xdr:sp>
    <xdr:clientData/>
  </xdr:twoCellAnchor>
  <xdr:twoCellAnchor>
    <xdr:from>
      <xdr:col>63</xdr:col>
      <xdr:colOff>0</xdr:colOff>
      <xdr:row>35</xdr:row>
      <xdr:rowOff>38100</xdr:rowOff>
    </xdr:from>
    <xdr:to>
      <xdr:col>63</xdr:col>
      <xdr:colOff>0</xdr:colOff>
      <xdr:row>36</xdr:row>
      <xdr:rowOff>0</xdr:rowOff>
    </xdr:to>
    <xdr:sp macro="" textlink="">
      <xdr:nvSpPr>
        <xdr:cNvPr id="8" name="Rectangle 12"/>
        <xdr:cNvSpPr>
          <a:spLocks noChangeArrowheads="1"/>
        </xdr:cNvSpPr>
      </xdr:nvSpPr>
      <xdr:spPr bwMode="auto">
        <a:xfrm>
          <a:off x="8972550" y="5953125"/>
          <a:ext cx="0" cy="95250"/>
        </a:xfrm>
        <a:prstGeom prst="rect">
          <a:avLst/>
        </a:prstGeom>
        <a:solidFill>
          <a:srgbClr val="993300"/>
        </a:solidFill>
        <a:ln w="9525">
          <a:noFill/>
          <a:miter lim="800000"/>
          <a:headEnd/>
          <a:tailEnd/>
        </a:ln>
      </xdr:spPr>
    </xdr:sp>
    <xdr:clientData/>
  </xdr:twoCellAnchor>
  <xdr:twoCellAnchor>
    <xdr:from>
      <xdr:col>63</xdr:col>
      <xdr:colOff>0</xdr:colOff>
      <xdr:row>36</xdr:row>
      <xdr:rowOff>123825</xdr:rowOff>
    </xdr:from>
    <xdr:to>
      <xdr:col>63</xdr:col>
      <xdr:colOff>0</xdr:colOff>
      <xdr:row>37</xdr:row>
      <xdr:rowOff>0</xdr:rowOff>
    </xdr:to>
    <xdr:sp macro="" textlink="">
      <xdr:nvSpPr>
        <xdr:cNvPr id="9" name="Rectangle 13"/>
        <xdr:cNvSpPr>
          <a:spLocks noChangeArrowheads="1"/>
        </xdr:cNvSpPr>
      </xdr:nvSpPr>
      <xdr:spPr bwMode="auto">
        <a:xfrm>
          <a:off x="8972550" y="6172200"/>
          <a:ext cx="0" cy="9525"/>
        </a:xfrm>
        <a:prstGeom prst="rect">
          <a:avLst/>
        </a:prstGeom>
        <a:solidFill>
          <a:srgbClr val="339966"/>
        </a:solidFill>
        <a:ln w="9525">
          <a:noFill/>
          <a:miter lim="800000"/>
          <a:headEnd/>
          <a:tailEnd/>
        </a:ln>
      </xdr:spPr>
    </xdr:sp>
    <xdr:clientData/>
  </xdr:twoCellAnchor>
  <xdr:twoCellAnchor>
    <xdr:from>
      <xdr:col>63</xdr:col>
      <xdr:colOff>0</xdr:colOff>
      <xdr:row>25</xdr:row>
      <xdr:rowOff>38100</xdr:rowOff>
    </xdr:from>
    <xdr:to>
      <xdr:col>63</xdr:col>
      <xdr:colOff>0</xdr:colOff>
      <xdr:row>26</xdr:row>
      <xdr:rowOff>0</xdr:rowOff>
    </xdr:to>
    <xdr:sp macro="" textlink="">
      <xdr:nvSpPr>
        <xdr:cNvPr id="10" name="Rectangle 10"/>
        <xdr:cNvSpPr>
          <a:spLocks noChangeArrowheads="1"/>
        </xdr:cNvSpPr>
      </xdr:nvSpPr>
      <xdr:spPr bwMode="auto">
        <a:xfrm>
          <a:off x="8972550" y="4619625"/>
          <a:ext cx="0" cy="95250"/>
        </a:xfrm>
        <a:prstGeom prst="rect">
          <a:avLst/>
        </a:prstGeom>
        <a:solidFill>
          <a:srgbClr val="993300"/>
        </a:solidFill>
        <a:ln w="9525">
          <a:noFill/>
          <a:miter lim="800000"/>
          <a:headEnd/>
          <a:tailEnd/>
        </a:ln>
      </xdr:spPr>
    </xdr:sp>
    <xdr:clientData/>
  </xdr:twoCellAnchor>
  <xdr:twoCellAnchor>
    <xdr:from>
      <xdr:col>63</xdr:col>
      <xdr:colOff>0</xdr:colOff>
      <xdr:row>26</xdr:row>
      <xdr:rowOff>123825</xdr:rowOff>
    </xdr:from>
    <xdr:to>
      <xdr:col>63</xdr:col>
      <xdr:colOff>0</xdr:colOff>
      <xdr:row>27</xdr:row>
      <xdr:rowOff>0</xdr:rowOff>
    </xdr:to>
    <xdr:sp macro="" textlink="">
      <xdr:nvSpPr>
        <xdr:cNvPr id="11" name="Rectangle 11"/>
        <xdr:cNvSpPr>
          <a:spLocks noChangeArrowheads="1"/>
        </xdr:cNvSpPr>
      </xdr:nvSpPr>
      <xdr:spPr bwMode="auto">
        <a:xfrm>
          <a:off x="8972550" y="4838700"/>
          <a:ext cx="0" cy="9525"/>
        </a:xfrm>
        <a:prstGeom prst="rect">
          <a:avLst/>
        </a:prstGeom>
        <a:solidFill>
          <a:srgbClr val="339966"/>
        </a:solidFill>
        <a:ln w="9525">
          <a:noFill/>
          <a:miter lim="800000"/>
          <a:headEnd/>
          <a:tailEnd/>
        </a:ln>
      </xdr:spPr>
    </xdr:sp>
    <xdr:clientData/>
  </xdr:twoCellAnchor>
  <xdr:twoCellAnchor>
    <xdr:from>
      <xdr:col>63</xdr:col>
      <xdr:colOff>0</xdr:colOff>
      <xdr:row>35</xdr:row>
      <xdr:rowOff>38100</xdr:rowOff>
    </xdr:from>
    <xdr:to>
      <xdr:col>63</xdr:col>
      <xdr:colOff>0</xdr:colOff>
      <xdr:row>36</xdr:row>
      <xdr:rowOff>0</xdr:rowOff>
    </xdr:to>
    <xdr:sp macro="" textlink="">
      <xdr:nvSpPr>
        <xdr:cNvPr id="12" name="Rectangle 6"/>
        <xdr:cNvSpPr>
          <a:spLocks noChangeArrowheads="1"/>
        </xdr:cNvSpPr>
      </xdr:nvSpPr>
      <xdr:spPr bwMode="auto">
        <a:xfrm>
          <a:off x="8972550" y="5953125"/>
          <a:ext cx="0" cy="95250"/>
        </a:xfrm>
        <a:prstGeom prst="rect">
          <a:avLst/>
        </a:prstGeom>
        <a:solidFill>
          <a:srgbClr val="993300"/>
        </a:solidFill>
        <a:ln w="9525">
          <a:noFill/>
          <a:miter lim="800000"/>
          <a:headEnd/>
          <a:tailEnd/>
        </a:ln>
      </xdr:spPr>
    </xdr:sp>
    <xdr:clientData/>
  </xdr:twoCellAnchor>
  <xdr:twoCellAnchor>
    <xdr:from>
      <xdr:col>63</xdr:col>
      <xdr:colOff>0</xdr:colOff>
      <xdr:row>36</xdr:row>
      <xdr:rowOff>123825</xdr:rowOff>
    </xdr:from>
    <xdr:to>
      <xdr:col>63</xdr:col>
      <xdr:colOff>0</xdr:colOff>
      <xdr:row>37</xdr:row>
      <xdr:rowOff>0</xdr:rowOff>
    </xdr:to>
    <xdr:sp macro="" textlink="">
      <xdr:nvSpPr>
        <xdr:cNvPr id="13" name="Rectangle 7"/>
        <xdr:cNvSpPr>
          <a:spLocks noChangeArrowheads="1"/>
        </xdr:cNvSpPr>
      </xdr:nvSpPr>
      <xdr:spPr bwMode="auto">
        <a:xfrm>
          <a:off x="8972550" y="6172200"/>
          <a:ext cx="0" cy="9525"/>
        </a:xfrm>
        <a:prstGeom prst="rect">
          <a:avLst/>
        </a:prstGeom>
        <a:solidFill>
          <a:srgbClr val="339966"/>
        </a:solidFill>
        <a:ln w="9525">
          <a:noFill/>
          <a:miter lim="800000"/>
          <a:headEnd/>
          <a:tailEnd/>
        </a:ln>
      </xdr:spPr>
    </xdr:sp>
    <xdr:clientData/>
  </xdr:twoCellAnchor>
  <xdr:twoCellAnchor>
    <xdr:from>
      <xdr:col>63</xdr:col>
      <xdr:colOff>0</xdr:colOff>
      <xdr:row>40</xdr:row>
      <xdr:rowOff>38100</xdr:rowOff>
    </xdr:from>
    <xdr:to>
      <xdr:col>63</xdr:col>
      <xdr:colOff>0</xdr:colOff>
      <xdr:row>41</xdr:row>
      <xdr:rowOff>0</xdr:rowOff>
    </xdr:to>
    <xdr:sp macro="" textlink="">
      <xdr:nvSpPr>
        <xdr:cNvPr id="14" name="Rectangle 6"/>
        <xdr:cNvSpPr>
          <a:spLocks noChangeArrowheads="1"/>
        </xdr:cNvSpPr>
      </xdr:nvSpPr>
      <xdr:spPr bwMode="auto">
        <a:xfrm>
          <a:off x="8972550" y="6619875"/>
          <a:ext cx="0" cy="95250"/>
        </a:xfrm>
        <a:prstGeom prst="rect">
          <a:avLst/>
        </a:prstGeom>
        <a:solidFill>
          <a:srgbClr val="993300"/>
        </a:solidFill>
        <a:ln w="9525">
          <a:noFill/>
          <a:miter lim="800000"/>
          <a:headEnd/>
          <a:tailEnd/>
        </a:ln>
      </xdr:spPr>
    </xdr:sp>
    <xdr:clientData/>
  </xdr:twoCellAnchor>
  <xdr:twoCellAnchor>
    <xdr:from>
      <xdr:col>63</xdr:col>
      <xdr:colOff>0</xdr:colOff>
      <xdr:row>41</xdr:row>
      <xdr:rowOff>123825</xdr:rowOff>
    </xdr:from>
    <xdr:to>
      <xdr:col>63</xdr:col>
      <xdr:colOff>0</xdr:colOff>
      <xdr:row>42</xdr:row>
      <xdr:rowOff>0</xdr:rowOff>
    </xdr:to>
    <xdr:sp macro="" textlink="">
      <xdr:nvSpPr>
        <xdr:cNvPr id="15" name="Rectangle 7"/>
        <xdr:cNvSpPr>
          <a:spLocks noChangeArrowheads="1"/>
        </xdr:cNvSpPr>
      </xdr:nvSpPr>
      <xdr:spPr bwMode="auto">
        <a:xfrm>
          <a:off x="8972550" y="6838950"/>
          <a:ext cx="0" cy="9525"/>
        </a:xfrm>
        <a:prstGeom prst="rect">
          <a:avLst/>
        </a:prstGeom>
        <a:solidFill>
          <a:srgbClr val="339966"/>
        </a:solidFill>
        <a:ln w="9525">
          <a:noFill/>
          <a:miter lim="800000"/>
          <a:headEnd/>
          <a:tailEnd/>
        </a:ln>
      </xdr:spPr>
    </xdr:sp>
    <xdr:clientData/>
  </xdr:twoCellAnchor>
  <xdr:twoCellAnchor>
    <xdr:from>
      <xdr:col>63</xdr:col>
      <xdr:colOff>0</xdr:colOff>
      <xdr:row>45</xdr:row>
      <xdr:rowOff>38100</xdr:rowOff>
    </xdr:from>
    <xdr:to>
      <xdr:col>63</xdr:col>
      <xdr:colOff>0</xdr:colOff>
      <xdr:row>46</xdr:row>
      <xdr:rowOff>0</xdr:rowOff>
    </xdr:to>
    <xdr:sp macro="" textlink="">
      <xdr:nvSpPr>
        <xdr:cNvPr id="16" name="Rectangle 6"/>
        <xdr:cNvSpPr>
          <a:spLocks noChangeArrowheads="1"/>
        </xdr:cNvSpPr>
      </xdr:nvSpPr>
      <xdr:spPr bwMode="auto">
        <a:xfrm>
          <a:off x="8972550" y="7286625"/>
          <a:ext cx="0" cy="95250"/>
        </a:xfrm>
        <a:prstGeom prst="rect">
          <a:avLst/>
        </a:prstGeom>
        <a:solidFill>
          <a:srgbClr val="993300"/>
        </a:solidFill>
        <a:ln w="9525">
          <a:noFill/>
          <a:miter lim="800000"/>
          <a:headEnd/>
          <a:tailEnd/>
        </a:ln>
      </xdr:spPr>
    </xdr:sp>
    <xdr:clientData/>
  </xdr:twoCellAnchor>
  <xdr:twoCellAnchor>
    <xdr:from>
      <xdr:col>63</xdr:col>
      <xdr:colOff>0</xdr:colOff>
      <xdr:row>46</xdr:row>
      <xdr:rowOff>123825</xdr:rowOff>
    </xdr:from>
    <xdr:to>
      <xdr:col>63</xdr:col>
      <xdr:colOff>0</xdr:colOff>
      <xdr:row>47</xdr:row>
      <xdr:rowOff>0</xdr:rowOff>
    </xdr:to>
    <xdr:sp macro="" textlink="">
      <xdr:nvSpPr>
        <xdr:cNvPr id="17" name="Rectangle 7"/>
        <xdr:cNvSpPr>
          <a:spLocks noChangeArrowheads="1"/>
        </xdr:cNvSpPr>
      </xdr:nvSpPr>
      <xdr:spPr bwMode="auto">
        <a:xfrm>
          <a:off x="8972550" y="7505700"/>
          <a:ext cx="0" cy="9525"/>
        </a:xfrm>
        <a:prstGeom prst="rect">
          <a:avLst/>
        </a:prstGeom>
        <a:solidFill>
          <a:srgbClr val="339966"/>
        </a:solidFill>
        <a:ln w="9525">
          <a:noFill/>
          <a:miter lim="800000"/>
          <a:headEnd/>
          <a:tailEnd/>
        </a:ln>
      </xdr:spPr>
    </xdr:sp>
    <xdr:clientData/>
  </xdr:twoCellAnchor>
  <xdr:twoCellAnchor>
    <xdr:from>
      <xdr:col>18</xdr:col>
      <xdr:colOff>0</xdr:colOff>
      <xdr:row>65</xdr:row>
      <xdr:rowOff>38100</xdr:rowOff>
    </xdr:from>
    <xdr:to>
      <xdr:col>18</xdr:col>
      <xdr:colOff>0</xdr:colOff>
      <xdr:row>66</xdr:row>
      <xdr:rowOff>0</xdr:rowOff>
    </xdr:to>
    <xdr:sp macro="" textlink="">
      <xdr:nvSpPr>
        <xdr:cNvPr id="18" name="Rectangle 6"/>
        <xdr:cNvSpPr>
          <a:spLocks noChangeArrowheads="1"/>
        </xdr:cNvSpPr>
      </xdr:nvSpPr>
      <xdr:spPr bwMode="auto">
        <a:xfrm>
          <a:off x="3400425" y="10220325"/>
          <a:ext cx="0" cy="142875"/>
        </a:xfrm>
        <a:prstGeom prst="rect">
          <a:avLst/>
        </a:prstGeom>
        <a:solidFill>
          <a:srgbClr val="993300"/>
        </a:solidFill>
        <a:ln w="9525">
          <a:noFill/>
          <a:miter lim="800000"/>
          <a:headEnd/>
          <a:tailEnd/>
        </a:ln>
      </xdr:spPr>
    </xdr:sp>
    <xdr:clientData/>
  </xdr:twoCellAnchor>
  <xdr:twoCellAnchor>
    <xdr:from>
      <xdr:col>18</xdr:col>
      <xdr:colOff>0</xdr:colOff>
      <xdr:row>66</xdr:row>
      <xdr:rowOff>123825</xdr:rowOff>
    </xdr:from>
    <xdr:to>
      <xdr:col>18</xdr:col>
      <xdr:colOff>0</xdr:colOff>
      <xdr:row>67</xdr:row>
      <xdr:rowOff>0</xdr:rowOff>
    </xdr:to>
    <xdr:sp macro="" textlink="">
      <xdr:nvSpPr>
        <xdr:cNvPr id="19" name="Rectangle 7"/>
        <xdr:cNvSpPr>
          <a:spLocks noChangeArrowheads="1"/>
        </xdr:cNvSpPr>
      </xdr:nvSpPr>
      <xdr:spPr bwMode="auto">
        <a:xfrm>
          <a:off x="3400425" y="10487025"/>
          <a:ext cx="0" cy="57150"/>
        </a:xfrm>
        <a:prstGeom prst="rect">
          <a:avLst/>
        </a:prstGeom>
        <a:solidFill>
          <a:srgbClr val="339966"/>
        </a:solidFill>
        <a:ln w="9525">
          <a:noFill/>
          <a:miter lim="800000"/>
          <a:headEnd/>
          <a:tailEnd/>
        </a:ln>
      </xdr:spPr>
    </xdr:sp>
    <xdr:clientData/>
  </xdr:twoCellAnchor>
  <xdr:twoCellAnchor>
    <xdr:from>
      <xdr:col>18</xdr:col>
      <xdr:colOff>0</xdr:colOff>
      <xdr:row>55</xdr:row>
      <xdr:rowOff>38100</xdr:rowOff>
    </xdr:from>
    <xdr:to>
      <xdr:col>18</xdr:col>
      <xdr:colOff>0</xdr:colOff>
      <xdr:row>56</xdr:row>
      <xdr:rowOff>0</xdr:rowOff>
    </xdr:to>
    <xdr:sp macro="" textlink="">
      <xdr:nvSpPr>
        <xdr:cNvPr id="20" name="Rectangle 10"/>
        <xdr:cNvSpPr>
          <a:spLocks noChangeArrowheads="1"/>
        </xdr:cNvSpPr>
      </xdr:nvSpPr>
      <xdr:spPr bwMode="auto">
        <a:xfrm>
          <a:off x="3400425" y="8620125"/>
          <a:ext cx="0" cy="95250"/>
        </a:xfrm>
        <a:prstGeom prst="rect">
          <a:avLst/>
        </a:prstGeom>
        <a:solidFill>
          <a:srgbClr val="993300"/>
        </a:solidFill>
        <a:ln w="9525">
          <a:noFill/>
          <a:miter lim="800000"/>
          <a:headEnd/>
          <a:tailEnd/>
        </a:ln>
      </xdr:spPr>
    </xdr:sp>
    <xdr:clientData/>
  </xdr:twoCellAnchor>
  <xdr:twoCellAnchor>
    <xdr:from>
      <xdr:col>18</xdr:col>
      <xdr:colOff>0</xdr:colOff>
      <xdr:row>56</xdr:row>
      <xdr:rowOff>123825</xdr:rowOff>
    </xdr:from>
    <xdr:to>
      <xdr:col>18</xdr:col>
      <xdr:colOff>0</xdr:colOff>
      <xdr:row>57</xdr:row>
      <xdr:rowOff>0</xdr:rowOff>
    </xdr:to>
    <xdr:sp macro="" textlink="">
      <xdr:nvSpPr>
        <xdr:cNvPr id="21" name="Rectangle 11"/>
        <xdr:cNvSpPr>
          <a:spLocks noChangeArrowheads="1"/>
        </xdr:cNvSpPr>
      </xdr:nvSpPr>
      <xdr:spPr bwMode="auto">
        <a:xfrm>
          <a:off x="3400425" y="8839200"/>
          <a:ext cx="0" cy="9525"/>
        </a:xfrm>
        <a:prstGeom prst="rect">
          <a:avLst/>
        </a:prstGeom>
        <a:solidFill>
          <a:srgbClr val="339966"/>
        </a:solidFill>
        <a:ln w="9525">
          <a:noFill/>
          <a:miter lim="800000"/>
          <a:headEnd/>
          <a:tailEnd/>
        </a:ln>
      </xdr:spPr>
    </xdr:sp>
    <xdr:clientData/>
  </xdr:twoCellAnchor>
  <xdr:twoCellAnchor>
    <xdr:from>
      <xdr:col>18</xdr:col>
      <xdr:colOff>0</xdr:colOff>
      <xdr:row>60</xdr:row>
      <xdr:rowOff>38100</xdr:rowOff>
    </xdr:from>
    <xdr:to>
      <xdr:col>18</xdr:col>
      <xdr:colOff>0</xdr:colOff>
      <xdr:row>61</xdr:row>
      <xdr:rowOff>0</xdr:rowOff>
    </xdr:to>
    <xdr:sp macro="" textlink="">
      <xdr:nvSpPr>
        <xdr:cNvPr id="22" name="Rectangle 10"/>
        <xdr:cNvSpPr>
          <a:spLocks noChangeArrowheads="1"/>
        </xdr:cNvSpPr>
      </xdr:nvSpPr>
      <xdr:spPr bwMode="auto">
        <a:xfrm>
          <a:off x="3400425" y="9286875"/>
          <a:ext cx="0" cy="142875"/>
        </a:xfrm>
        <a:prstGeom prst="rect">
          <a:avLst/>
        </a:prstGeom>
        <a:solidFill>
          <a:srgbClr val="993300"/>
        </a:solidFill>
        <a:ln w="9525">
          <a:noFill/>
          <a:miter lim="800000"/>
          <a:headEnd/>
          <a:tailEnd/>
        </a:ln>
      </xdr:spPr>
    </xdr:sp>
    <xdr:clientData/>
  </xdr:twoCellAnchor>
  <xdr:twoCellAnchor>
    <xdr:from>
      <xdr:col>18</xdr:col>
      <xdr:colOff>0</xdr:colOff>
      <xdr:row>61</xdr:row>
      <xdr:rowOff>123825</xdr:rowOff>
    </xdr:from>
    <xdr:to>
      <xdr:col>18</xdr:col>
      <xdr:colOff>0</xdr:colOff>
      <xdr:row>62</xdr:row>
      <xdr:rowOff>0</xdr:rowOff>
    </xdr:to>
    <xdr:sp macro="" textlink="">
      <xdr:nvSpPr>
        <xdr:cNvPr id="23" name="Rectangle 11"/>
        <xdr:cNvSpPr>
          <a:spLocks noChangeArrowheads="1"/>
        </xdr:cNvSpPr>
      </xdr:nvSpPr>
      <xdr:spPr bwMode="auto">
        <a:xfrm>
          <a:off x="3400425" y="9553575"/>
          <a:ext cx="0" cy="57150"/>
        </a:xfrm>
        <a:prstGeom prst="rect">
          <a:avLst/>
        </a:prstGeom>
        <a:solidFill>
          <a:srgbClr val="339966"/>
        </a:solidFill>
        <a:ln w="9525">
          <a:noFill/>
          <a:miter lim="800000"/>
          <a:headEnd/>
          <a:tailEnd/>
        </a:ln>
      </xdr:spPr>
    </xdr:sp>
    <xdr:clientData/>
  </xdr:twoCellAnchor>
  <xdr:twoCellAnchor>
    <xdr:from>
      <xdr:col>1</xdr:col>
      <xdr:colOff>80777</xdr:colOff>
      <xdr:row>71</xdr:row>
      <xdr:rowOff>171203</xdr:rowOff>
    </xdr:from>
    <xdr:to>
      <xdr:col>49</xdr:col>
      <xdr:colOff>98281</xdr:colOff>
      <xdr:row>77</xdr:row>
      <xdr:rowOff>108173</xdr:rowOff>
    </xdr:to>
    <xdr:grpSp>
      <xdr:nvGrpSpPr>
        <xdr:cNvPr id="24" name="23 Grupo"/>
        <xdr:cNvGrpSpPr/>
      </xdr:nvGrpSpPr>
      <xdr:grpSpPr>
        <a:xfrm>
          <a:off x="223652" y="11467853"/>
          <a:ext cx="7113629" cy="1022820"/>
          <a:chOff x="796636" y="13785273"/>
          <a:chExt cx="7200900" cy="1156794"/>
        </a:xfrm>
      </xdr:grpSpPr>
      <xdr:sp macro="" textlink="">
        <xdr:nvSpPr>
          <xdr:cNvPr id="25" name="Text Box 69"/>
          <xdr:cNvSpPr txBox="1">
            <a:spLocks noChangeArrowheads="1"/>
          </xdr:cNvSpPr>
        </xdr:nvSpPr>
        <xdr:spPr bwMode="auto">
          <a:xfrm>
            <a:off x="1078852" y="14016661"/>
            <a:ext cx="565187" cy="311715"/>
          </a:xfrm>
          <a:prstGeom prst="rect">
            <a:avLst/>
          </a:prstGeom>
          <a:solidFill>
            <a:schemeClr val="tx2">
              <a:lumMod val="40000"/>
              <a:lumOff val="60000"/>
            </a:schemeClr>
          </a:solidFill>
          <a:ln w="9525" algn="ctr">
            <a:solidFill>
              <a:srgbClr val="000000"/>
            </a:solidFill>
            <a:miter lim="800000"/>
            <a:headEnd/>
            <a:tailEnd/>
          </a:ln>
          <a:effectLst>
            <a:outerShdw dist="63500" dir="19387806" algn="ctr" rotWithShape="0">
              <a:srgbClr val="003366">
                <a:alpha val="50000"/>
              </a:srgbClr>
            </a:outerShdw>
          </a:effectLst>
        </xdr:spPr>
        <xdr:txBody>
          <a:bodyPr anchor="ctr"/>
          <a:lstStyle/>
          <a:p>
            <a:endParaRPr lang="es-MX"/>
          </a:p>
        </xdr:txBody>
      </xdr:sp>
      <xdr:sp macro="" textlink="">
        <xdr:nvSpPr>
          <xdr:cNvPr id="26" name="Text Box 70"/>
          <xdr:cNvSpPr txBox="1">
            <a:spLocks noChangeArrowheads="1"/>
          </xdr:cNvSpPr>
        </xdr:nvSpPr>
        <xdr:spPr bwMode="auto">
          <a:xfrm>
            <a:off x="2878030" y="13997178"/>
            <a:ext cx="555767" cy="321457"/>
          </a:xfrm>
          <a:prstGeom prst="rect">
            <a:avLst/>
          </a:prstGeom>
          <a:solidFill>
            <a:srgbClr val="00B0F0"/>
          </a:solidFill>
          <a:ln w="9525">
            <a:solidFill>
              <a:srgbClr val="000000"/>
            </a:solidFill>
            <a:miter lim="800000"/>
            <a:headEnd/>
            <a:tailEnd/>
          </a:ln>
          <a:effectLst>
            <a:outerShdw dist="63500" dir="19387806" algn="ctr" rotWithShape="0">
              <a:srgbClr val="003366">
                <a:alpha val="50000"/>
              </a:srgbClr>
            </a:outerShdw>
          </a:effectLst>
        </xdr:spPr>
      </xdr:sp>
      <xdr:sp macro="" textlink="">
        <xdr:nvSpPr>
          <xdr:cNvPr id="27" name="Text Box 71"/>
          <xdr:cNvSpPr txBox="1">
            <a:spLocks noChangeArrowheads="1"/>
          </xdr:cNvSpPr>
        </xdr:nvSpPr>
        <xdr:spPr bwMode="auto">
          <a:xfrm>
            <a:off x="3878339" y="14024238"/>
            <a:ext cx="546348" cy="321457"/>
          </a:xfrm>
          <a:prstGeom prst="rect">
            <a:avLst/>
          </a:prstGeom>
          <a:solidFill>
            <a:srgbClr val="00B050"/>
          </a:solidFill>
          <a:ln w="9525">
            <a:solidFill>
              <a:srgbClr val="000000"/>
            </a:solidFill>
            <a:miter lim="800000"/>
            <a:headEnd/>
            <a:tailEnd/>
          </a:ln>
          <a:effectLst>
            <a:outerShdw dist="63500" dir="19387806" algn="ctr" rotWithShape="0">
              <a:srgbClr val="003366">
                <a:alpha val="50000"/>
              </a:srgbClr>
            </a:outerShdw>
          </a:effectLst>
        </xdr:spPr>
      </xdr:sp>
      <xdr:sp macro="" textlink="">
        <xdr:nvSpPr>
          <xdr:cNvPr id="28" name="Text Box 72"/>
          <xdr:cNvSpPr txBox="1">
            <a:spLocks noChangeArrowheads="1"/>
          </xdr:cNvSpPr>
        </xdr:nvSpPr>
        <xdr:spPr bwMode="auto">
          <a:xfrm>
            <a:off x="4705468" y="14006920"/>
            <a:ext cx="536928" cy="321457"/>
          </a:xfrm>
          <a:prstGeom prst="rect">
            <a:avLst/>
          </a:prstGeom>
          <a:solidFill>
            <a:srgbClr val="FFC000"/>
          </a:solidFill>
          <a:ln w="9525">
            <a:solidFill>
              <a:srgbClr val="0000FF"/>
            </a:solidFill>
            <a:miter lim="800000"/>
            <a:headEnd/>
            <a:tailEnd/>
          </a:ln>
          <a:effectLst>
            <a:outerShdw dist="63500" dir="19387806" algn="ctr" rotWithShape="0">
              <a:srgbClr val="003366">
                <a:alpha val="50000"/>
              </a:srgbClr>
            </a:outerShdw>
          </a:effectLst>
        </xdr:spPr>
      </xdr:sp>
      <xdr:sp macro="" textlink="">
        <xdr:nvSpPr>
          <xdr:cNvPr id="29" name="Text Box 73"/>
          <xdr:cNvSpPr txBox="1">
            <a:spLocks noChangeArrowheads="1"/>
          </xdr:cNvSpPr>
        </xdr:nvSpPr>
        <xdr:spPr bwMode="auto">
          <a:xfrm>
            <a:off x="1964312" y="14006920"/>
            <a:ext cx="649965" cy="321457"/>
          </a:xfrm>
          <a:prstGeom prst="rect">
            <a:avLst/>
          </a:prstGeom>
          <a:solidFill>
            <a:srgbClr val="FF0000"/>
          </a:solidFill>
          <a:ln w="9525">
            <a:solidFill>
              <a:srgbClr val="000000"/>
            </a:solidFill>
            <a:miter lim="800000"/>
            <a:headEnd/>
            <a:tailEnd/>
          </a:ln>
          <a:effectLst>
            <a:outerShdw dist="63500" dir="19387806" algn="ctr" rotWithShape="0">
              <a:srgbClr val="003366">
                <a:alpha val="50000"/>
              </a:srgbClr>
            </a:outerShdw>
          </a:effectLst>
        </xdr:spPr>
      </xdr:sp>
      <xdr:sp macro="" textlink="">
        <xdr:nvSpPr>
          <xdr:cNvPr id="30" name="Text Box 74"/>
          <xdr:cNvSpPr txBox="1">
            <a:spLocks noChangeArrowheads="1"/>
          </xdr:cNvSpPr>
        </xdr:nvSpPr>
        <xdr:spPr bwMode="auto">
          <a:xfrm>
            <a:off x="6523486" y="13997178"/>
            <a:ext cx="602866" cy="321457"/>
          </a:xfrm>
          <a:prstGeom prst="rect">
            <a:avLst/>
          </a:prstGeom>
          <a:solidFill>
            <a:schemeClr val="bg1">
              <a:lumMod val="50000"/>
            </a:schemeClr>
          </a:solidFill>
          <a:ln w="9525">
            <a:solidFill>
              <a:srgbClr val="000000"/>
            </a:solidFill>
            <a:miter lim="800000"/>
            <a:headEnd/>
            <a:tailEnd/>
          </a:ln>
          <a:effectLst>
            <a:outerShdw dist="63500" dir="19387806" algn="ctr" rotWithShape="0">
              <a:srgbClr val="003366">
                <a:alpha val="50000"/>
              </a:srgbClr>
            </a:outerShdw>
          </a:effectLst>
        </xdr:spPr>
      </xdr:sp>
      <xdr:sp macro="" textlink="">
        <xdr:nvSpPr>
          <xdr:cNvPr id="31" name="Text Box 75"/>
          <xdr:cNvSpPr txBox="1">
            <a:spLocks noChangeArrowheads="1"/>
          </xdr:cNvSpPr>
        </xdr:nvSpPr>
        <xdr:spPr bwMode="auto">
          <a:xfrm>
            <a:off x="7413509" y="14006920"/>
            <a:ext cx="546348" cy="321457"/>
          </a:xfrm>
          <a:prstGeom prst="rect">
            <a:avLst/>
          </a:prstGeom>
          <a:solidFill>
            <a:schemeClr val="accent6"/>
          </a:solidFill>
          <a:ln w="9525">
            <a:solidFill>
              <a:srgbClr val="000000"/>
            </a:solidFill>
            <a:miter lim="800000"/>
            <a:headEnd/>
            <a:tailEnd/>
          </a:ln>
          <a:effectLst>
            <a:outerShdw dist="63500" dir="19387806" algn="ctr" rotWithShape="0">
              <a:srgbClr val="003366">
                <a:alpha val="50000"/>
              </a:srgbClr>
            </a:outerShdw>
          </a:effectLst>
        </xdr:spPr>
      </xdr:sp>
      <xdr:sp macro="" textlink="">
        <xdr:nvSpPr>
          <xdr:cNvPr id="32" name="Text Box 80"/>
          <xdr:cNvSpPr txBox="1">
            <a:spLocks noChangeArrowheads="1"/>
          </xdr:cNvSpPr>
        </xdr:nvSpPr>
        <xdr:spPr bwMode="auto">
          <a:xfrm>
            <a:off x="5590927" y="14006920"/>
            <a:ext cx="546348" cy="321457"/>
          </a:xfrm>
          <a:prstGeom prst="rect">
            <a:avLst/>
          </a:prstGeom>
          <a:solidFill>
            <a:srgbClr val="0070C0"/>
          </a:solidFill>
          <a:ln w="9525">
            <a:solidFill>
              <a:srgbClr val="000000"/>
            </a:solidFill>
            <a:miter lim="800000"/>
            <a:headEnd/>
            <a:tailEnd/>
          </a:ln>
          <a:effectLst>
            <a:outerShdw dist="63500" dir="19387806" algn="ctr" rotWithShape="0">
              <a:srgbClr val="003366">
                <a:alpha val="50000"/>
              </a:srgbClr>
            </a:outerShdw>
          </a:effectLst>
        </xdr:spPr>
      </xdr:sp>
      <xdr:grpSp>
        <xdr:nvGrpSpPr>
          <xdr:cNvPr id="33" name="166 Grupo"/>
          <xdr:cNvGrpSpPr>
            <a:grpSpLocks/>
          </xdr:cNvGrpSpPr>
        </xdr:nvGrpSpPr>
        <xdr:grpSpPr bwMode="auto">
          <a:xfrm>
            <a:off x="998639" y="14532940"/>
            <a:ext cx="3306345" cy="409127"/>
            <a:chOff x="196026" y="19098011"/>
            <a:chExt cx="3440234" cy="385643"/>
          </a:xfrm>
        </xdr:grpSpPr>
        <xdr:sp macro="" textlink="">
          <xdr:nvSpPr>
            <xdr:cNvPr id="39" name="Text Box 44"/>
            <xdr:cNvSpPr txBox="1">
              <a:spLocks noChangeArrowheads="1"/>
            </xdr:cNvSpPr>
          </xdr:nvSpPr>
          <xdr:spPr bwMode="auto">
            <a:xfrm>
              <a:off x="196026" y="19107193"/>
              <a:ext cx="607677" cy="376461"/>
            </a:xfrm>
            <a:prstGeom prst="rect">
              <a:avLst/>
            </a:prstGeom>
            <a:solidFill>
              <a:srgbClr val="FFFFFF"/>
            </a:solidFill>
            <a:ln w="3175" algn="ctr">
              <a:solidFill>
                <a:srgbClr val="FFFFFF"/>
              </a:solidFill>
              <a:miter lim="800000"/>
              <a:headEnd/>
              <a:tailEnd/>
            </a:ln>
            <a:effectLst/>
            <a:extLst/>
          </xdr:spPr>
          <xdr:txBody>
            <a:bodyPr vertOverflow="clip" wrap="square" lIns="27432" tIns="22860" rIns="27432" bIns="22860" anchor="ctr" upright="1"/>
            <a:lstStyle/>
            <a:p>
              <a:pPr algn="ctr" rtl="0">
                <a:defRPr sz="1000"/>
              </a:pPr>
              <a:r>
                <a:rPr lang="es-MX" sz="1000" b="0" i="0" u="none" strike="noStrike" baseline="0">
                  <a:solidFill>
                    <a:srgbClr val="000000"/>
                  </a:solidFill>
                  <a:latin typeface="Arial"/>
                  <a:cs typeface="Arial"/>
                </a:rPr>
                <a:t>MARZO</a:t>
              </a:r>
              <a:endParaRPr lang="es-MX"/>
            </a:p>
          </xdr:txBody>
        </xdr:sp>
        <xdr:sp macro="" textlink="">
          <xdr:nvSpPr>
            <xdr:cNvPr id="40" name="Text Box 44"/>
            <xdr:cNvSpPr txBox="1">
              <a:spLocks noChangeArrowheads="1"/>
            </xdr:cNvSpPr>
          </xdr:nvSpPr>
          <xdr:spPr bwMode="auto">
            <a:xfrm>
              <a:off x="1166348" y="19098011"/>
              <a:ext cx="597876" cy="385643"/>
            </a:xfrm>
            <a:prstGeom prst="rect">
              <a:avLst/>
            </a:prstGeom>
            <a:solidFill>
              <a:srgbClr val="FFFFFF"/>
            </a:solidFill>
            <a:ln w="3175" algn="ctr">
              <a:solidFill>
                <a:srgbClr val="FFFFFF"/>
              </a:solidFill>
              <a:miter lim="800000"/>
              <a:headEnd/>
              <a:tailEnd/>
            </a:ln>
            <a:effectLst/>
            <a:extLst/>
          </xdr:spPr>
          <xdr:txBody>
            <a:bodyPr vertOverflow="clip" wrap="square" lIns="27432" tIns="22860" rIns="27432" bIns="22860" anchor="ctr" upright="1"/>
            <a:lstStyle/>
            <a:p>
              <a:pPr algn="ctr" rtl="0">
                <a:defRPr sz="1000"/>
              </a:pPr>
              <a:r>
                <a:rPr lang="es-MX" sz="1000" b="0" i="0" u="none" strike="noStrike" baseline="0">
                  <a:solidFill>
                    <a:srgbClr val="000000"/>
                  </a:solidFill>
                  <a:latin typeface="Arial"/>
                  <a:cs typeface="Arial"/>
                </a:rPr>
                <a:t>ABRIL</a:t>
              </a:r>
              <a:endParaRPr lang="es-MX"/>
            </a:p>
          </xdr:txBody>
        </xdr:sp>
        <xdr:sp macro="" textlink="">
          <xdr:nvSpPr>
            <xdr:cNvPr id="41" name="Text Box 44"/>
            <xdr:cNvSpPr txBox="1">
              <a:spLocks noChangeArrowheads="1"/>
            </xdr:cNvSpPr>
          </xdr:nvSpPr>
          <xdr:spPr bwMode="auto">
            <a:xfrm>
              <a:off x="2068062" y="19098011"/>
              <a:ext cx="568472" cy="376461"/>
            </a:xfrm>
            <a:prstGeom prst="rect">
              <a:avLst/>
            </a:prstGeom>
            <a:solidFill>
              <a:srgbClr val="FFFFFF"/>
            </a:solidFill>
            <a:ln w="3175" algn="ctr">
              <a:solidFill>
                <a:srgbClr val="FFFFFF"/>
              </a:solidFill>
              <a:miter lim="800000"/>
              <a:headEnd/>
              <a:tailEnd/>
            </a:ln>
            <a:effectLst/>
            <a:extLst/>
          </xdr:spPr>
          <xdr:txBody>
            <a:bodyPr vertOverflow="clip" wrap="square" lIns="27432" tIns="22860" rIns="27432" bIns="22860" anchor="ctr" upright="1"/>
            <a:lstStyle/>
            <a:p>
              <a:pPr algn="ctr" rtl="0">
                <a:defRPr sz="1000"/>
              </a:pPr>
              <a:r>
                <a:rPr lang="es-MX" sz="1000" b="0" i="0" u="none" strike="noStrike" baseline="0">
                  <a:solidFill>
                    <a:srgbClr val="000000"/>
                  </a:solidFill>
                  <a:latin typeface="Arial"/>
                  <a:cs typeface="Arial"/>
                </a:rPr>
                <a:t>MAYO</a:t>
              </a:r>
              <a:endParaRPr lang="es-MX"/>
            </a:p>
          </xdr:txBody>
        </xdr:sp>
        <xdr:sp macro="" textlink="">
          <xdr:nvSpPr>
            <xdr:cNvPr id="42" name="Text Box 44"/>
            <xdr:cNvSpPr txBox="1">
              <a:spLocks noChangeArrowheads="1"/>
            </xdr:cNvSpPr>
          </xdr:nvSpPr>
          <xdr:spPr bwMode="auto">
            <a:xfrm>
              <a:off x="3087391" y="19107193"/>
              <a:ext cx="548869" cy="376461"/>
            </a:xfrm>
            <a:prstGeom prst="rect">
              <a:avLst/>
            </a:prstGeom>
            <a:solidFill>
              <a:srgbClr val="FFFFFF"/>
            </a:solidFill>
            <a:ln w="3175" algn="ctr">
              <a:solidFill>
                <a:srgbClr val="FFFFFF"/>
              </a:solidFill>
              <a:miter lim="800000"/>
              <a:headEnd/>
              <a:tailEnd/>
            </a:ln>
            <a:effectLst/>
            <a:extLst/>
          </xdr:spPr>
          <xdr:txBody>
            <a:bodyPr vertOverflow="clip" wrap="square" lIns="27432" tIns="22860" rIns="27432" bIns="22860" anchor="ctr" upright="1"/>
            <a:lstStyle/>
            <a:p>
              <a:pPr algn="ctr" rtl="0">
                <a:defRPr sz="1000"/>
              </a:pPr>
              <a:r>
                <a:rPr lang="es-MX" sz="1000" b="0" i="0" u="none" strike="noStrike" baseline="0">
                  <a:solidFill>
                    <a:srgbClr val="000000"/>
                  </a:solidFill>
                  <a:latin typeface="Arial"/>
                  <a:cs typeface="Arial"/>
                </a:rPr>
                <a:t>JUNIO</a:t>
              </a:r>
              <a:endParaRPr lang="es-MX"/>
            </a:p>
          </xdr:txBody>
        </xdr:sp>
      </xdr:grpSp>
      <xdr:grpSp>
        <xdr:nvGrpSpPr>
          <xdr:cNvPr id="34" name="167 Grupo"/>
          <xdr:cNvGrpSpPr>
            <a:grpSpLocks/>
          </xdr:cNvGrpSpPr>
        </xdr:nvGrpSpPr>
        <xdr:grpSpPr bwMode="auto">
          <a:xfrm>
            <a:off x="4672353" y="14532940"/>
            <a:ext cx="3325181" cy="370162"/>
            <a:chOff x="198982" y="19102988"/>
            <a:chExt cx="3430676" cy="348915"/>
          </a:xfrm>
        </xdr:grpSpPr>
        <xdr:sp macro="" textlink="">
          <xdr:nvSpPr>
            <xdr:cNvPr id="35" name="Text Box 44"/>
            <xdr:cNvSpPr txBox="1">
              <a:spLocks noChangeArrowheads="1"/>
            </xdr:cNvSpPr>
          </xdr:nvSpPr>
          <xdr:spPr bwMode="auto">
            <a:xfrm>
              <a:off x="198982" y="19112170"/>
              <a:ext cx="592836" cy="339733"/>
            </a:xfrm>
            <a:prstGeom prst="rect">
              <a:avLst/>
            </a:prstGeom>
            <a:solidFill>
              <a:srgbClr val="FFFFFF"/>
            </a:solidFill>
            <a:ln w="3175" algn="ctr">
              <a:solidFill>
                <a:srgbClr val="FFFFFF"/>
              </a:solidFill>
              <a:miter lim="800000"/>
              <a:headEnd/>
              <a:tailEnd/>
            </a:ln>
            <a:effectLst/>
            <a:extLst/>
          </xdr:spPr>
          <xdr:txBody>
            <a:bodyPr vertOverflow="clip" wrap="square" lIns="27432" tIns="22860" rIns="27432" bIns="22860" anchor="ctr" upright="1"/>
            <a:lstStyle/>
            <a:p>
              <a:pPr algn="ctr" rtl="0">
                <a:defRPr sz="1000"/>
              </a:pPr>
              <a:r>
                <a:rPr lang="es-MX" sz="1000" b="0" i="0" u="none" strike="noStrike" baseline="0">
                  <a:solidFill>
                    <a:srgbClr val="000000"/>
                  </a:solidFill>
                  <a:latin typeface="Arial"/>
                  <a:cs typeface="Arial"/>
                </a:rPr>
                <a:t>JULIO</a:t>
              </a:r>
              <a:endParaRPr lang="es-MX"/>
            </a:p>
          </xdr:txBody>
        </xdr:sp>
        <xdr:sp macro="" textlink="">
          <xdr:nvSpPr>
            <xdr:cNvPr id="36" name="Text Box 44"/>
            <xdr:cNvSpPr txBox="1">
              <a:spLocks noChangeArrowheads="1"/>
            </xdr:cNvSpPr>
          </xdr:nvSpPr>
          <xdr:spPr bwMode="auto">
            <a:xfrm>
              <a:off x="1089818" y="19102988"/>
              <a:ext cx="673863" cy="348915"/>
            </a:xfrm>
            <a:prstGeom prst="rect">
              <a:avLst/>
            </a:prstGeom>
            <a:solidFill>
              <a:srgbClr val="FFFFFF"/>
            </a:solidFill>
            <a:ln w="3175" algn="ctr">
              <a:solidFill>
                <a:srgbClr val="FFFFFF"/>
              </a:solidFill>
              <a:miter lim="800000"/>
              <a:headEnd/>
              <a:tailEnd/>
            </a:ln>
            <a:effectLst/>
            <a:extLst/>
          </xdr:spPr>
          <xdr:txBody>
            <a:bodyPr vertOverflow="clip" wrap="square" lIns="27432" tIns="22860" rIns="27432" bIns="22860" anchor="ctr" upright="1"/>
            <a:lstStyle/>
            <a:p>
              <a:pPr algn="ctr" rtl="0">
                <a:lnSpc>
                  <a:spcPts val="1100"/>
                </a:lnSpc>
                <a:defRPr sz="1000"/>
              </a:pPr>
              <a:r>
                <a:rPr lang="es-MX" sz="1000" b="0" i="0" u="none" strike="noStrike" baseline="0">
                  <a:solidFill>
                    <a:srgbClr val="000000"/>
                  </a:solidFill>
                  <a:latin typeface="Arial"/>
                  <a:cs typeface="Arial"/>
                </a:rPr>
                <a:t>AGOSTO</a:t>
              </a:r>
              <a:endParaRPr lang="es-MX"/>
            </a:p>
          </xdr:txBody>
        </xdr:sp>
        <xdr:sp macro="" textlink="">
          <xdr:nvSpPr>
            <xdr:cNvPr id="37" name="Text Box 44"/>
            <xdr:cNvSpPr txBox="1">
              <a:spLocks noChangeArrowheads="1"/>
            </xdr:cNvSpPr>
          </xdr:nvSpPr>
          <xdr:spPr bwMode="auto">
            <a:xfrm>
              <a:off x="2074677" y="19102988"/>
              <a:ext cx="563680" cy="348915"/>
            </a:xfrm>
            <a:prstGeom prst="rect">
              <a:avLst/>
            </a:prstGeom>
            <a:solidFill>
              <a:srgbClr val="FFFFFF"/>
            </a:solidFill>
            <a:ln w="3175" algn="ctr">
              <a:solidFill>
                <a:srgbClr val="FFFFFF"/>
              </a:solidFill>
              <a:miter lim="800000"/>
              <a:headEnd/>
              <a:tailEnd/>
            </a:ln>
            <a:effectLst/>
            <a:extLst/>
          </xdr:spPr>
          <xdr:txBody>
            <a:bodyPr vertOverflow="clip" wrap="square" lIns="27432" tIns="22860" rIns="27432" bIns="22860" anchor="ctr" upright="1"/>
            <a:lstStyle/>
            <a:p>
              <a:pPr algn="ctr" rtl="0">
                <a:defRPr sz="1000"/>
              </a:pPr>
              <a:r>
                <a:rPr lang="es-MX" sz="1000" b="0" i="0" u="none" strike="noStrike" baseline="0">
                  <a:solidFill>
                    <a:srgbClr val="000000"/>
                  </a:solidFill>
                  <a:latin typeface="Arial"/>
                  <a:cs typeface="Arial"/>
                </a:rPr>
                <a:t>SEP.</a:t>
              </a:r>
              <a:endParaRPr lang="es-MX"/>
            </a:p>
          </xdr:txBody>
        </xdr:sp>
        <xdr:sp macro="" textlink="">
          <xdr:nvSpPr>
            <xdr:cNvPr id="38" name="Text Box 44"/>
            <xdr:cNvSpPr txBox="1">
              <a:spLocks noChangeArrowheads="1"/>
            </xdr:cNvSpPr>
          </xdr:nvSpPr>
          <xdr:spPr bwMode="auto">
            <a:xfrm>
              <a:off x="3056259" y="19102988"/>
              <a:ext cx="573399" cy="348915"/>
            </a:xfrm>
            <a:prstGeom prst="rect">
              <a:avLst/>
            </a:prstGeom>
            <a:solidFill>
              <a:srgbClr val="FFFFFF"/>
            </a:solidFill>
            <a:ln w="3175" algn="ctr">
              <a:solidFill>
                <a:srgbClr val="FFFFFF"/>
              </a:solidFill>
              <a:miter lim="800000"/>
              <a:headEnd/>
              <a:tailEnd/>
            </a:ln>
            <a:effectLst/>
            <a:extLst/>
          </xdr:spPr>
          <xdr:txBody>
            <a:bodyPr vertOverflow="clip" wrap="square" lIns="27432" tIns="22860" rIns="27432" bIns="22860" anchor="ctr" upright="1"/>
            <a:lstStyle/>
            <a:p>
              <a:pPr algn="ctr" rtl="0">
                <a:defRPr sz="1000"/>
              </a:pPr>
              <a:r>
                <a:rPr lang="es-MX" sz="1000" b="0" i="0" u="none" strike="noStrike" baseline="0">
                  <a:solidFill>
                    <a:srgbClr val="000000"/>
                  </a:solidFill>
                  <a:latin typeface="Arial"/>
                  <a:cs typeface="Arial"/>
                </a:rPr>
                <a:t>OCT</a:t>
              </a:r>
              <a:endParaRPr lang="es-MX"/>
            </a:p>
          </xdr:txBody>
        </xdr:sp>
      </xdr:grpSp>
    </xdr:grpSp>
    <xdr:clientData/>
  </xdr:twoCellAnchor>
  <xdr:twoCellAnchor>
    <xdr:from>
      <xdr:col>0</xdr:col>
      <xdr:colOff>21647</xdr:colOff>
      <xdr:row>69</xdr:row>
      <xdr:rowOff>129893</xdr:rowOff>
    </xdr:from>
    <xdr:to>
      <xdr:col>49</xdr:col>
      <xdr:colOff>71436</xdr:colOff>
      <xdr:row>72</xdr:row>
      <xdr:rowOff>23819</xdr:rowOff>
    </xdr:to>
    <xdr:sp macro="" textlink="">
      <xdr:nvSpPr>
        <xdr:cNvPr id="43" name="42 CuadroTexto"/>
        <xdr:cNvSpPr txBox="1"/>
      </xdr:nvSpPr>
      <xdr:spPr>
        <a:xfrm>
          <a:off x="21647" y="11064593"/>
          <a:ext cx="7288789" cy="436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1600" b="1"/>
            <a:t>Simbología</a:t>
          </a:r>
        </a:p>
      </xdr:txBody>
    </xdr:sp>
    <xdr:clientData/>
  </xdr:twoCellAnchor>
  <xdr:twoCellAnchor>
    <xdr:from>
      <xdr:col>4</xdr:col>
      <xdr:colOff>5056928</xdr:colOff>
      <xdr:row>0</xdr:row>
      <xdr:rowOff>121230</xdr:rowOff>
    </xdr:from>
    <xdr:to>
      <xdr:col>4</xdr:col>
      <xdr:colOff>6794808</xdr:colOff>
      <xdr:row>0</xdr:row>
      <xdr:rowOff>200028</xdr:rowOff>
    </xdr:to>
    <xdr:sp macro="" textlink="">
      <xdr:nvSpPr>
        <xdr:cNvPr id="44" name="43 CuadroTexto"/>
        <xdr:cNvSpPr txBox="1"/>
      </xdr:nvSpPr>
      <xdr:spPr>
        <a:xfrm>
          <a:off x="1789853" y="121230"/>
          <a:ext cx="4330" cy="78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MX" sz="1200" b="1"/>
            <a:t> FORMATO E.P.S. 012</a:t>
          </a:r>
        </a:p>
      </xdr:txBody>
    </xdr:sp>
    <xdr:clientData/>
  </xdr:twoCellAnchor>
  <xdr:twoCellAnchor>
    <xdr:from>
      <xdr:col>63</xdr:col>
      <xdr:colOff>0</xdr:colOff>
      <xdr:row>30</xdr:row>
      <xdr:rowOff>38100</xdr:rowOff>
    </xdr:from>
    <xdr:to>
      <xdr:col>63</xdr:col>
      <xdr:colOff>0</xdr:colOff>
      <xdr:row>31</xdr:row>
      <xdr:rowOff>0</xdr:rowOff>
    </xdr:to>
    <xdr:sp macro="" textlink="">
      <xdr:nvSpPr>
        <xdr:cNvPr id="45" name="Rectangle 12"/>
        <xdr:cNvSpPr>
          <a:spLocks noChangeArrowheads="1"/>
        </xdr:cNvSpPr>
      </xdr:nvSpPr>
      <xdr:spPr bwMode="auto">
        <a:xfrm>
          <a:off x="8972550" y="5286375"/>
          <a:ext cx="0" cy="95250"/>
        </a:xfrm>
        <a:prstGeom prst="rect">
          <a:avLst/>
        </a:prstGeom>
        <a:solidFill>
          <a:srgbClr val="993300"/>
        </a:solidFill>
        <a:ln w="9525">
          <a:noFill/>
          <a:miter lim="800000"/>
          <a:headEnd/>
          <a:tailEnd/>
        </a:ln>
      </xdr:spPr>
    </xdr:sp>
    <xdr:clientData/>
  </xdr:twoCellAnchor>
  <xdr:twoCellAnchor>
    <xdr:from>
      <xdr:col>63</xdr:col>
      <xdr:colOff>0</xdr:colOff>
      <xdr:row>31</xdr:row>
      <xdr:rowOff>123825</xdr:rowOff>
    </xdr:from>
    <xdr:to>
      <xdr:col>63</xdr:col>
      <xdr:colOff>0</xdr:colOff>
      <xdr:row>32</xdr:row>
      <xdr:rowOff>0</xdr:rowOff>
    </xdr:to>
    <xdr:sp macro="" textlink="">
      <xdr:nvSpPr>
        <xdr:cNvPr id="46" name="Rectangle 13"/>
        <xdr:cNvSpPr>
          <a:spLocks noChangeArrowheads="1"/>
        </xdr:cNvSpPr>
      </xdr:nvSpPr>
      <xdr:spPr bwMode="auto">
        <a:xfrm>
          <a:off x="8972550" y="5505450"/>
          <a:ext cx="0" cy="9525"/>
        </a:xfrm>
        <a:prstGeom prst="rect">
          <a:avLst/>
        </a:prstGeom>
        <a:solidFill>
          <a:srgbClr val="339966"/>
        </a:solidFill>
        <a:ln w="9525">
          <a:noFill/>
          <a:miter lim="800000"/>
          <a:headEnd/>
          <a:tailEnd/>
        </a:ln>
      </xdr:spPr>
    </xdr:sp>
    <xdr:clientData/>
  </xdr:twoCellAnchor>
  <xdr:twoCellAnchor>
    <xdr:from>
      <xdr:col>63</xdr:col>
      <xdr:colOff>0</xdr:colOff>
      <xdr:row>30</xdr:row>
      <xdr:rowOff>38100</xdr:rowOff>
    </xdr:from>
    <xdr:to>
      <xdr:col>63</xdr:col>
      <xdr:colOff>0</xdr:colOff>
      <xdr:row>31</xdr:row>
      <xdr:rowOff>0</xdr:rowOff>
    </xdr:to>
    <xdr:sp macro="" textlink="">
      <xdr:nvSpPr>
        <xdr:cNvPr id="47" name="Rectangle 6"/>
        <xdr:cNvSpPr>
          <a:spLocks noChangeArrowheads="1"/>
        </xdr:cNvSpPr>
      </xdr:nvSpPr>
      <xdr:spPr bwMode="auto">
        <a:xfrm>
          <a:off x="8972550" y="5286375"/>
          <a:ext cx="0" cy="95250"/>
        </a:xfrm>
        <a:prstGeom prst="rect">
          <a:avLst/>
        </a:prstGeom>
        <a:solidFill>
          <a:srgbClr val="993300"/>
        </a:solidFill>
        <a:ln w="9525">
          <a:noFill/>
          <a:miter lim="800000"/>
          <a:headEnd/>
          <a:tailEnd/>
        </a:ln>
      </xdr:spPr>
    </xdr:sp>
    <xdr:clientData/>
  </xdr:twoCellAnchor>
  <xdr:twoCellAnchor>
    <xdr:from>
      <xdr:col>63</xdr:col>
      <xdr:colOff>0</xdr:colOff>
      <xdr:row>31</xdr:row>
      <xdr:rowOff>123825</xdr:rowOff>
    </xdr:from>
    <xdr:to>
      <xdr:col>63</xdr:col>
      <xdr:colOff>0</xdr:colOff>
      <xdr:row>32</xdr:row>
      <xdr:rowOff>0</xdr:rowOff>
    </xdr:to>
    <xdr:sp macro="" textlink="">
      <xdr:nvSpPr>
        <xdr:cNvPr id="48" name="Rectangle 7"/>
        <xdr:cNvSpPr>
          <a:spLocks noChangeArrowheads="1"/>
        </xdr:cNvSpPr>
      </xdr:nvSpPr>
      <xdr:spPr bwMode="auto">
        <a:xfrm>
          <a:off x="8972550" y="5505450"/>
          <a:ext cx="0" cy="9525"/>
        </a:xfrm>
        <a:prstGeom prst="rect">
          <a:avLst/>
        </a:prstGeom>
        <a:solidFill>
          <a:srgbClr val="339966"/>
        </a:solidFill>
        <a:ln w="9525">
          <a:noFill/>
          <a:miter lim="800000"/>
          <a:headEnd/>
          <a:tailEnd/>
        </a:ln>
      </xdr:spPr>
    </xdr:sp>
    <xdr:clientData/>
  </xdr:twoCellAnchor>
  <xdr:twoCellAnchor>
    <xdr:from>
      <xdr:col>63</xdr:col>
      <xdr:colOff>0</xdr:colOff>
      <xdr:row>25</xdr:row>
      <xdr:rowOff>38100</xdr:rowOff>
    </xdr:from>
    <xdr:to>
      <xdr:col>63</xdr:col>
      <xdr:colOff>0</xdr:colOff>
      <xdr:row>26</xdr:row>
      <xdr:rowOff>0</xdr:rowOff>
    </xdr:to>
    <xdr:sp macro="" textlink="">
      <xdr:nvSpPr>
        <xdr:cNvPr id="49" name="Rectangle 12"/>
        <xdr:cNvSpPr>
          <a:spLocks noChangeArrowheads="1"/>
        </xdr:cNvSpPr>
      </xdr:nvSpPr>
      <xdr:spPr bwMode="auto">
        <a:xfrm>
          <a:off x="8972550" y="4619625"/>
          <a:ext cx="0" cy="95250"/>
        </a:xfrm>
        <a:prstGeom prst="rect">
          <a:avLst/>
        </a:prstGeom>
        <a:solidFill>
          <a:srgbClr val="993300"/>
        </a:solidFill>
        <a:ln w="9525">
          <a:noFill/>
          <a:miter lim="800000"/>
          <a:headEnd/>
          <a:tailEnd/>
        </a:ln>
      </xdr:spPr>
    </xdr:sp>
    <xdr:clientData/>
  </xdr:twoCellAnchor>
  <xdr:twoCellAnchor>
    <xdr:from>
      <xdr:col>63</xdr:col>
      <xdr:colOff>0</xdr:colOff>
      <xdr:row>26</xdr:row>
      <xdr:rowOff>123825</xdr:rowOff>
    </xdr:from>
    <xdr:to>
      <xdr:col>63</xdr:col>
      <xdr:colOff>0</xdr:colOff>
      <xdr:row>27</xdr:row>
      <xdr:rowOff>0</xdr:rowOff>
    </xdr:to>
    <xdr:sp macro="" textlink="">
      <xdr:nvSpPr>
        <xdr:cNvPr id="50" name="Rectangle 13"/>
        <xdr:cNvSpPr>
          <a:spLocks noChangeArrowheads="1"/>
        </xdr:cNvSpPr>
      </xdr:nvSpPr>
      <xdr:spPr bwMode="auto">
        <a:xfrm>
          <a:off x="8972550" y="4838700"/>
          <a:ext cx="0" cy="9525"/>
        </a:xfrm>
        <a:prstGeom prst="rect">
          <a:avLst/>
        </a:prstGeom>
        <a:solidFill>
          <a:srgbClr val="339966"/>
        </a:solidFill>
        <a:ln w="9525">
          <a:noFill/>
          <a:miter lim="800000"/>
          <a:headEnd/>
          <a:tailEnd/>
        </a:ln>
      </xdr:spPr>
    </xdr:sp>
    <xdr:clientData/>
  </xdr:twoCellAnchor>
  <xdr:twoCellAnchor>
    <xdr:from>
      <xdr:col>63</xdr:col>
      <xdr:colOff>0</xdr:colOff>
      <xdr:row>25</xdr:row>
      <xdr:rowOff>38100</xdr:rowOff>
    </xdr:from>
    <xdr:to>
      <xdr:col>63</xdr:col>
      <xdr:colOff>0</xdr:colOff>
      <xdr:row>26</xdr:row>
      <xdr:rowOff>0</xdr:rowOff>
    </xdr:to>
    <xdr:sp macro="" textlink="">
      <xdr:nvSpPr>
        <xdr:cNvPr id="51" name="Rectangle 6"/>
        <xdr:cNvSpPr>
          <a:spLocks noChangeArrowheads="1"/>
        </xdr:cNvSpPr>
      </xdr:nvSpPr>
      <xdr:spPr bwMode="auto">
        <a:xfrm>
          <a:off x="8972550" y="4619625"/>
          <a:ext cx="0" cy="95250"/>
        </a:xfrm>
        <a:prstGeom prst="rect">
          <a:avLst/>
        </a:prstGeom>
        <a:solidFill>
          <a:srgbClr val="993300"/>
        </a:solidFill>
        <a:ln w="9525">
          <a:noFill/>
          <a:miter lim="800000"/>
          <a:headEnd/>
          <a:tailEnd/>
        </a:ln>
      </xdr:spPr>
    </xdr:sp>
    <xdr:clientData/>
  </xdr:twoCellAnchor>
  <xdr:twoCellAnchor>
    <xdr:from>
      <xdr:col>63</xdr:col>
      <xdr:colOff>0</xdr:colOff>
      <xdr:row>26</xdr:row>
      <xdr:rowOff>123825</xdr:rowOff>
    </xdr:from>
    <xdr:to>
      <xdr:col>63</xdr:col>
      <xdr:colOff>0</xdr:colOff>
      <xdr:row>27</xdr:row>
      <xdr:rowOff>0</xdr:rowOff>
    </xdr:to>
    <xdr:sp macro="" textlink="">
      <xdr:nvSpPr>
        <xdr:cNvPr id="52" name="Rectangle 7"/>
        <xdr:cNvSpPr>
          <a:spLocks noChangeArrowheads="1"/>
        </xdr:cNvSpPr>
      </xdr:nvSpPr>
      <xdr:spPr bwMode="auto">
        <a:xfrm>
          <a:off x="8972550" y="4838700"/>
          <a:ext cx="0" cy="9525"/>
        </a:xfrm>
        <a:prstGeom prst="rect">
          <a:avLst/>
        </a:prstGeom>
        <a:solidFill>
          <a:srgbClr val="339966"/>
        </a:solidFill>
        <a:ln w="9525">
          <a:noFill/>
          <a:miter lim="800000"/>
          <a:headEnd/>
          <a:tailEnd/>
        </a:ln>
      </xdr:spPr>
    </xdr:sp>
    <xdr:clientData/>
  </xdr:twoCellAnchor>
  <xdr:twoCellAnchor>
    <xdr:from>
      <xdr:col>63</xdr:col>
      <xdr:colOff>0</xdr:colOff>
      <xdr:row>20</xdr:row>
      <xdr:rowOff>38100</xdr:rowOff>
    </xdr:from>
    <xdr:to>
      <xdr:col>63</xdr:col>
      <xdr:colOff>0</xdr:colOff>
      <xdr:row>21</xdr:row>
      <xdr:rowOff>0</xdr:rowOff>
    </xdr:to>
    <xdr:sp macro="" textlink="">
      <xdr:nvSpPr>
        <xdr:cNvPr id="53" name="Rectangle 6"/>
        <xdr:cNvSpPr>
          <a:spLocks noChangeArrowheads="1"/>
        </xdr:cNvSpPr>
      </xdr:nvSpPr>
      <xdr:spPr bwMode="auto">
        <a:xfrm>
          <a:off x="8972550" y="3952875"/>
          <a:ext cx="0" cy="95250"/>
        </a:xfrm>
        <a:prstGeom prst="rect">
          <a:avLst/>
        </a:prstGeom>
        <a:solidFill>
          <a:srgbClr val="993300"/>
        </a:solidFill>
        <a:ln w="9525">
          <a:noFill/>
          <a:miter lim="800000"/>
          <a:headEnd/>
          <a:tailEnd/>
        </a:ln>
      </xdr:spPr>
    </xdr:sp>
    <xdr:clientData/>
  </xdr:twoCellAnchor>
  <xdr:twoCellAnchor>
    <xdr:from>
      <xdr:col>63</xdr:col>
      <xdr:colOff>0</xdr:colOff>
      <xdr:row>21</xdr:row>
      <xdr:rowOff>123825</xdr:rowOff>
    </xdr:from>
    <xdr:to>
      <xdr:col>63</xdr:col>
      <xdr:colOff>0</xdr:colOff>
      <xdr:row>22</xdr:row>
      <xdr:rowOff>0</xdr:rowOff>
    </xdr:to>
    <xdr:sp macro="" textlink="">
      <xdr:nvSpPr>
        <xdr:cNvPr id="54" name="Rectangle 7"/>
        <xdr:cNvSpPr>
          <a:spLocks noChangeArrowheads="1"/>
        </xdr:cNvSpPr>
      </xdr:nvSpPr>
      <xdr:spPr bwMode="auto">
        <a:xfrm>
          <a:off x="8972550" y="4171950"/>
          <a:ext cx="0" cy="9525"/>
        </a:xfrm>
        <a:prstGeom prst="rect">
          <a:avLst/>
        </a:prstGeom>
        <a:solidFill>
          <a:srgbClr val="339966"/>
        </a:solidFill>
        <a:ln w="9525">
          <a:noFill/>
          <a:miter lim="800000"/>
          <a:headEnd/>
          <a:tailEnd/>
        </a:ln>
      </xdr:spPr>
    </xdr:sp>
    <xdr:clientData/>
  </xdr:twoCellAnchor>
  <xdr:twoCellAnchor>
    <xdr:from>
      <xdr:col>63</xdr:col>
      <xdr:colOff>0</xdr:colOff>
      <xdr:row>20</xdr:row>
      <xdr:rowOff>38100</xdr:rowOff>
    </xdr:from>
    <xdr:to>
      <xdr:col>63</xdr:col>
      <xdr:colOff>0</xdr:colOff>
      <xdr:row>21</xdr:row>
      <xdr:rowOff>0</xdr:rowOff>
    </xdr:to>
    <xdr:sp macro="" textlink="">
      <xdr:nvSpPr>
        <xdr:cNvPr id="55" name="Rectangle 12"/>
        <xdr:cNvSpPr>
          <a:spLocks noChangeArrowheads="1"/>
        </xdr:cNvSpPr>
      </xdr:nvSpPr>
      <xdr:spPr bwMode="auto">
        <a:xfrm>
          <a:off x="8972550" y="3952875"/>
          <a:ext cx="0" cy="95250"/>
        </a:xfrm>
        <a:prstGeom prst="rect">
          <a:avLst/>
        </a:prstGeom>
        <a:solidFill>
          <a:srgbClr val="993300"/>
        </a:solidFill>
        <a:ln w="9525">
          <a:noFill/>
          <a:miter lim="800000"/>
          <a:headEnd/>
          <a:tailEnd/>
        </a:ln>
      </xdr:spPr>
    </xdr:sp>
    <xdr:clientData/>
  </xdr:twoCellAnchor>
  <xdr:twoCellAnchor>
    <xdr:from>
      <xdr:col>63</xdr:col>
      <xdr:colOff>0</xdr:colOff>
      <xdr:row>21</xdr:row>
      <xdr:rowOff>123825</xdr:rowOff>
    </xdr:from>
    <xdr:to>
      <xdr:col>63</xdr:col>
      <xdr:colOff>0</xdr:colOff>
      <xdr:row>22</xdr:row>
      <xdr:rowOff>0</xdr:rowOff>
    </xdr:to>
    <xdr:sp macro="" textlink="">
      <xdr:nvSpPr>
        <xdr:cNvPr id="56" name="Rectangle 13"/>
        <xdr:cNvSpPr>
          <a:spLocks noChangeArrowheads="1"/>
        </xdr:cNvSpPr>
      </xdr:nvSpPr>
      <xdr:spPr bwMode="auto">
        <a:xfrm>
          <a:off x="8972550" y="4171950"/>
          <a:ext cx="0" cy="9525"/>
        </a:xfrm>
        <a:prstGeom prst="rect">
          <a:avLst/>
        </a:prstGeom>
        <a:solidFill>
          <a:srgbClr val="339966"/>
        </a:solidFill>
        <a:ln w="9525">
          <a:noFill/>
          <a:miter lim="800000"/>
          <a:headEnd/>
          <a:tailEnd/>
        </a:ln>
      </xdr:spPr>
    </xdr:sp>
    <xdr:clientData/>
  </xdr:twoCellAnchor>
  <xdr:twoCellAnchor>
    <xdr:from>
      <xdr:col>63</xdr:col>
      <xdr:colOff>0</xdr:colOff>
      <xdr:row>20</xdr:row>
      <xdr:rowOff>38100</xdr:rowOff>
    </xdr:from>
    <xdr:to>
      <xdr:col>63</xdr:col>
      <xdr:colOff>0</xdr:colOff>
      <xdr:row>21</xdr:row>
      <xdr:rowOff>0</xdr:rowOff>
    </xdr:to>
    <xdr:sp macro="" textlink="">
      <xdr:nvSpPr>
        <xdr:cNvPr id="57" name="Rectangle 6"/>
        <xdr:cNvSpPr>
          <a:spLocks noChangeArrowheads="1"/>
        </xdr:cNvSpPr>
      </xdr:nvSpPr>
      <xdr:spPr bwMode="auto">
        <a:xfrm>
          <a:off x="8972550" y="3952875"/>
          <a:ext cx="0" cy="95250"/>
        </a:xfrm>
        <a:prstGeom prst="rect">
          <a:avLst/>
        </a:prstGeom>
        <a:solidFill>
          <a:srgbClr val="993300"/>
        </a:solidFill>
        <a:ln w="9525">
          <a:noFill/>
          <a:miter lim="800000"/>
          <a:headEnd/>
          <a:tailEnd/>
        </a:ln>
      </xdr:spPr>
    </xdr:sp>
    <xdr:clientData/>
  </xdr:twoCellAnchor>
  <xdr:twoCellAnchor>
    <xdr:from>
      <xdr:col>63</xdr:col>
      <xdr:colOff>0</xdr:colOff>
      <xdr:row>21</xdr:row>
      <xdr:rowOff>123825</xdr:rowOff>
    </xdr:from>
    <xdr:to>
      <xdr:col>63</xdr:col>
      <xdr:colOff>0</xdr:colOff>
      <xdr:row>22</xdr:row>
      <xdr:rowOff>0</xdr:rowOff>
    </xdr:to>
    <xdr:sp macro="" textlink="">
      <xdr:nvSpPr>
        <xdr:cNvPr id="58" name="Rectangle 7"/>
        <xdr:cNvSpPr>
          <a:spLocks noChangeArrowheads="1"/>
        </xdr:cNvSpPr>
      </xdr:nvSpPr>
      <xdr:spPr bwMode="auto">
        <a:xfrm>
          <a:off x="8972550" y="4171950"/>
          <a:ext cx="0" cy="9525"/>
        </a:xfrm>
        <a:prstGeom prst="rect">
          <a:avLst/>
        </a:prstGeom>
        <a:solidFill>
          <a:srgbClr val="339966"/>
        </a:solidFill>
        <a:ln w="9525">
          <a:noFill/>
          <a:miter lim="800000"/>
          <a:headEnd/>
          <a:tailEnd/>
        </a:ln>
      </xdr:spPr>
    </xdr:sp>
    <xdr:clientData/>
  </xdr:twoCellAnchor>
  <xdr:twoCellAnchor>
    <xdr:from>
      <xdr:col>0</xdr:col>
      <xdr:colOff>66675</xdr:colOff>
      <xdr:row>0</xdr:row>
      <xdr:rowOff>104775</xdr:rowOff>
    </xdr:from>
    <xdr:to>
      <xdr:col>7</xdr:col>
      <xdr:colOff>47065</xdr:colOff>
      <xdr:row>2</xdr:row>
      <xdr:rowOff>214593</xdr:rowOff>
    </xdr:to>
    <xdr:pic>
      <xdr:nvPicPr>
        <xdr:cNvPr id="59"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04775"/>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279106</xdr:colOff>
      <xdr:row>9</xdr:row>
      <xdr:rowOff>33130</xdr:rowOff>
    </xdr:from>
    <xdr:to>
      <xdr:col>17</xdr:col>
      <xdr:colOff>14886</xdr:colOff>
      <xdr:row>32</xdr:row>
      <xdr:rowOff>173935</xdr:rowOff>
    </xdr:to>
    <xdr:pic>
      <xdr:nvPicPr>
        <xdr:cNvPr id="2" name="3 Imagen"/>
        <xdr:cNvPicPr>
          <a:picLocks noChangeAspect="1" noChangeArrowheads="1"/>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rightnessContrast bright="44000"/>
                  </a14:imgEffect>
                </a14:imgLayer>
              </a14:imgProps>
            </a:ext>
            <a:ext uri="{28A0092B-C50C-407E-A947-70E740481C1C}">
              <a14:useLocalDpi xmlns:a14="http://schemas.microsoft.com/office/drawing/2010/main"/>
            </a:ext>
          </a:extLst>
        </a:blip>
        <a:srcRect/>
        <a:stretch>
          <a:fillRect/>
        </a:stretch>
      </xdr:blipFill>
      <xdr:spPr bwMode="auto">
        <a:xfrm>
          <a:off x="822031" y="2157205"/>
          <a:ext cx="8422580" cy="4522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74543</xdr:colOff>
      <xdr:row>0</xdr:row>
      <xdr:rowOff>41413</xdr:rowOff>
    </xdr:from>
    <xdr:to>
      <xdr:col>3</xdr:col>
      <xdr:colOff>453326</xdr:colOff>
      <xdr:row>3</xdr:row>
      <xdr:rowOff>40658</xdr:rowOff>
    </xdr:to>
    <xdr:pic>
      <xdr:nvPicPr>
        <xdr:cNvPr id="3"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543" y="41413"/>
          <a:ext cx="2007558" cy="599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1704975</xdr:colOff>
      <xdr:row>0</xdr:row>
      <xdr:rowOff>0</xdr:rowOff>
    </xdr:from>
    <xdr:to>
      <xdr:col>11</xdr:col>
      <xdr:colOff>0</xdr:colOff>
      <xdr:row>0</xdr:row>
      <xdr:rowOff>0</xdr:rowOff>
    </xdr:to>
    <xdr:pic>
      <xdr:nvPicPr>
        <xdr:cNvPr id="2" name="Picture 2"/>
        <xdr:cNvPicPr>
          <a:picLocks noChangeAspect="1" noChangeArrowheads="1"/>
        </xdr:cNvPicPr>
      </xdr:nvPicPr>
      <xdr:blipFill>
        <a:blip xmlns:r="http://schemas.openxmlformats.org/officeDocument/2006/relationships" r:embed="rId1"/>
        <a:srcRect l="31934" r="20337"/>
        <a:stretch>
          <a:fillRect/>
        </a:stretch>
      </xdr:blipFill>
      <xdr:spPr bwMode="auto">
        <a:xfrm>
          <a:off x="3619500" y="0"/>
          <a:ext cx="4343400" cy="0"/>
        </a:xfrm>
        <a:prstGeom prst="rect">
          <a:avLst/>
        </a:prstGeom>
        <a:noFill/>
        <a:ln w="9525">
          <a:noFill/>
          <a:miter lim="800000"/>
          <a:headEnd/>
          <a:tailEnd/>
        </a:ln>
      </xdr:spPr>
    </xdr:pic>
    <xdr:clientData/>
  </xdr:twoCellAnchor>
  <xdr:twoCellAnchor>
    <xdr:from>
      <xdr:col>0</xdr:col>
      <xdr:colOff>88900</xdr:colOff>
      <xdr:row>0</xdr:row>
      <xdr:rowOff>88900</xdr:rowOff>
    </xdr:from>
    <xdr:to>
      <xdr:col>2</xdr:col>
      <xdr:colOff>578674</xdr:colOff>
      <xdr:row>2</xdr:row>
      <xdr:rowOff>177800</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 y="88900"/>
          <a:ext cx="1937574"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1</xdr:row>
      <xdr:rowOff>95250</xdr:rowOff>
    </xdr:from>
    <xdr:to>
      <xdr:col>1</xdr:col>
      <xdr:colOff>856690</xdr:colOff>
      <xdr:row>4</xdr:row>
      <xdr:rowOff>119343</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0"/>
          <a:ext cx="2018740"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91109</xdr:colOff>
      <xdr:row>0</xdr:row>
      <xdr:rowOff>99391</xdr:rowOff>
    </xdr:from>
    <xdr:to>
      <xdr:col>2</xdr:col>
      <xdr:colOff>701806</xdr:colOff>
      <xdr:row>3</xdr:row>
      <xdr:rowOff>123484</xdr:rowOff>
    </xdr:to>
    <xdr:pic>
      <xdr:nvPicPr>
        <xdr:cNvPr id="2"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9" y="99391"/>
          <a:ext cx="2020397" cy="59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43</xdr:row>
      <xdr:rowOff>9525</xdr:rowOff>
    </xdr:from>
    <xdr:to>
      <xdr:col>1</xdr:col>
      <xdr:colOff>609600</xdr:colOff>
      <xdr:row>52</xdr:row>
      <xdr:rowOff>4309</xdr:rowOff>
    </xdr:to>
    <xdr:pic>
      <xdr:nvPicPr>
        <xdr:cNvPr id="2" name="Picture 1"/>
        <xdr:cNvPicPr>
          <a:picLocks noChangeAspect="1" noChangeArrowheads="1"/>
        </xdr:cNvPicPr>
      </xdr:nvPicPr>
      <xdr:blipFill>
        <a:blip xmlns:r="http://schemas.openxmlformats.org/officeDocument/2006/relationships" r:embed="rId1" cstate="screen">
          <a:grayscl/>
          <a:biLevel thresh="50000"/>
          <a:extLst>
            <a:ext uri="{28A0092B-C50C-407E-A947-70E740481C1C}">
              <a14:useLocalDpi xmlns:a14="http://schemas.microsoft.com/office/drawing/2010/main"/>
            </a:ext>
          </a:extLst>
        </a:blip>
        <a:srcRect l="20055" r="20055"/>
        <a:stretch>
          <a:fillRect/>
        </a:stretch>
      </xdr:blipFill>
      <xdr:spPr bwMode="auto">
        <a:xfrm>
          <a:off x="0" y="8534400"/>
          <a:ext cx="1657350" cy="14616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0</xdr:col>
      <xdr:colOff>78442</xdr:colOff>
      <xdr:row>1</xdr:row>
      <xdr:rowOff>0</xdr:rowOff>
    </xdr:from>
    <xdr:to>
      <xdr:col>1</xdr:col>
      <xdr:colOff>1043829</xdr:colOff>
      <xdr:row>3</xdr:row>
      <xdr:rowOff>169769</xdr:rowOff>
    </xdr:to>
    <xdr:pic>
      <xdr:nvPicPr>
        <xdr:cNvPr id="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42" y="171450"/>
          <a:ext cx="2013137" cy="588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1076325</xdr:colOff>
      <xdr:row>17</xdr:row>
      <xdr:rowOff>419100</xdr:rowOff>
    </xdr:from>
    <xdr:to>
      <xdr:col>2</xdr:col>
      <xdr:colOff>647700</xdr:colOff>
      <xdr:row>17</xdr:row>
      <xdr:rowOff>419100</xdr:rowOff>
    </xdr:to>
    <xdr:sp macro="" textlink="">
      <xdr:nvSpPr>
        <xdr:cNvPr id="2" name="Line 16"/>
        <xdr:cNvSpPr>
          <a:spLocks noChangeShapeType="1"/>
        </xdr:cNvSpPr>
      </xdr:nvSpPr>
      <xdr:spPr bwMode="auto">
        <a:xfrm>
          <a:off x="2752725" y="3295650"/>
          <a:ext cx="0" cy="0"/>
        </a:xfrm>
        <a:prstGeom prst="line">
          <a:avLst/>
        </a:prstGeom>
        <a:noFill/>
        <a:ln w="9525">
          <a:solidFill>
            <a:srgbClr val="000000"/>
          </a:solidFill>
          <a:round/>
          <a:headEnd/>
          <a:tailEnd/>
        </a:ln>
      </xdr:spPr>
    </xdr:sp>
    <xdr:clientData/>
  </xdr:twoCellAnchor>
  <xdr:twoCellAnchor>
    <xdr:from>
      <xdr:col>2</xdr:col>
      <xdr:colOff>1485900</xdr:colOff>
      <xdr:row>17</xdr:row>
      <xdr:rowOff>476250</xdr:rowOff>
    </xdr:from>
    <xdr:to>
      <xdr:col>2</xdr:col>
      <xdr:colOff>647700</xdr:colOff>
      <xdr:row>17</xdr:row>
      <xdr:rowOff>1019175</xdr:rowOff>
    </xdr:to>
    <xdr:sp macro="" textlink="">
      <xdr:nvSpPr>
        <xdr:cNvPr id="3" name="Line 17"/>
        <xdr:cNvSpPr>
          <a:spLocks noChangeShapeType="1"/>
        </xdr:cNvSpPr>
      </xdr:nvSpPr>
      <xdr:spPr bwMode="auto">
        <a:xfrm flipH="1">
          <a:off x="2752725" y="3295650"/>
          <a:ext cx="0" cy="0"/>
        </a:xfrm>
        <a:prstGeom prst="line">
          <a:avLst/>
        </a:prstGeom>
        <a:noFill/>
        <a:ln w="9525">
          <a:solidFill>
            <a:srgbClr val="000000"/>
          </a:solidFill>
          <a:round/>
          <a:headEnd/>
          <a:tailEnd/>
        </a:ln>
      </xdr:spPr>
    </xdr:sp>
    <xdr:clientData/>
  </xdr:twoCellAnchor>
  <xdr:twoCellAnchor>
    <xdr:from>
      <xdr:col>2</xdr:col>
      <xdr:colOff>1962150</xdr:colOff>
      <xdr:row>17</xdr:row>
      <xdr:rowOff>476250</xdr:rowOff>
    </xdr:from>
    <xdr:to>
      <xdr:col>2</xdr:col>
      <xdr:colOff>647700</xdr:colOff>
      <xdr:row>17</xdr:row>
      <xdr:rowOff>1019175</xdr:rowOff>
    </xdr:to>
    <xdr:sp macro="" textlink="">
      <xdr:nvSpPr>
        <xdr:cNvPr id="4" name="Line 18"/>
        <xdr:cNvSpPr>
          <a:spLocks noChangeShapeType="1"/>
        </xdr:cNvSpPr>
      </xdr:nvSpPr>
      <xdr:spPr bwMode="auto">
        <a:xfrm>
          <a:off x="2752725" y="3295650"/>
          <a:ext cx="0" cy="0"/>
        </a:xfrm>
        <a:prstGeom prst="line">
          <a:avLst/>
        </a:prstGeom>
        <a:noFill/>
        <a:ln w="9525">
          <a:solidFill>
            <a:srgbClr val="000000"/>
          </a:solidFill>
          <a:round/>
          <a:headEnd/>
          <a:tailEnd/>
        </a:ln>
      </xdr:spPr>
    </xdr:sp>
    <xdr:clientData/>
  </xdr:twoCellAnchor>
  <xdr:twoCellAnchor editAs="oneCell">
    <xdr:from>
      <xdr:col>7</xdr:col>
      <xdr:colOff>54665</xdr:colOff>
      <xdr:row>22</xdr:row>
      <xdr:rowOff>74544</xdr:rowOff>
    </xdr:from>
    <xdr:to>
      <xdr:col>11</xdr:col>
      <xdr:colOff>811696</xdr:colOff>
      <xdr:row>31</xdr:row>
      <xdr:rowOff>22436</xdr:rowOff>
    </xdr:to>
    <xdr:pic>
      <xdr:nvPicPr>
        <xdr:cNvPr id="5" name="Picture 3754"/>
        <xdr:cNvPicPr>
          <a:picLocks noChangeAspect="1" noChangeArrowheads="1"/>
        </xdr:cNvPicPr>
      </xdr:nvPicPr>
      <xdr:blipFill>
        <a:blip xmlns:r="http://schemas.openxmlformats.org/officeDocument/2006/relationships" r:embed="rId1" cstate="screen">
          <a:lum bright="-100000"/>
          <a:extLst>
            <a:ext uri="{28A0092B-C50C-407E-A947-70E740481C1C}">
              <a14:useLocalDpi xmlns:a14="http://schemas.microsoft.com/office/drawing/2010/main"/>
            </a:ext>
          </a:extLst>
        </a:blip>
        <a:srcRect l="26262" t="21298" r="32413" b="13995"/>
        <a:stretch>
          <a:fillRect/>
        </a:stretch>
      </xdr:blipFill>
      <xdr:spPr bwMode="auto">
        <a:xfrm>
          <a:off x="5331515" y="4132194"/>
          <a:ext cx="3652631" cy="1662392"/>
        </a:xfrm>
        <a:prstGeom prst="rect">
          <a:avLst/>
        </a:prstGeom>
        <a:noFill/>
        <a:ln w="9525">
          <a:noFill/>
          <a:miter lim="800000"/>
          <a:headEnd/>
          <a:tailEnd/>
        </a:ln>
      </xdr:spPr>
    </xdr:pic>
    <xdr:clientData/>
  </xdr:twoCellAnchor>
  <xdr:twoCellAnchor>
    <xdr:from>
      <xdr:col>0</xdr:col>
      <xdr:colOff>91111</xdr:colOff>
      <xdr:row>0</xdr:row>
      <xdr:rowOff>107672</xdr:rowOff>
    </xdr:from>
    <xdr:to>
      <xdr:col>1</xdr:col>
      <xdr:colOff>488676</xdr:colOff>
      <xdr:row>2</xdr:row>
      <xdr:rowOff>169228</xdr:rowOff>
    </xdr:to>
    <xdr:pic>
      <xdr:nvPicPr>
        <xdr:cNvPr id="6"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111" y="107672"/>
          <a:ext cx="1778690" cy="518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Romero/ing%20peralta%20obra%202007/OPLIMIT/Mis%20documentos/INFORMACION%20TRAMO%20II/TRAMO%20II/Libro%205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Ver_csc/choapas/CHOAPAS/CARP.%20OBRA/CONCEN.%20DE%20OBRA/KM%200-80/INF%20OBRA%20290200/Choapas%20ll/INFMENSU/LIBROS~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TRAMO%20II/carvisita/Mis%20Documentos/Programas/Programa%20detallado1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nformes/INFORME01-15-SE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Choapas%20ll/INFMENSU/LIBROS~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victor/Mis%20documentos/CARPETAS%20OTROS/7-%20INFORME%20DE%20OBRA%2015-OCT-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uario5\archivos%20(e)\Documents%20and%20Settings\a\Mis%20documentos\CARPERTAS%20EJECUTIVAS\CARPETA%20EJECUTIVA%2031%20MAY%2005\LEPISXTO\TRAMO%201\REPROG%20MEXICO\CARPETA%20DE%20OBRA\CARPETA%20OBRA%20NOV%2031,2003%20%20KM%206%20-%202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SWORKS/MONTERR/CONCUR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Bccc-jbeltrag/508-w-0-1/FACTUR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Bccc-rrios/red/FACTURA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uario5\archivos%20(e)\INFORME%20SEMANAL-17-01-04\personal\inf.reales%20%20e%20informados\informados\respaldo%20maq.%20hector%2014%20sep\RESPALDO\CONTROL%20DE%20OBRA\TRAMO%20KM%20006+000%20AL%20KM\INFORME%20EJECUTIVO\INFORMES%20QUINCENALES\SEP%2015,2003%20T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Mis%20documentos/SCT/CARRFED/CDVALLES/CONCDV.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Usuario5/archivos%20(e)/LEPISXTO/TRAMO%201/REPROG%20MEXICO/CARPETA%20DE%20OBRA/CARPETA%20OBRA%20NOV%2031,2003%20%20KM%206%20-%20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Romero/ing%20peralta%20obra%202007/Choapas%20ll/INFMENSU/LIBRO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Cf-msilvad/c/WINDOWS/TEMP/Mis%20documentos/CENTRAL/ESTSFIN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istemas/VISI/Documents%20and%20Settings/SANCHEZ%20CORPORATIVO/Escritorio/Copia%20de%20CARPETA%20DE%20OBRA%20DEL%2030%20DE%20JUNIO%20DEL%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Ver_csc/carreteras%20f/WINDOWS/TEMP/Mis%20documentos/TRAMO%201/Ficha%20Gener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Mis%20documentos/INFOROBRA/TRAMO%202/INFORME%201/Choapas%20ll/INFMENSU/LIBROS~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Romero/ing%20peralta%20obra%202007/Mis%20documentos/INFOROBRA/TRAMO%202/INFORME%201/Choapas%20ll/INFMENSU/LIBRO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istemas/VISI/REP_INFORMES_SCT_SLP/CARPETA%20DE%20OBRA%20DEL%2031%20DE%20oct%20DEL%20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JOEL/INFO.%20ACT.%20PUEN.CASO%20III/Libro%20Primer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Romero/ing%20peralta%20obra%202007/JOEL/INFO.%20ACT.%20PUEN.CASO%20III/Libro%20Prime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Pc1/c/Mis%20documentos/TRAMO%201/Libro%20Inici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Altaing/c/FACTU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PLIMIT/Mis%20documentos/INFORMACION%20TRAMO%20II/TRAMO%20II/Libro%205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Ver_csc/carreteras%20f/carreteras%20federales/choapas/tramo%2080-105/CMPRESO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FACTURA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istemas\VISI\Documents%20and%20Settings\RODOLFO\Local%20Settings\Temp\Temporary%20Directory%202%20for%20INFORMES.zip\INFORMES%20DEL%2030%20DE%20NOVIEMBRE%20DEL%202005\Documents%20and%20Settings\SANCHEZ%20CORPORATIVO\Escritorio\Copia%20de%20CARPETA%20DE%20OBRA%20DEL%2030%20DE%20JUNI"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Pc1/c/TRAMO%20II/carvisita/Mis%20Documentos/Programas/Programa%20detallado1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carreteras%20federales/choapas/tramo%2080-105/CMPRESO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A/Informes/INFORME01-15-S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carreteras%20federales/choapas/tramo%2080-105/CMPRESO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Cf-msilvad/c/Veracruz/Poza%20Rica/Jocs/Libro%20Inici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Ver_csc/carreteras%20f/WINDOWS/TEMP/Choapas%20ll/INFMENSU/LIBROS~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hoapas%20ll/INFMENSU/LIBROS~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4.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Cf-msilvad/c/Veracruz/Poza%20Rica/Libros/Libro%20Primer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lpcf2/P&#250;blica/INFORMES%20DEL%2015%20DE%20NOVIEMBRE%20DEL%2005/INFORMES%20DE%20SAN%20LUIS%20POTOSI-ZACATECAS/INFORMES%20DEL%2031-05-05/CARPETA%20DE%20OBRA%20DEL%2031-05-05/Ca"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lpcf2/P&#250;blica/INFORMES%20DEL%2015%20DE%20NOVIEMBRE%20DEL%2005/INFORMES%20GENERALES%20DE%20LA%20OBRA%20DE%20SAN%20LUIS%20POTOSI-ZACATECAS.%20SCII/INFORMES%20DE%20SAN%20LUIS%20POTO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GRAF.INVER."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Users/Aaron/Desktop/OPLIMIT/Mis%20documentos/INFORMACION%20TRAMO%20II/TRAMO%20II/Libro%205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Users/Aaron/Desktop/Choapas%20ll/INFMENSU/LIBROS~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Users/Aaron/Desktop/MSWORKS/MONTERR/CONCUR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hoapas%20ll/INFMENSU/Mis%20documentos/CENTRAL/ESTSFIN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Users/Aaron/Desktop/Mis%20documentos/SCT/CARRFED/CDVALLES/CONCDV.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Users/Aaron/Desktop/Mis%20documentos/INFOROBRA/TRAMO%202/INFORME%201/Choapas%20ll/INFMENSU/LIBROS~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Users/Aaron/Desktop/JOEL/INFO.%20ACT.%20PUEN.CASO%20III/Libro%20Primer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A/Libro%20Inici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Users/Aaron/Desktop/carreteras%20federales/choapas/tramo%2080-105/CMPRESO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A/Mis%20Documentos/Programas/Programa%20detallado1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oleObject" Target="file:///C:\Users\Administrador\Desktop\VOL%20AVANCE%20MAY%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6.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ERN/Forma%20E-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Ver_csc/choapas/CHOAPAS/CARP.%20OBRA/CONCEN.%20DE%20OBRA/KM%200-80/INF%20OBRA%20290200/Choapas%20ll/INFMENSU/Mis%20documentos/CENTRAL/ESTSFIN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Ver_csc/buzon/carreteras%20federales/choapas/tramo%2080-105/CMPRESO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Mis%20documentos/INFOROBRA/TRAMO%202/INFORME%201/Choapas%20ll/INFMENSU/Mis%20documentos/CENTRAL/ESTSFI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suario5\archivos%20(e)\Documents%20and%20Settings\Ricardo\Escritorio\LA%20PRESA\informe%20mensual%20y%20quincenal\INFORME%20SEMANAL-17-01-04\personal\inf.reales%20%20e%20informados\informados\Mis%20documentos\Tijuana\La%20Presa\carpeta%20informacion\Ficha%20Gener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A/Choapas%20ll/INFMENSU/Mis%20documentos/CENTRAL/ESTSFIN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Mis%20documentos/TRAMO%201/Ficha%20Gener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carreteras%20federales/choapas/tramo%2080-105/CMPRESOR.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Pc1/c/Mis%20documentos/TRAMO%201/Mis%20documentos/CENTRAL/ESTSFINI.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Mis%20documentos/TRAMO%201/Ficha%20Gener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7.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Aaron/Desktop/OPLIMIT/Mis%20documentos/INFORMACION%20TRAMO%20II/TRAMO%20II/Libro%205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aron/Desktop/Choapas%20ll/INFMENSU/LIBROS~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Pc1/c/Mis%20documentos/TRAMO%201/Ficha%20Gener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aron/Desktop/MSWORKS/MONTERR/CONCURS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Aaron/Desktop/Mis%20documentos/SCT/CARRFED/CDVALLES/CONCDV.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Aaron/Desktop/Mis%20documentos/INFOROBRA/TRAMO%202/INFORME%201/Choapas%20ll/INFMENSU/LIBROS~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Aaron/Desktop/JOEL/INFO.%20ACT.%20PUEN.CASO%20III/Libro%20Prime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Aaron/Desktop/carreteras%20federales/choapas/tramo%2080-105/CMPRESO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8.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E.P.%206%20SIMSA.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10.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OPLIMIT/Mis%20documentos/INFORMACION%20TRAMO%20II/TRAMO%20II/Libro%205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Lmelo/c/Mis%20documentos/sigma/amozoc-perote/disco%207/amozoc-perote%20E-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Choapas%20ll/INFMENSU/LIBROS~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Choapas%20ll/INFMENSU/Mis%20documentos/CENTRAL/ESTSFINI.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A/WINDOWS/Escritorio/2003%20INFORMACI&#211;N/PROGRAMAS%20RIO%20BRAVO/Choapas%20ll/INFMENSU/Mis%20documentos/CENTRAL/ESTSFINI.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Armav-2/archivos%20(e)/PUENTES/CONCORDIA%20SINALOA%205%20PUENTES/CARPETA%20DE%20OBRA/2-%20INFORME%20DE%20OBRA%20%2015-MAY-20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Mis%20documentos/INFOROBRA/TRAMO%202/INFORME%201/Choapas%20ll/INFMENSU/Mis%20documentos/CENTRAL/ESTSFINI.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uario5\archivos%20(e)\INFORME%20SEMANAL-17-01-04\personal\inf.reales%20%20e%20informados\informados\Mis%20documentos\Tijuana\La%20Presa\carpeta%20informacion\Choapas%20ll\INFMENSU\Mis%20documentos\CENTRAL\ESTSFIN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A/Mis%20documentos/TRAMO%201/Ficha%20Gener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Usuario5\archivos%20(e)\INFORME%20SEMANAL-17-01-04\personal\inf.reales%20%20e%20informados\informados\Mis%20documentos\Tijuana\La%20Presa\carpeta%20informacion\Mis%20documentos\TRAMO%201\Ficha%20Gener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Mis%20documentos/INFOROBRA/TRAMO%202/INFORME%201/Choapas%20ll/INFMENSU/LIBROS~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JOEL/INFO.%20ACT.%20PUEN.CASO%20III/Libro%20Primer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uario5\archivos%20(e)\INFORME%20SEMANAL-17-01-04\personal\inf.reales%20%20e%20informados\informados\Mis%20documentos\Tijuana\La%20Presa\carpeta%20informacion\Ficha%20Genera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suario5\archivos%20(e)\INFORME%20SEMANAL-17-01-04\personal\inf.reales%20%20e%20informados\informados\Mis%20documentos\Tijuana\La%20Presa\carpeta%20informacion\Mis%20documentos\CENTRAL\ESTSFIN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Scala00/vicman%2011-nov-09/TRAMO%20II/carvisita/Mis%20Documentos/Programas/Programa%20detallado1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Usuario5\archivos%20(e)\INFORME%20SEMANAL-17-01-04\personal\inf.reales%20%20e%20informados\informados\Mis%20documentos\Tijuana\La%20Presa\carpeta%20informacion\Informes\INFORME01-15-SEP.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Administrador/Documents/HFOG/Bucio/Informe%20Mensual%20Mayo%20SIMSA/ver_mapg/buzon/carpeta/carreteras%20federales/choapas/tramo%2080-105/CMPRESO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uario5\archivos%20(e)\INFORME%20SEMANAL-17-01-04\personal\inf.reales%20%20e%20informados\informados\Mis%20documentos\Tijuana\La%20Presa\carpeta%20informacion\Choapas%20ll\INFMENSU\LIBROS~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1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1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G/Choapas%20ll/INFMENSU/Mis%20documentos/CENTRAL/ESTSFIN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mmartine/Documents/WBuilder%20fonadin/Direcci&#243;n%20Fiduciaria/Publicaciones_Direccion_Fiduciaria_archivos/N10%202014%20Superv%20Qro-Irap/Anexos%20convocatoria%20N10-2014/Anexos/A2%20Formatos%20seguimiento/N10_2014_Anexo_F1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ERN/Mis%20documentos/CENTRAL/ESTSFIN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Conc.Dif."/>
      <sheetName val="Forma E-7"/>
      <sheetName val="Rev. Programa"/>
      <sheetName val="Datos"/>
      <sheetName val="Rel. Est. Aplicada"/>
      <sheetName val="Ejec. no Est."/>
      <sheetName val="Evaluación"/>
      <sheetName val="Forma 1"/>
      <sheetName val="Forma 2"/>
      <sheetName val="Forma 3"/>
      <sheetName val="Relación por Grupo"/>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ARATULA"/>
      <sheetName val="INDICE"/>
      <sheetName val="SEPARADORES"/>
      <sheetName val="1.1,1.2,1.3"/>
      <sheetName val="PRGVAL"/>
      <sheetName val="1.4 y 1.5"/>
      <sheetName val="1.6"/>
      <sheetName val="1.7 - 1.11"/>
      <sheetName val="2.1"/>
      <sheetName val="2.1.1"/>
      <sheetName val="2.2"/>
      <sheetName val="2.3"/>
      <sheetName val="2.4"/>
      <sheetName val="2.4.1"/>
      <sheetName val="2.5"/>
      <sheetName val="2.6"/>
      <sheetName val="3.1"/>
      <sheetName val="3.2"/>
      <sheetName val="3.3"/>
      <sheetName val="4.1 y 4.2"/>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 val="DATOS"/>
      <sheetName val="Forma E-7"/>
      <sheetName val="Rel Estim"/>
      <sheetName val="Forma 1 (2)"/>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2.1 FICH-GEN"/>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INDICE "/>
      <sheetName val="UBIC GEOGRÁFICA"/>
      <sheetName val="INF GRAL DEL EDO"/>
      <sheetName val="SEPARADOR ALTA INGENIERIA"/>
      <sheetName val=" ficha tec.ALTA ING."/>
      <sheetName val="PROGRAMA100-108"/>
      <sheetName val="CONTROL DE AVANCE T-1"/>
      <sheetName val="DATOS LINEAS"/>
      <sheetName val="GRAFICAS (6+000-21+000)"/>
      <sheetName val="KM 6+000-21+000"/>
      <sheetName val="FISICO-FINANCIERO"/>
      <sheetName val="FOTOS"/>
      <sheetName val="EQUIPO Y PERSONAL"/>
      <sheetName val="LARGUILLO VOL PRINC 4 OCT"/>
    </sheetNames>
    <sheetDataSet>
      <sheetData sheetId="0"/>
      <sheetData sheetId="1"/>
      <sheetData sheetId="2"/>
      <sheetData sheetId="3"/>
      <sheetData sheetId="4"/>
      <sheetData sheetId="5">
        <row r="23">
          <cell r="E23" t="str">
            <v>TIPO DE CARRETERA:</v>
          </cell>
          <cell r="H23" t="str">
            <v>4 C</v>
          </cell>
        </row>
        <row r="24">
          <cell r="E24" t="str">
            <v>TIPO DE CARPETA:</v>
          </cell>
          <cell r="H24" t="str">
            <v>CONCRETO F´Y=48 KG/CM2</v>
          </cell>
        </row>
      </sheetData>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MA"/>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SA (sin amort.)"/>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SA (sin amort.)"/>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INDICE "/>
      <sheetName val="UBIC GEOGRÁFICA"/>
      <sheetName val="INF GRAL DEL EDO"/>
      <sheetName val="SEPARADOR ALTA INGENIERIA"/>
      <sheetName val=" ficha tec.ALTA ING."/>
      <sheetName val="CONTROL DE AVANCE T-1"/>
      <sheetName val="PROG. FIN. KM 6 AL 21"/>
      <sheetName val="PROG. FISICO KM 6 AL 21"/>
      <sheetName val="DATOS LINEAS KM 6 AL 21"/>
      <sheetName val="GRAFICAS (6+000-21+000)"/>
      <sheetName val="KM 6+000-21+000"/>
      <sheetName val="EQUIPO Y PERSONAL"/>
      <sheetName val="FOTOS"/>
      <sheetName val="comentarios 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HOR"/>
      <sheetName val="LISTAMA"/>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icha tec.ALTA ING."/>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3"/>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l Estim"/>
      <sheetName val="Forma E-7"/>
      <sheetName val="Forma 1 (2)"/>
      <sheetName val="Forma E-17"/>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FICH-GEN"/>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Rev. Programa"/>
      <sheetName val="Datos"/>
      <sheetName val="Progr. Conc."/>
      <sheetName val="Reprogr."/>
      <sheetName val="Reprogr. (2)"/>
      <sheetName val="Reprogr. II"/>
      <sheetName val="Rel. Est. Aplicada"/>
      <sheetName val="Ejec. no Est."/>
      <sheetName val="Evaluación"/>
      <sheetName val="Forma 2"/>
      <sheetName val="Forma 3"/>
      <sheetName val="Relación por Grupo"/>
      <sheetName val="Hoja1"/>
      <sheetName val="Hoja2"/>
      <sheetName val="Hoja3"/>
      <sheetName val="Forma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SA (sin amor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ograma mensual"/>
      <sheetName val="VOLUMENES"/>
      <sheetName val="CONCENTRADO PAGADO"/>
      <sheetName val="Rev. Programa"/>
      <sheetName val="Datos"/>
      <sheetName val="Programa"/>
      <sheetName val="Ejec. no Est."/>
      <sheetName val="Evaluación"/>
      <sheetName val="Forma 1"/>
      <sheetName val="Forma 2"/>
      <sheetName val="Forma 3"/>
      <sheetName val="Rev. Programa Ptes."/>
      <sheetName val="Datos Ptes."/>
      <sheetName val="Rel. Est. Aplicada"/>
      <sheetName val="Programa Ptes."/>
      <sheetName val="Evaluación Ptes."/>
      <sheetName val="Forma 1 Ptes."/>
      <sheetName val="Forma 2 Ptes."/>
      <sheetName val="Forma 3 Ptes."/>
      <sheetName val="Relación por Grupo"/>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RESOR"/>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s"/>
      <sheetName val="TECSA (sin amort.)"/>
      <sheetName val="LASSELLE (con amort.)"/>
      <sheetName val="TIHSA (con amort.)"/>
      <sheetName val="TIHSA (sin amort.)"/>
      <sheetName val="Freyssinet (con amort.)"/>
      <sheetName val="Module1"/>
      <sheetName val="Module2"/>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ORTADA"/>
      <sheetName val="INDICE"/>
      <sheetName val="Separador 1."/>
      <sheetName val="Locali  "/>
      <sheetName val="1.4-1.5"/>
      <sheetName val="1.6"/>
      <sheetName val="1.7-1.11"/>
      <sheetName val="Separador 2"/>
      <sheetName val="2.1 FICH-GEN"/>
      <sheetName val="Progr_Gral "/>
      <sheetName val="2.4 REL-CONT"/>
      <sheetName val="2.5 REL-ESTIM"/>
      <sheetName val="CUADRO BASE "/>
      <sheetName val="Separador 3"/>
      <sheetName val="LARGUILLO "/>
      <sheetName val="LARGUILLO-OBRAS"/>
      <sheetName val="3.2 Prog_Ejec"/>
      <sheetName val="3.3 AVANSES"/>
      <sheetName val="Separador 4"/>
      <sheetName val="4.1 PROG-PERS"/>
      <sheetName val="4.2 PROG-MAQ"/>
      <sheetName val="4.3 INCID-MAQ"/>
      <sheetName val="4.4 GRAFICA DE LLUVIAS"/>
      <sheetName val="Separador 5"/>
      <sheetName val="5.1 SIT-PROY"/>
      <sheetName val="5.2 REL-PROY"/>
      <sheetName val="5.3 PROY-FAL"/>
      <sheetName val="Separador 6"/>
      <sheetName val="6.1 DER-VIA"/>
      <sheetName val="Separador 7"/>
      <sheetName val="7.1 PRE-UNI"/>
      <sheetName val="Separador 8"/>
      <sheetName val="8.1 ORG-RES  "/>
      <sheetName val="8.2 INCID-VEH"/>
      <sheetName val="8.3 MOV-PERS"/>
      <sheetName val="8.4 REC-IN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Conc.Dif."/>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RES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ARATULA"/>
      <sheetName val="INDICE"/>
      <sheetName val="SEPARADORES"/>
      <sheetName val="1.1,1.2,1.3"/>
      <sheetName val="PRGVAL"/>
      <sheetName val="1.4 y 1.5"/>
      <sheetName val="1.6"/>
      <sheetName val="1.7 - 1.11"/>
      <sheetName val="2.1"/>
      <sheetName val="2.1.1"/>
      <sheetName val="2.2"/>
      <sheetName val="2.3"/>
      <sheetName val="2.4"/>
      <sheetName val="2.4.1"/>
      <sheetName val="2.5"/>
      <sheetName val="2.6"/>
      <sheetName val="3.1"/>
      <sheetName val="3.2"/>
      <sheetName val="3.3"/>
      <sheetName val="4.1 y 4.2"/>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RESOR"/>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l Estim"/>
      <sheetName val="Forma E-7"/>
      <sheetName val="Forma 1 (2)"/>
      <sheetName val="Forma E-17"/>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3.5"/>
      <sheetName val="E.P. 3.1"/>
      <sheetName val="EP 3.2"/>
      <sheetName val="EP 3.3"/>
      <sheetName val="E.P 3.4"/>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4.1"/>
      <sheetName val="F 4.2"/>
      <sheetName val="F 4.3"/>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FICH-GEN"/>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NVER"/>
      <sheetName val="DATOS"/>
      <sheetName val="9. LARG-AVA (1)"/>
      <sheetName val="AVANCE"/>
      <sheetName val="Hoja1"/>
      <sheetName val="CATA"/>
      <sheetName val="PRESUP. (2)"/>
      <sheetName val="Hoja1 (2)"/>
      <sheetName val="Hoja2"/>
      <sheetName val="Hoja3 (2)"/>
      <sheetName val="Hoja5"/>
      <sheetName val="RESUMEN"/>
      <sheetName val="analisis cabin"/>
      <sheetName val="TRONCAL"/>
      <sheetName val="ENTRONQ"/>
      <sheetName val="PIVS"/>
      <sheetName val="GRAFICO"/>
      <sheetName val="RES-NOTARIOS"/>
      <sheetName val="SUELO"/>
      <sheetName val="Hoja1 (3)"/>
      <sheetName val="SECODAM"/>
      <sheetName val="DICT-CABIN (2)"/>
      <sheetName val="EJIDOS (2)"/>
      <sheetName val="INF-FINAL EJIDOS"/>
      <sheetName val="ENT Y PIVS (2)"/>
      <sheetName val="INF-INGZAPATA (2)"/>
      <sheetName val="REL-PEND. (2)"/>
      <sheetName val="RESUMEN (2)"/>
      <sheetName val="INFORME PART. (2)"/>
      <sheetName val="EXPROP. "/>
      <sheetName val="CABIN"/>
      <sheetName val="AVALÚOS"/>
      <sheetName val="PRESUP."/>
      <sheetName val="Hoja3"/>
      <sheetName val="NOTARIOS"/>
      <sheetName val="EJIDOS RESUMEN "/>
      <sheetName val="Hoja1 (4)"/>
      <sheetName val="3.1 LARG-AVA "/>
      <sheetName val="PORTADA"/>
      <sheetName val="INDICE "/>
      <sheetName val="3-5"/>
      <sheetName val="6-8"/>
      <sheetName val="9-13"/>
      <sheetName val="2.2 PROG-OBR (5)"/>
      <sheetName val="2.2 PROG-OBR (6)"/>
      <sheetName val="2.2 PROG-OBR (7)"/>
      <sheetName val="2.2 PROG-OBR (8)"/>
      <sheetName val="III.-PROG Y AVAN"/>
      <sheetName val="RESGRALPART"/>
      <sheetName val="RESUMEN DE AFECT."/>
      <sheetName val="EJIDO LA BOVEDA"/>
      <sheetName val="EJIDO STA. ANA"/>
      <sheetName val="EJIDO REYES"/>
      <sheetName val="PART. TRONCAL"/>
      <sheetName val="PART. TRONCAL (3)"/>
      <sheetName val="ENTRONQUE"/>
      <sheetName val="EJIDOS"/>
    </sheetNames>
    <sheetDataSet>
      <sheetData sheetId="0" refreshError="1"/>
      <sheetData sheetId="1"/>
      <sheetData sheetId="2"/>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5.4 (2)"/>
      <sheetName val="F 5.1"/>
      <sheetName val="F. 5.2"/>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ograma mensual"/>
      <sheetName val="VOLUMENES"/>
      <sheetName val="CONCENTRADO PAGADO"/>
      <sheetName val="Rev. Programa"/>
      <sheetName val="Datos"/>
      <sheetName val="Programa"/>
      <sheetName val="Ejec. no Est."/>
      <sheetName val="Evaluación"/>
      <sheetName val="Forma 1"/>
      <sheetName val="Forma 2"/>
      <sheetName val="Forma 3"/>
      <sheetName val="Rev. Programa Ptes."/>
      <sheetName val="Datos Ptes."/>
      <sheetName val="Rel. Est. Aplicada"/>
      <sheetName val="Programa Ptes."/>
      <sheetName val="Evaluación Ptes."/>
      <sheetName val="Forma 1 Ptes."/>
      <sheetName val="Forma 2 Ptes."/>
      <sheetName val="Forma 3 Ptes."/>
      <sheetName val="Relación por Grupo"/>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l Estim"/>
      <sheetName val="Forma E-7"/>
      <sheetName val="Forma 1 (2)"/>
      <sheetName val="Forma E-17"/>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M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esupuesto"/>
      <sheetName val="Programa C.Orig."/>
      <sheetName val="Evaluación"/>
      <sheetName val="Est. Cero"/>
      <sheetName val="Rel. Est. Total"/>
      <sheetName val="Forma 1"/>
      <sheetName val="Factores Esc."/>
      <sheetName val="Forma 2"/>
      <sheetName val="Forma 3"/>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Programa C.Orig. (2)"/>
      <sheetName val="Est. Total"/>
      <sheetName val="Cuadro Finiquito"/>
      <sheetName val="Programa C.Orig. (3)"/>
      <sheetName val="Est. Escalatorias"/>
      <sheetName val="Rel. Estimaciones"/>
      <sheetName val="Inf. Contratos"/>
      <sheetName val="Contratos Mod."/>
      <sheetName val="Recep. Contratos"/>
      <sheetName val="Rel. Est. Aplicada"/>
      <sheetName val="Rel. Est. Real"/>
      <sheetName val="Forma 2datos"/>
      <sheetName val="Forma 2 Prog."/>
      <sheetName val="Resumen"/>
      <sheetName val="Cpo. Der.8.50"/>
      <sheetName val="Cpo. Der.6.50"/>
      <sheetName val="Cpo. Der.15.0"/>
      <sheetName val="Rev. Programa"/>
      <sheetName val="Larg.Cpo. Derecho"/>
      <sheetName val="Reprog. II"/>
      <sheetName val="Datos"/>
      <sheetName val="Relación por Grupo"/>
      <sheetName val="Diagrama de tendido"/>
      <sheetName val="Control Losa Cpo. Izq."/>
      <sheetName val="Larg.Cpo. Izquierdo"/>
      <sheetName val="6 Port de dvia"/>
      <sheetName val="6.1"/>
      <sheetName val="7 Precios unit"/>
      <sheetName val="7 P.U"/>
      <sheetName val="8 Recursos p Superv"/>
      <sheetName val="8.2"/>
      <sheetName val="Forma E-17"/>
      <sheetName val="GRAF.INVER"/>
      <sheetName val="Programa Conc.Dif."/>
      <sheetName val="CATA"/>
    </sheetNames>
    <sheetDataSet>
      <sheetData sheetId="0"/>
      <sheetData sheetId="1"/>
      <sheetData sheetId="2"/>
      <sheetData sheetId="3"/>
      <sheetData sheetId="4"/>
      <sheetData sheetId="5"/>
      <sheetData sheetId="6"/>
      <sheetData sheetId="7"/>
      <sheetData sheetId="8"/>
      <sheetData sheetId="9" refreshError="1">
        <row r="1">
          <cell r="B1" t="str">
            <v>SECRETARIA DE COMUNICACIONES Y TRANSPORTES</v>
          </cell>
          <cell r="F1" t="str">
            <v>CARRETERA</v>
          </cell>
          <cell r="H1" t="str">
            <v>: PALMILLAS - QUERETARO</v>
          </cell>
          <cell r="M1" t="str">
            <v>FORMA 3</v>
          </cell>
        </row>
        <row r="2">
          <cell r="B2" t="str">
            <v>DIRECCION GENERAL DE CARRETERAS FEDERALES</v>
          </cell>
          <cell r="F2" t="str">
            <v>T  R  A  M  O</v>
          </cell>
          <cell r="H2" t="str">
            <v>: KM 175+288 - KM 194+000</v>
          </cell>
        </row>
        <row r="3">
          <cell r="B3" t="str">
            <v>SUBDIRECCION DE CONSTRUCCION DE TERRACERIAS Y PAVIMENTOS</v>
          </cell>
          <cell r="F3" t="str">
            <v xml:space="preserve">O R I G E N </v>
          </cell>
          <cell r="H3" t="str">
            <v>: MEXICO, D.F.</v>
          </cell>
        </row>
        <row r="4">
          <cell r="B4" t="str">
            <v>OFICINA DE PRESUPUESTOS</v>
          </cell>
          <cell r="F4" t="str">
            <v>CONTRATISTA</v>
          </cell>
          <cell r="H4" t="str">
            <v>: PYASA INGENIEROS CIVILES, S.A. DE C.V.</v>
          </cell>
        </row>
        <row r="5">
          <cell r="B5" t="str">
            <v/>
          </cell>
          <cell r="F5" t="str">
            <v>CONTRATO EN EJERCICIO  Nº</v>
          </cell>
          <cell r="H5" t="str">
            <v>: 7-V-CE-O-117-W-0-7</v>
          </cell>
        </row>
        <row r="6">
          <cell r="F6" t="str">
            <v>O B R A</v>
          </cell>
          <cell r="H6" t="str">
            <v>: AMPLIACION DE AMBOS CUERPOS; TERRACERIAS, DRENAJE, PAVIMENTO DE CON-</v>
          </cell>
        </row>
        <row r="7">
          <cell r="B7" t="str">
            <v>RESUMEN DE COSTOS DE OBRAS</v>
          </cell>
          <cell r="H7" t="str">
            <v xml:space="preserve">  CRETO HIDRAULICO, ESTRUCTURAS, ENTRONQUES Y OBRAS COMPLEMENTARIAS</v>
          </cell>
        </row>
        <row r="8">
          <cell r="F8" t="str">
            <v>CONCURSO</v>
          </cell>
          <cell r="H8" t="str">
            <v>: SCT-CF-97-03-02</v>
          </cell>
        </row>
        <row r="10">
          <cell r="B10" t="str">
            <v>I M P O R T E  D E  L A  O B R A</v>
          </cell>
          <cell r="E10" t="str">
            <v>I M P O R T E  D E  L A  O B R A  P A G A D A</v>
          </cell>
        </row>
        <row r="11">
          <cell r="B11" t="str">
            <v/>
          </cell>
          <cell r="E11" t="str">
            <v>A Ñ O  D E  1 9 9 7</v>
          </cell>
          <cell r="H11" t="str">
            <v>A Ñ O  D E  1 9 9 8</v>
          </cell>
        </row>
        <row r="12">
          <cell r="A12" t="str">
            <v>C O N C E P T O</v>
          </cell>
          <cell r="B12" t="str">
            <v>CON P.U. DE</v>
          </cell>
          <cell r="C12" t="str">
            <v>ACTUALIZADA</v>
          </cell>
          <cell r="E12" t="str">
            <v>CON P.U. DE</v>
          </cell>
          <cell r="F12" t="str">
            <v/>
          </cell>
          <cell r="G12" t="str">
            <v/>
          </cell>
          <cell r="H12" t="str">
            <v>CON P.U. DE</v>
          </cell>
        </row>
        <row r="13">
          <cell r="A13" t="str">
            <v/>
          </cell>
          <cell r="B13" t="str">
            <v>CONCURSO</v>
          </cell>
          <cell r="C13" t="str">
            <v>AL</v>
          </cell>
          <cell r="D13" t="str">
            <v>TOTAL</v>
          </cell>
          <cell r="E13" t="str">
            <v>CONCURSO</v>
          </cell>
          <cell r="F13" t="str">
            <v>ACTUALIZADA</v>
          </cell>
          <cell r="G13" t="str">
            <v>TOTAL</v>
          </cell>
          <cell r="H13" t="str">
            <v>CONCURSO</v>
          </cell>
        </row>
        <row r="14">
          <cell r="B14" t="str">
            <v>( $ )</v>
          </cell>
          <cell r="C14">
            <v>35642</v>
          </cell>
          <cell r="D14" t="str">
            <v>( a+b+c )</v>
          </cell>
          <cell r="E14" t="str">
            <v>( $ )</v>
          </cell>
          <cell r="F14" t="str">
            <v>( $ )</v>
          </cell>
          <cell r="G14" t="str">
            <v>( a )</v>
          </cell>
          <cell r="H14" t="str">
            <v>( $ )</v>
          </cell>
        </row>
        <row r="15">
          <cell r="A15" t="str">
            <v>TERRACERIAS</v>
          </cell>
          <cell r="B15">
            <v>5434178.0999999987</v>
          </cell>
          <cell r="C15">
            <v>43545.155394460329</v>
          </cell>
          <cell r="D15">
            <v>5477723.2553944588</v>
          </cell>
          <cell r="E15">
            <v>5846.5279999999993</v>
          </cell>
          <cell r="F15">
            <v>46.84939757091572</v>
          </cell>
          <cell r="G15">
            <v>5893.3773975709155</v>
          </cell>
          <cell r="H15">
            <v>0</v>
          </cell>
        </row>
        <row r="16">
          <cell r="A16" t="str">
            <v>ACARREOS PARA TERRACERIAS</v>
          </cell>
          <cell r="B16">
            <v>4560886.585</v>
          </cell>
          <cell r="C16">
            <v>115532.67944272951</v>
          </cell>
          <cell r="D16">
            <v>4676419.2644427298</v>
          </cell>
          <cell r="E16">
            <v>0</v>
          </cell>
          <cell r="F16">
            <v>0</v>
          </cell>
          <cell r="G16">
            <v>0</v>
          </cell>
          <cell r="H16">
            <v>0</v>
          </cell>
        </row>
        <row r="17">
          <cell r="A17" t="str">
            <v>OBRAS DE DRENAJE</v>
          </cell>
          <cell r="B17">
            <v>3962064.9450000003</v>
          </cell>
          <cell r="C17">
            <v>12368.192070726904</v>
          </cell>
          <cell r="D17">
            <v>3974433.1370707271</v>
          </cell>
          <cell r="E17">
            <v>0</v>
          </cell>
          <cell r="F17">
            <v>0</v>
          </cell>
          <cell r="G17">
            <v>0</v>
          </cell>
          <cell r="H17">
            <v>0</v>
          </cell>
        </row>
        <row r="18">
          <cell r="A18" t="str">
            <v>TRABAJOS DIVERSOS</v>
          </cell>
          <cell r="B18">
            <v>5557644</v>
          </cell>
          <cell r="C18">
            <v>17349.036274498259</v>
          </cell>
          <cell r="D18">
            <v>5574993.0362744983</v>
          </cell>
          <cell r="E18">
            <v>0</v>
          </cell>
          <cell r="F18">
            <v>0</v>
          </cell>
          <cell r="G18">
            <v>0</v>
          </cell>
          <cell r="H18">
            <v>0</v>
          </cell>
        </row>
        <row r="19">
          <cell r="A19" t="str">
            <v>PAVIMENTOS</v>
          </cell>
          <cell r="B19">
            <v>2206475.9399999976</v>
          </cell>
          <cell r="C19">
            <v>10777.859925456651</v>
          </cell>
          <cell r="D19">
            <v>2217253.7999254544</v>
          </cell>
          <cell r="E19">
            <v>0</v>
          </cell>
          <cell r="F19">
            <v>0</v>
          </cell>
          <cell r="G19">
            <v>0</v>
          </cell>
          <cell r="H19">
            <v>0</v>
          </cell>
        </row>
        <row r="20">
          <cell r="A20" t="str">
            <v>CEMENTO PORTLAND P/BASE ESTABILIZADA</v>
          </cell>
          <cell r="B20">
            <v>1973322</v>
          </cell>
          <cell r="C20">
            <v>0</v>
          </cell>
          <cell r="D20">
            <v>1973322</v>
          </cell>
          <cell r="E20">
            <v>0</v>
          </cell>
          <cell r="F20">
            <v>0</v>
          </cell>
          <cell r="G20">
            <v>0</v>
          </cell>
          <cell r="H20">
            <v>0</v>
          </cell>
        </row>
        <row r="21">
          <cell r="A21" t="str">
            <v>SUB-BASE HIDRAULICA</v>
          </cell>
          <cell r="B21">
            <v>1067404.8600000001</v>
          </cell>
          <cell r="C21">
            <v>5213.8978070305538</v>
          </cell>
          <cell r="D21">
            <v>1072618.7578070306</v>
          </cell>
          <cell r="E21">
            <v>0</v>
          </cell>
          <cell r="F21">
            <v>0</v>
          </cell>
          <cell r="G21">
            <v>0</v>
          </cell>
          <cell r="H21">
            <v>0</v>
          </cell>
        </row>
        <row r="22">
          <cell r="A22" t="str">
            <v>BASE HIDRAULICA</v>
          </cell>
          <cell r="B22">
            <v>1726100.273</v>
          </cell>
          <cell r="C22">
            <v>8431.3935277655928</v>
          </cell>
          <cell r="D22">
            <v>1734531.6665277656</v>
          </cell>
          <cell r="E22">
            <v>0</v>
          </cell>
          <cell r="F22">
            <v>0</v>
          </cell>
          <cell r="G22">
            <v>0</v>
          </cell>
          <cell r="H22">
            <v>0</v>
          </cell>
        </row>
        <row r="23">
          <cell r="A23" t="str">
            <v>BASE ESTABILIZADA C/CEMENTO PORTLAND</v>
          </cell>
          <cell r="B23">
            <v>1670948.352</v>
          </cell>
          <cell r="C23">
            <v>8161.9957662120032</v>
          </cell>
          <cell r="D23">
            <v>1679110.347766212</v>
          </cell>
          <cell r="E23">
            <v>0</v>
          </cell>
          <cell r="F23">
            <v>0</v>
          </cell>
          <cell r="G23">
            <v>0</v>
          </cell>
          <cell r="H23">
            <v>0</v>
          </cell>
        </row>
        <row r="24">
          <cell r="A24" t="str">
            <v>PRODUCTOS ASFALTICOS</v>
          </cell>
          <cell r="B24">
            <v>7835876.9060000004</v>
          </cell>
          <cell r="C24">
            <v>0</v>
          </cell>
          <cell r="D24">
            <v>7835876.9060000004</v>
          </cell>
          <cell r="E24">
            <v>0</v>
          </cell>
          <cell r="F24">
            <v>0</v>
          </cell>
          <cell r="G24">
            <v>0</v>
          </cell>
          <cell r="H24">
            <v>0</v>
          </cell>
        </row>
        <row r="25">
          <cell r="A25" t="str">
            <v>CARPETA DE CONCRETO ASFALTICO</v>
          </cell>
          <cell r="B25">
            <v>4537860.4809999997</v>
          </cell>
          <cell r="C25">
            <v>22165.854491702907</v>
          </cell>
          <cell r="D25">
            <v>4560026.3354917029</v>
          </cell>
          <cell r="E25">
            <v>0</v>
          </cell>
          <cell r="F25">
            <v>0</v>
          </cell>
          <cell r="G25">
            <v>0</v>
          </cell>
          <cell r="H25">
            <v>0</v>
          </cell>
        </row>
        <row r="26">
          <cell r="A26" t="str">
            <v>LOSAS DE CONCRETO hIDRAULICO</v>
          </cell>
          <cell r="B26">
            <v>54978100.200000003</v>
          </cell>
          <cell r="C26">
            <v>-166990.48154747579</v>
          </cell>
          <cell r="D26">
            <v>54811109.718452528</v>
          </cell>
          <cell r="E26">
            <v>0</v>
          </cell>
          <cell r="F26">
            <v>0</v>
          </cell>
          <cell r="G26">
            <v>0</v>
          </cell>
          <cell r="H26">
            <v>0</v>
          </cell>
        </row>
        <row r="27">
          <cell r="A27" t="str">
            <v>ACARREOS P/PAVIMENTOS</v>
          </cell>
          <cell r="B27">
            <v>8342805.7560799997</v>
          </cell>
          <cell r="C27">
            <v>211333.1882095352</v>
          </cell>
          <cell r="D27">
            <v>8554138.9442895353</v>
          </cell>
          <cell r="E27">
            <v>0</v>
          </cell>
          <cell r="F27">
            <v>0</v>
          </cell>
          <cell r="G27">
            <v>0</v>
          </cell>
          <cell r="H27">
            <v>0</v>
          </cell>
        </row>
        <row r="28">
          <cell r="A28" t="str">
            <v>PUENTES Y PASOS A DESNIVEL</v>
          </cell>
          <cell r="B28">
            <v>25192450</v>
          </cell>
          <cell r="C28">
            <v>78642.088067080884</v>
          </cell>
          <cell r="D28">
            <v>25271092.088067081</v>
          </cell>
          <cell r="E28">
            <v>0</v>
          </cell>
          <cell r="F28">
            <v>0</v>
          </cell>
          <cell r="G28">
            <v>0</v>
          </cell>
          <cell r="H28">
            <v>0</v>
          </cell>
        </row>
        <row r="29">
          <cell r="A29" t="str">
            <v>SEÑALAMIENTO</v>
          </cell>
          <cell r="B29">
            <v>4032271</v>
          </cell>
          <cell r="C29">
            <v>12587.35101557555</v>
          </cell>
          <cell r="D29">
            <v>4044858.3510155757</v>
          </cell>
          <cell r="E29">
            <v>0</v>
          </cell>
          <cell r="F29">
            <v>0</v>
          </cell>
          <cell r="G29">
            <v>0</v>
          </cell>
          <cell r="H29">
            <v>0</v>
          </cell>
        </row>
        <row r="30">
          <cell r="A30" t="str">
            <v>S U B T O T A L</v>
          </cell>
          <cell r="B30">
            <v>133078389.39807999</v>
          </cell>
          <cell r="C30">
            <v>379118.21044529858</v>
          </cell>
          <cell r="D30">
            <v>133457507.60852532</v>
          </cell>
          <cell r="E30">
            <v>5846.5279999999993</v>
          </cell>
          <cell r="F30">
            <v>46.84939757091572</v>
          </cell>
          <cell r="G30">
            <v>5893.3773975709155</v>
          </cell>
          <cell r="H30">
            <v>0</v>
          </cell>
        </row>
        <row r="31">
          <cell r="A31" t="str">
            <v>I. V. A.  ( 15 % )</v>
          </cell>
          <cell r="B31">
            <v>19961758.409711998</v>
          </cell>
          <cell r="C31">
            <v>56867.731566794784</v>
          </cell>
          <cell r="D31">
            <v>20018626.141278796</v>
          </cell>
          <cell r="E31">
            <v>876.97919999999988</v>
          </cell>
          <cell r="F31">
            <v>7.0274096356373574</v>
          </cell>
          <cell r="G31">
            <v>884.00660963563735</v>
          </cell>
          <cell r="H31">
            <v>0</v>
          </cell>
        </row>
        <row r="32">
          <cell r="A32" t="str">
            <v>T O T A L</v>
          </cell>
          <cell r="B32">
            <v>153040147.80779198</v>
          </cell>
          <cell r="C32">
            <v>435985.94201209338</v>
          </cell>
          <cell r="D32">
            <v>153476133.74980411</v>
          </cell>
          <cell r="E32">
            <v>6723.5071999999991</v>
          </cell>
          <cell r="F32">
            <v>53.876807206553075</v>
          </cell>
          <cell r="G32">
            <v>6777.3840072065532</v>
          </cell>
          <cell r="H32">
            <v>0</v>
          </cell>
        </row>
        <row r="33">
          <cell r="A33" t="str">
            <v>IMPORTE TOTAL DE LA OBRA REAL</v>
          </cell>
          <cell r="D33" t="str">
            <v xml:space="preserve">IMP. TOTAL ACTUAL DE LA OBRA </v>
          </cell>
          <cell r="F33">
            <v>153476133.74980411</v>
          </cell>
          <cell r="G33" t="str">
            <v>FORMULO</v>
          </cell>
        </row>
        <row r="34">
          <cell r="A34" t="str">
            <v>CON P.U. DE CONCURSO</v>
          </cell>
          <cell r="B34">
            <v>153040147.80779198</v>
          </cell>
          <cell r="D34" t="str">
            <v xml:space="preserve">CANTIDAD CONTRATADA </v>
          </cell>
          <cell r="F34">
            <v>153627673.29949999</v>
          </cell>
          <cell r="G34" t="str">
            <v>EL RESIDENTE</v>
          </cell>
        </row>
        <row r="35">
          <cell r="A35" t="str">
            <v>IMPORTE DE LA OBRA CONCURSADA</v>
          </cell>
          <cell r="B35">
            <v>153627673.29949999</v>
          </cell>
          <cell r="D35" t="str">
            <v>FALTANTE DE CONTRATAR</v>
          </cell>
          <cell r="F35">
            <v>-151539.54969587922</v>
          </cell>
        </row>
        <row r="36">
          <cell r="A36" t="str">
            <v>PORCIENTO DE VARIACION</v>
          </cell>
          <cell r="B36">
            <v>-3.824346740984752E-3</v>
          </cell>
          <cell r="D36" t="str">
            <v/>
          </cell>
          <cell r="G36" t="str">
            <v>ING. JUAN O. CARRETE SILVA</v>
          </cell>
        </row>
        <row r="37">
          <cell r="A37" t="str">
            <v>*Se aplican factores de actualizacion autorizados</v>
          </cell>
          <cell r="D37" t="str">
            <v>INFORME DEL SEGUNDO TRIMESTRE</v>
          </cell>
          <cell r="G37" t="str">
            <v>Vo Bo</v>
          </cell>
        </row>
        <row r="38">
          <cell r="A38" t="str">
            <v xml:space="preserve">  para obra ejecutada hasta el 31 de Julio</v>
          </cell>
          <cell r="D38" t="str">
            <v>DE  1  9  9  7</v>
          </cell>
          <cell r="G38" t="str">
            <v>EL RESID. GENERAL</v>
          </cell>
        </row>
        <row r="39">
          <cell r="A39" t="str">
            <v xml:space="preserve">  de 1997</v>
          </cell>
        </row>
        <row r="40">
          <cell r="G40" t="str">
            <v>ING. MANUEL ORTIZ VALENCIA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HOR"/>
      <sheetName val="LISTAMA"/>
    </sheetNames>
    <sheetDataSet>
      <sheetData sheetId="0"/>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l Estim"/>
      <sheetName val="Forma E-7"/>
      <sheetName val="Forma 1 (2)"/>
      <sheetName val="Forma E-17"/>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Rev. Programa"/>
      <sheetName val="Datos"/>
      <sheetName val="Progr. Conc."/>
      <sheetName val="Reprogr."/>
      <sheetName val="Reprogr. (2)"/>
      <sheetName val="Reprogr. II"/>
      <sheetName val="Rel. Est. Aplicada"/>
      <sheetName val="Ejec. no Est."/>
      <sheetName val="Evaluación"/>
      <sheetName val="Forma 2"/>
      <sheetName val="Forma 3"/>
      <sheetName val="Relación por Grupo"/>
      <sheetName val="Hoja1"/>
      <sheetName val="Hoja2"/>
      <sheetName val="Hoja3"/>
      <sheetName val="Forma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Rev. Programa"/>
      <sheetName val="Datos"/>
      <sheetName val="Rel. Est. Aplicada"/>
      <sheetName val="Ejec. no Est."/>
      <sheetName val="Evaluación"/>
      <sheetName val="Forma 1"/>
      <sheetName val="Forma 2"/>
      <sheetName val="Forma 3"/>
      <sheetName val="Relación por Grupo"/>
      <sheetName val="Hoja1"/>
      <sheetName val="Hoja2"/>
      <sheetName val="Hoja3"/>
      <sheetName val="Forma E_7"/>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RESOR"/>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Conc.Dif."/>
      <sheetName val="Forma E-7"/>
      <sheetName val="Rev. Programa"/>
      <sheetName val="Datos"/>
      <sheetName val="Rel. Est. Aplicada"/>
      <sheetName val="Ejec. no Est."/>
      <sheetName val="Evaluación"/>
      <sheetName val="Forma 1"/>
      <sheetName val="Forma 2"/>
      <sheetName val="Forma 3"/>
      <sheetName val="Relación por Grupo"/>
      <sheetName val="Hoja1"/>
      <sheetName val="Hoja2"/>
      <sheetName val="Hoja3"/>
      <sheetName val="Programa Conc_Dif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ABRIL!F14C7" advise="1"/>
        </mc:Choice>
        <mc:Fallback>
          <oleItem name="!ABRIL!F14C7" advise="1"/>
        </mc:Fallback>
      </mc:AlternateContent>
      <mc:AlternateContent xmlns:mc="http://schemas.openxmlformats.org/markup-compatibility/2006">
        <mc:Choice Requires="x14">
          <x14:oleItem name="!MAYO!F22C8" advise="1"/>
        </mc:Choice>
        <mc:Fallback>
          <oleItem name="!MAYO!F22C8" advise="1"/>
        </mc:Fallback>
      </mc:AlternateContent>
    </oleItems>
  </oleLin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6.1"/>
      <sheetName val="F 6.2"/>
      <sheetName val="F 6.3"/>
      <sheetName val="F 6.3 (2)"/>
      <sheetName val="F 6.4"/>
      <sheetName val="F 6.5"/>
      <sheetName val="F 6.5 (2)"/>
      <sheetName val="F 6.6 "/>
      <sheetName val="F. 6.7"/>
      <sheetName val="F. 6.8"/>
    </sheetNames>
    <sheetDataSet>
      <sheetData sheetId="0"/>
      <sheetData sheetId="1"/>
      <sheetData sheetId="2">
        <row r="15">
          <cell r="B15" t="str">
            <v>ENE</v>
          </cell>
        </row>
        <row r="16">
          <cell r="B16" t="str">
            <v>FEB</v>
          </cell>
          <cell r="D16">
            <v>1.334887712906456</v>
          </cell>
          <cell r="E16">
            <v>0.34730698598953014</v>
          </cell>
        </row>
        <row r="17">
          <cell r="B17" t="str">
            <v>MAR</v>
          </cell>
          <cell r="D17">
            <v>2.6697754258129121</v>
          </cell>
          <cell r="E17">
            <v>2.1946977435257291</v>
          </cell>
        </row>
        <row r="18">
          <cell r="B18" t="str">
            <v>ABR</v>
          </cell>
          <cell r="D18">
            <v>4.0046631387193683</v>
          </cell>
          <cell r="E18">
            <v>0.17921593204819947</v>
          </cell>
        </row>
        <row r="19">
          <cell r="B19" t="str">
            <v>MAY</v>
          </cell>
          <cell r="D19">
            <v>5.3395508516258241</v>
          </cell>
          <cell r="E19">
            <v>2.0727815613979033</v>
          </cell>
        </row>
        <row r="20">
          <cell r="B20" t="str">
            <v>JUN</v>
          </cell>
          <cell r="D20">
            <v>6.6744385645322799</v>
          </cell>
        </row>
        <row r="21">
          <cell r="B21" t="str">
            <v>JUL</v>
          </cell>
          <cell r="D21">
            <v>10.750174978481871</v>
          </cell>
        </row>
        <row r="22">
          <cell r="B22" t="str">
            <v>AGO</v>
          </cell>
          <cell r="D22">
            <v>28.465389613315196</v>
          </cell>
        </row>
        <row r="23">
          <cell r="B23" t="str">
            <v>SEP</v>
          </cell>
          <cell r="D23">
            <v>57.079233767989123</v>
          </cell>
        </row>
        <row r="24">
          <cell r="B24" t="str">
            <v>OCT</v>
          </cell>
          <cell r="D24">
            <v>85.693077922663051</v>
          </cell>
        </row>
        <row r="25">
          <cell r="B25" t="str">
            <v>NOV</v>
          </cell>
          <cell r="D25">
            <v>100.00000000000001</v>
          </cell>
        </row>
        <row r="37">
          <cell r="B37" t="str">
            <v>FEB</v>
          </cell>
          <cell r="C37">
            <v>1.8023049600000003</v>
          </cell>
          <cell r="E37">
            <v>0.46891817000000002</v>
          </cell>
        </row>
        <row r="38">
          <cell r="B38" t="str">
            <v>MAR</v>
          </cell>
          <cell r="C38">
            <v>1.8023049600000003</v>
          </cell>
          <cell r="E38">
            <v>2.9631815399999999</v>
          </cell>
        </row>
        <row r="39">
          <cell r="B39" t="str">
            <v>ABR</v>
          </cell>
          <cell r="C39">
            <v>1.8023049600000003</v>
          </cell>
        </row>
        <row r="40">
          <cell r="B40" t="str">
            <v>MAY</v>
          </cell>
          <cell r="C40">
            <v>1.8023049600000003</v>
          </cell>
        </row>
        <row r="41">
          <cell r="B41" t="str">
            <v>JUN</v>
          </cell>
          <cell r="C41">
            <v>1.8023049600000003</v>
          </cell>
        </row>
        <row r="42">
          <cell r="B42" t="str">
            <v>JUL</v>
          </cell>
          <cell r="C42">
            <v>5.5028747987500006</v>
          </cell>
        </row>
        <row r="43">
          <cell r="B43" t="str">
            <v>AGO</v>
          </cell>
          <cell r="C43">
            <v>23.918280837500006</v>
          </cell>
        </row>
        <row r="44">
          <cell r="B44" t="str">
            <v>SEP</v>
          </cell>
          <cell r="C44">
            <v>38.633117037500007</v>
          </cell>
        </row>
        <row r="45">
          <cell r="B45" t="str">
            <v>OCT</v>
          </cell>
          <cell r="C45">
            <v>38.633117037500007</v>
          </cell>
        </row>
        <row r="46">
          <cell r="B46" t="str">
            <v>NOV</v>
          </cell>
          <cell r="C46">
            <v>19.316558518750004</v>
          </cell>
        </row>
        <row r="47">
          <cell r="B47" t="str">
            <v>DIC</v>
          </cell>
        </row>
      </sheetData>
      <sheetData sheetId="3">
        <row r="15">
          <cell r="B15" t="str">
            <v>ENE</v>
          </cell>
        </row>
        <row r="16">
          <cell r="B16" t="str">
            <v>FEB</v>
          </cell>
          <cell r="D16">
            <v>1.334887712906456</v>
          </cell>
          <cell r="E16">
            <v>0.34730698598953014</v>
          </cell>
        </row>
        <row r="17">
          <cell r="B17" t="str">
            <v>MAR</v>
          </cell>
          <cell r="D17">
            <v>2.6697754258129121</v>
          </cell>
          <cell r="E17">
            <v>2.1946977435257291</v>
          </cell>
        </row>
        <row r="18">
          <cell r="B18" t="str">
            <v>ABR</v>
          </cell>
          <cell r="D18">
            <v>4.0046631387193683</v>
          </cell>
        </row>
        <row r="19">
          <cell r="B19" t="str">
            <v>MAY</v>
          </cell>
          <cell r="D19">
            <v>5.3395508516258241</v>
          </cell>
        </row>
        <row r="20">
          <cell r="B20" t="str">
            <v>JUN</v>
          </cell>
          <cell r="D20">
            <v>6.6744385645322799</v>
          </cell>
        </row>
        <row r="21">
          <cell r="B21" t="str">
            <v>JUL</v>
          </cell>
          <cell r="D21">
            <v>10.750174978481871</v>
          </cell>
        </row>
        <row r="22">
          <cell r="B22" t="str">
            <v>AGO</v>
          </cell>
          <cell r="D22">
            <v>28.465389613315196</v>
          </cell>
        </row>
        <row r="23">
          <cell r="B23" t="str">
            <v>SEP</v>
          </cell>
          <cell r="D23">
            <v>57.079233767989123</v>
          </cell>
        </row>
        <row r="24">
          <cell r="B24" t="str">
            <v>OCT</v>
          </cell>
          <cell r="D24">
            <v>85.693077922663051</v>
          </cell>
        </row>
        <row r="25">
          <cell r="B25" t="str">
            <v>NOV</v>
          </cell>
          <cell r="D25">
            <v>100.00000000000001</v>
          </cell>
        </row>
        <row r="37">
          <cell r="B37" t="str">
            <v>FEB</v>
          </cell>
          <cell r="C37">
            <v>1.8023049600000003</v>
          </cell>
          <cell r="E37">
            <v>0.46891817000000002</v>
          </cell>
        </row>
        <row r="38">
          <cell r="B38" t="str">
            <v>MAR</v>
          </cell>
          <cell r="C38">
            <v>1.8023049600000003</v>
          </cell>
          <cell r="E38">
            <v>2.9631815399999999</v>
          </cell>
        </row>
        <row r="39">
          <cell r="B39" t="str">
            <v>ABR</v>
          </cell>
          <cell r="C39">
            <v>1.8023049600000003</v>
          </cell>
        </row>
        <row r="40">
          <cell r="B40" t="str">
            <v>MAY</v>
          </cell>
          <cell r="C40">
            <v>1.8023049600000003</v>
          </cell>
        </row>
        <row r="41">
          <cell r="B41" t="str">
            <v>JUN</v>
          </cell>
          <cell r="C41">
            <v>1.8023049600000003</v>
          </cell>
        </row>
        <row r="42">
          <cell r="B42" t="str">
            <v>JUL</v>
          </cell>
          <cell r="C42">
            <v>5.5028747987500006</v>
          </cell>
        </row>
        <row r="43">
          <cell r="B43" t="str">
            <v>AGO</v>
          </cell>
          <cell r="C43">
            <v>23.918280837500006</v>
          </cell>
        </row>
        <row r="44">
          <cell r="B44" t="str">
            <v>SEP</v>
          </cell>
          <cell r="C44">
            <v>38.633117037500007</v>
          </cell>
        </row>
        <row r="45">
          <cell r="B45" t="str">
            <v>OCT</v>
          </cell>
          <cell r="C45">
            <v>38.633117037500007</v>
          </cell>
        </row>
        <row r="46">
          <cell r="B46" t="str">
            <v>NOV</v>
          </cell>
          <cell r="C46">
            <v>19.316558518750004</v>
          </cell>
        </row>
        <row r="47">
          <cell r="B47" t="str">
            <v>DIC</v>
          </cell>
        </row>
      </sheetData>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Forma E-7 (P)"/>
      <sheetName val="Hoja3"/>
      <sheetName val="Hoja2"/>
      <sheetName val="Hoja1"/>
    </sheetNames>
    <sheetDataSet>
      <sheetData sheetId="0" refreshError="1"/>
      <sheetData sheetId="1">
        <row r="15">
          <cell r="D15" t="str">
            <v>ha</v>
          </cell>
          <cell r="E15">
            <v>140.82</v>
          </cell>
        </row>
        <row r="19">
          <cell r="D19" t="str">
            <v>m3</v>
          </cell>
          <cell r="E19">
            <v>130566</v>
          </cell>
        </row>
        <row r="20">
          <cell r="D20" t="str">
            <v>m3</v>
          </cell>
          <cell r="E20">
            <v>172312</v>
          </cell>
        </row>
        <row r="23">
          <cell r="D23" t="str">
            <v>m3</v>
          </cell>
          <cell r="E23">
            <v>8252.5</v>
          </cell>
        </row>
        <row r="27">
          <cell r="D27" t="str">
            <v>m3</v>
          </cell>
          <cell r="E27">
            <v>1979031</v>
          </cell>
        </row>
        <row r="28">
          <cell r="D28" t="str">
            <v>m3</v>
          </cell>
          <cell r="E28">
            <v>458700</v>
          </cell>
        </row>
        <row r="30">
          <cell r="D30" t="str">
            <v>m3</v>
          </cell>
          <cell r="E30">
            <v>1401</v>
          </cell>
        </row>
        <row r="31">
          <cell r="D31" t="str">
            <v>m3</v>
          </cell>
          <cell r="E31">
            <v>671</v>
          </cell>
        </row>
        <row r="34">
          <cell r="D34" t="str">
            <v>m3</v>
          </cell>
          <cell r="E34">
            <v>3224</v>
          </cell>
        </row>
        <row r="38">
          <cell r="D38" t="str">
            <v>m3</v>
          </cell>
          <cell r="E38">
            <v>141096</v>
          </cell>
        </row>
        <row r="39">
          <cell r="D39" t="str">
            <v>m3</v>
          </cell>
          <cell r="E39">
            <v>41357</v>
          </cell>
        </row>
        <row r="40">
          <cell r="D40" t="str">
            <v>m3</v>
          </cell>
          <cell r="E40">
            <v>305798</v>
          </cell>
        </row>
        <row r="41">
          <cell r="D41" t="str">
            <v>m3</v>
          </cell>
          <cell r="E41">
            <v>58455</v>
          </cell>
        </row>
        <row r="43">
          <cell r="E43" t="str">
            <v>MONTO DE ESTA HOJA                  $</v>
          </cell>
        </row>
        <row r="46">
          <cell r="E46" t="str">
            <v>MONTO TOTAL ACUMULADO        $</v>
          </cell>
        </row>
        <row r="51">
          <cell r="E51" t="str">
            <v>FIRMA</v>
          </cell>
        </row>
        <row r="55">
          <cell r="D55" t="str">
            <v>m3</v>
          </cell>
          <cell r="E55">
            <v>81254</v>
          </cell>
        </row>
        <row r="57">
          <cell r="D57" t="str">
            <v>m3</v>
          </cell>
          <cell r="E57">
            <v>25531</v>
          </cell>
        </row>
        <row r="59">
          <cell r="D59" t="str">
            <v>m3</v>
          </cell>
          <cell r="E59">
            <v>2687</v>
          </cell>
        </row>
        <row r="62">
          <cell r="D62" t="str">
            <v>m3</v>
          </cell>
          <cell r="E62">
            <v>793</v>
          </cell>
        </row>
        <row r="65">
          <cell r="D65" t="str">
            <v>m3</v>
          </cell>
          <cell r="E65">
            <v>2399707</v>
          </cell>
        </row>
        <row r="66">
          <cell r="D66" t="str">
            <v>m3</v>
          </cell>
          <cell r="E66">
            <v>111547</v>
          </cell>
        </row>
        <row r="67">
          <cell r="D67" t="str">
            <v>m3</v>
          </cell>
          <cell r="E67">
            <v>61493</v>
          </cell>
        </row>
        <row r="70">
          <cell r="D70" t="str">
            <v>m3</v>
          </cell>
          <cell r="E70">
            <v>31596</v>
          </cell>
        </row>
        <row r="71">
          <cell r="D71" t="str">
            <v>m3</v>
          </cell>
          <cell r="E71">
            <v>36796</v>
          </cell>
        </row>
        <row r="74">
          <cell r="D74" t="str">
            <v>m3</v>
          </cell>
          <cell r="E74">
            <v>23930</v>
          </cell>
        </row>
        <row r="77">
          <cell r="D77" t="str">
            <v>m3</v>
          </cell>
          <cell r="E77">
            <v>36566</v>
          </cell>
        </row>
        <row r="78">
          <cell r="D78" t="str">
            <v>m3</v>
          </cell>
          <cell r="E78">
            <v>32025</v>
          </cell>
        </row>
        <row r="79">
          <cell r="D79" t="str">
            <v>m3</v>
          </cell>
          <cell r="E79">
            <v>10000</v>
          </cell>
        </row>
        <row r="80">
          <cell r="D80" t="str">
            <v>m3</v>
          </cell>
          <cell r="E80">
            <v>5000</v>
          </cell>
        </row>
        <row r="84">
          <cell r="E84" t="str">
            <v>MONTO DE ESTA HOJA                  $</v>
          </cell>
        </row>
        <row r="87">
          <cell r="E87" t="str">
            <v>MONTO TOTAL ACUMULADO        $</v>
          </cell>
        </row>
        <row r="92">
          <cell r="E92" t="str">
            <v>FIRMA</v>
          </cell>
        </row>
        <row r="96">
          <cell r="D96" t="str">
            <v>m3-est</v>
          </cell>
          <cell r="E96">
            <v>1474150</v>
          </cell>
        </row>
        <row r="98">
          <cell r="D98" t="str">
            <v>m3</v>
          </cell>
          <cell r="E98">
            <v>1427732</v>
          </cell>
        </row>
        <row r="101">
          <cell r="D101" t="str">
            <v>m3-hm</v>
          </cell>
          <cell r="E101">
            <v>1209443</v>
          </cell>
        </row>
        <row r="105">
          <cell r="D105" t="str">
            <v>m3</v>
          </cell>
          <cell r="E105">
            <v>117241</v>
          </cell>
        </row>
        <row r="108">
          <cell r="D108" t="str">
            <v>m3-hm</v>
          </cell>
          <cell r="E108">
            <v>309313</v>
          </cell>
        </row>
        <row r="112">
          <cell r="D112" t="str">
            <v>m3</v>
          </cell>
          <cell r="E112">
            <v>546706</v>
          </cell>
        </row>
        <row r="113">
          <cell r="D113" t="str">
            <v>m3-km</v>
          </cell>
          <cell r="E113">
            <v>2587255</v>
          </cell>
        </row>
        <row r="118">
          <cell r="D118" t="str">
            <v>m2</v>
          </cell>
          <cell r="E118">
            <v>150343</v>
          </cell>
        </row>
        <row r="120">
          <cell r="D120" t="str">
            <v>pza</v>
          </cell>
          <cell r="E120">
            <v>12748</v>
          </cell>
        </row>
        <row r="123">
          <cell r="D123" t="str">
            <v>m3</v>
          </cell>
          <cell r="E123">
            <v>6741.45</v>
          </cell>
        </row>
        <row r="125">
          <cell r="E125" t="str">
            <v>MONTO DE ESTA HOJA                  $</v>
          </cell>
        </row>
        <row r="128">
          <cell r="E128" t="str">
            <v>MONTO TOTAL ACUMULADO        $</v>
          </cell>
        </row>
        <row r="133">
          <cell r="E133" t="str">
            <v>FIRMA</v>
          </cell>
        </row>
        <row r="135">
          <cell r="D135" t="str">
            <v>m3</v>
          </cell>
          <cell r="E135">
            <v>250</v>
          </cell>
        </row>
        <row r="140">
          <cell r="D140" t="str">
            <v>m3</v>
          </cell>
          <cell r="E140">
            <v>1250</v>
          </cell>
        </row>
        <row r="144">
          <cell r="D144" t="str">
            <v>m3</v>
          </cell>
          <cell r="E144">
            <v>521.70000000000005</v>
          </cell>
        </row>
        <row r="145">
          <cell r="D145" t="str">
            <v>m3</v>
          </cell>
          <cell r="E145">
            <v>40</v>
          </cell>
        </row>
        <row r="152">
          <cell r="D152" t="str">
            <v>m</v>
          </cell>
          <cell r="E152">
            <v>788.75</v>
          </cell>
        </row>
        <row r="153">
          <cell r="D153" t="str">
            <v>m</v>
          </cell>
          <cell r="E153">
            <v>68.75</v>
          </cell>
        </row>
        <row r="154">
          <cell r="D154" t="str">
            <v>m</v>
          </cell>
          <cell r="E154">
            <v>558.75</v>
          </cell>
        </row>
        <row r="156">
          <cell r="D156" t="str">
            <v>m</v>
          </cell>
          <cell r="E156">
            <v>1510</v>
          </cell>
        </row>
        <row r="157">
          <cell r="D157" t="str">
            <v>m</v>
          </cell>
          <cell r="E157">
            <v>305</v>
          </cell>
        </row>
        <row r="161">
          <cell r="D161" t="str">
            <v>m3</v>
          </cell>
          <cell r="E161">
            <v>10000</v>
          </cell>
        </row>
        <row r="164">
          <cell r="D164" t="str">
            <v>m</v>
          </cell>
          <cell r="E164">
            <v>11150</v>
          </cell>
        </row>
        <row r="166">
          <cell r="E166" t="str">
            <v>MONTO DE ESTA HOJA                  $</v>
          </cell>
        </row>
        <row r="169">
          <cell r="E169" t="str">
            <v>MONTO TOTAL ACUMULADO        $</v>
          </cell>
        </row>
        <row r="174">
          <cell r="E174" t="str">
            <v>FIRMA</v>
          </cell>
        </row>
        <row r="176">
          <cell r="D176" t="str">
            <v>pza</v>
          </cell>
          <cell r="E176">
            <v>225</v>
          </cell>
        </row>
        <row r="178">
          <cell r="D178" t="str">
            <v>m3</v>
          </cell>
          <cell r="E178">
            <v>9840</v>
          </cell>
        </row>
        <row r="180">
          <cell r="D180" t="str">
            <v>pza</v>
          </cell>
          <cell r="E180">
            <v>113</v>
          </cell>
        </row>
        <row r="186">
          <cell r="D186" t="str">
            <v>m</v>
          </cell>
          <cell r="E186">
            <v>15195</v>
          </cell>
        </row>
        <row r="190">
          <cell r="D190" t="str">
            <v>m3</v>
          </cell>
          <cell r="E190">
            <v>2209</v>
          </cell>
        </row>
        <row r="192">
          <cell r="D192" t="str">
            <v>m3</v>
          </cell>
          <cell r="E192">
            <v>500</v>
          </cell>
        </row>
        <row r="196">
          <cell r="D196" t="str">
            <v>m</v>
          </cell>
          <cell r="E196">
            <v>60</v>
          </cell>
        </row>
        <row r="199">
          <cell r="D199" t="str">
            <v>m</v>
          </cell>
          <cell r="E199">
            <v>222</v>
          </cell>
        </row>
        <row r="204">
          <cell r="D204" t="str">
            <v>m2</v>
          </cell>
          <cell r="E204">
            <v>5000</v>
          </cell>
        </row>
        <row r="205">
          <cell r="D205" t="str">
            <v>m2</v>
          </cell>
          <cell r="E205">
            <v>2000</v>
          </cell>
        </row>
        <row r="207">
          <cell r="E207" t="str">
            <v>MONTO DE ESTA HOJA                  $</v>
          </cell>
        </row>
        <row r="210">
          <cell r="E210" t="str">
            <v>MONTO TOTAL ACUMULADO        $</v>
          </cell>
        </row>
        <row r="215">
          <cell r="E215" t="str">
            <v>FIRMA</v>
          </cell>
        </row>
        <row r="219">
          <cell r="D219" t="str">
            <v>pza</v>
          </cell>
          <cell r="E219">
            <v>60</v>
          </cell>
        </row>
        <row r="220">
          <cell r="D220" t="str">
            <v>m3</v>
          </cell>
          <cell r="E220">
            <v>150</v>
          </cell>
        </row>
        <row r="222">
          <cell r="D222" t="str">
            <v>m3</v>
          </cell>
          <cell r="E222">
            <v>500</v>
          </cell>
        </row>
        <row r="224">
          <cell r="D224" t="str">
            <v>m</v>
          </cell>
          <cell r="E224">
            <v>55000</v>
          </cell>
        </row>
        <row r="229">
          <cell r="D229" t="str">
            <v>m3</v>
          </cell>
          <cell r="E229">
            <v>11573</v>
          </cell>
        </row>
        <row r="230">
          <cell r="D230" t="str">
            <v>m3</v>
          </cell>
          <cell r="E230">
            <v>19616</v>
          </cell>
        </row>
        <row r="231">
          <cell r="D231" t="str">
            <v>m3</v>
          </cell>
          <cell r="E231">
            <v>22187</v>
          </cell>
        </row>
        <row r="232">
          <cell r="D232" t="str">
            <v>m3</v>
          </cell>
          <cell r="E232">
            <v>10170</v>
          </cell>
        </row>
        <row r="233">
          <cell r="D233" t="str">
            <v>m3</v>
          </cell>
          <cell r="E233">
            <v>16463</v>
          </cell>
        </row>
        <row r="235">
          <cell r="D235" t="str">
            <v>m3</v>
          </cell>
          <cell r="E235">
            <v>4266</v>
          </cell>
        </row>
        <row r="236">
          <cell r="D236" t="str">
            <v>m3</v>
          </cell>
          <cell r="E236">
            <v>7231</v>
          </cell>
        </row>
        <row r="237">
          <cell r="D237" t="str">
            <v>m3</v>
          </cell>
          <cell r="E237">
            <v>8179</v>
          </cell>
        </row>
        <row r="238">
          <cell r="D238" t="str">
            <v>m3</v>
          </cell>
          <cell r="E238">
            <v>3679</v>
          </cell>
        </row>
        <row r="239">
          <cell r="D239" t="str">
            <v>m3</v>
          </cell>
          <cell r="E239">
            <v>6070</v>
          </cell>
        </row>
        <row r="240">
          <cell r="D240" t="str">
            <v>m3</v>
          </cell>
          <cell r="E240">
            <v>38496</v>
          </cell>
        </row>
        <row r="245">
          <cell r="D245" t="str">
            <v>lt</v>
          </cell>
          <cell r="E245">
            <v>321272</v>
          </cell>
        </row>
        <row r="246">
          <cell r="D246" t="str">
            <v>lt</v>
          </cell>
          <cell r="E246">
            <v>527769</v>
          </cell>
        </row>
        <row r="248">
          <cell r="E248" t="str">
            <v>MONTO DE ESTA HOJA                  $</v>
          </cell>
        </row>
        <row r="251">
          <cell r="E251" t="str">
            <v>MONTO TOTAL ACUMULADO        $</v>
          </cell>
        </row>
        <row r="256">
          <cell r="E256" t="str">
            <v>FIRMA</v>
          </cell>
        </row>
        <row r="259">
          <cell r="D259" t="str">
            <v>kg</v>
          </cell>
          <cell r="E259">
            <v>3823577</v>
          </cell>
        </row>
        <row r="260">
          <cell r="D260" t="str">
            <v>kg</v>
          </cell>
          <cell r="E260">
            <v>3582888</v>
          </cell>
        </row>
        <row r="261">
          <cell r="D261" t="str">
            <v>kg</v>
          </cell>
          <cell r="E261">
            <v>1103255</v>
          </cell>
        </row>
        <row r="264">
          <cell r="D264" t="str">
            <v>kg</v>
          </cell>
          <cell r="E264">
            <v>74065</v>
          </cell>
        </row>
        <row r="265">
          <cell r="D265" t="str">
            <v>ha</v>
          </cell>
          <cell r="E265">
            <v>30</v>
          </cell>
        </row>
        <row r="269">
          <cell r="D269" t="str">
            <v>m3</v>
          </cell>
          <cell r="E269">
            <v>4163</v>
          </cell>
        </row>
        <row r="270">
          <cell r="D270" t="str">
            <v>m3</v>
          </cell>
          <cell r="E270">
            <v>7057</v>
          </cell>
        </row>
        <row r="271">
          <cell r="D271" t="str">
            <v>m3</v>
          </cell>
          <cell r="E271">
            <v>7982</v>
          </cell>
        </row>
        <row r="272">
          <cell r="D272" t="str">
            <v>m3</v>
          </cell>
          <cell r="E272">
            <v>3550</v>
          </cell>
        </row>
        <row r="273">
          <cell r="D273" t="str">
            <v>m3</v>
          </cell>
          <cell r="E273">
            <v>5923</v>
          </cell>
        </row>
        <row r="277">
          <cell r="D277" t="str">
            <v>m3</v>
          </cell>
          <cell r="E277">
            <v>2096</v>
          </cell>
        </row>
        <row r="278">
          <cell r="D278" t="str">
            <v>m3</v>
          </cell>
          <cell r="E278">
            <v>4697</v>
          </cell>
        </row>
        <row r="279">
          <cell r="D279" t="str">
            <v>m3</v>
          </cell>
          <cell r="E279">
            <v>1733</v>
          </cell>
        </row>
        <row r="283">
          <cell r="D283" t="str">
            <v>m3-km</v>
          </cell>
          <cell r="E283">
            <v>75888</v>
          </cell>
        </row>
        <row r="284">
          <cell r="D284" t="str">
            <v>m3-km</v>
          </cell>
          <cell r="E284">
            <v>175366</v>
          </cell>
        </row>
        <row r="285">
          <cell r="D285" t="str">
            <v>m3-km</v>
          </cell>
          <cell r="E285">
            <v>274806</v>
          </cell>
        </row>
        <row r="286">
          <cell r="D286" t="str">
            <v>m3-km</v>
          </cell>
          <cell r="E286">
            <v>305086</v>
          </cell>
        </row>
        <row r="287">
          <cell r="D287" t="str">
            <v>m3-km</v>
          </cell>
          <cell r="E287">
            <v>101772</v>
          </cell>
        </row>
        <row r="289">
          <cell r="E289" t="str">
            <v>MONTO DE ESTA HOJA                  $</v>
          </cell>
        </row>
        <row r="292">
          <cell r="E292" t="str">
            <v>MONTO TOTAL ACUMULADO        $</v>
          </cell>
        </row>
        <row r="297">
          <cell r="E297" t="str">
            <v>FIRMA</v>
          </cell>
        </row>
        <row r="300">
          <cell r="D300" t="str">
            <v>m3-km</v>
          </cell>
          <cell r="E300">
            <v>27974</v>
          </cell>
        </row>
        <row r="301">
          <cell r="D301" t="str">
            <v>m3-km</v>
          </cell>
          <cell r="E301">
            <v>64645</v>
          </cell>
        </row>
        <row r="302">
          <cell r="D302" t="str">
            <v>m3-km</v>
          </cell>
          <cell r="E302">
            <v>101301</v>
          </cell>
        </row>
        <row r="303">
          <cell r="D303" t="str">
            <v>m3-km</v>
          </cell>
          <cell r="E303">
            <v>110377</v>
          </cell>
        </row>
        <row r="304">
          <cell r="D304" t="str">
            <v>m3-km</v>
          </cell>
          <cell r="E304">
            <v>37516</v>
          </cell>
        </row>
        <row r="307">
          <cell r="D307" t="str">
            <v>m3-km</v>
          </cell>
          <cell r="E307">
            <v>27300</v>
          </cell>
        </row>
        <row r="308">
          <cell r="D308" t="str">
            <v>m3-km</v>
          </cell>
          <cell r="E308">
            <v>63087</v>
          </cell>
        </row>
        <row r="309">
          <cell r="D309" t="str">
            <v>m3-km</v>
          </cell>
          <cell r="E309">
            <v>98860</v>
          </cell>
        </row>
        <row r="310">
          <cell r="D310" t="str">
            <v>m3-km</v>
          </cell>
          <cell r="E310">
            <v>106508</v>
          </cell>
        </row>
        <row r="311">
          <cell r="D311" t="str">
            <v>m3-km</v>
          </cell>
          <cell r="E311">
            <v>36612</v>
          </cell>
        </row>
        <row r="314">
          <cell r="D314" t="str">
            <v>m3-km</v>
          </cell>
          <cell r="E314">
            <v>18752</v>
          </cell>
        </row>
        <row r="315">
          <cell r="D315" t="str">
            <v>m3-km</v>
          </cell>
          <cell r="E315">
            <v>60982</v>
          </cell>
        </row>
        <row r="316">
          <cell r="D316" t="str">
            <v>m3-km</v>
          </cell>
          <cell r="E316">
            <v>10583</v>
          </cell>
        </row>
        <row r="320">
          <cell r="E320" t="str">
            <v xml:space="preserve"> </v>
          </cell>
        </row>
        <row r="321">
          <cell r="E321" t="str">
            <v xml:space="preserve"> </v>
          </cell>
        </row>
        <row r="322">
          <cell r="E322" t="str">
            <v xml:space="preserve"> </v>
          </cell>
        </row>
        <row r="323">
          <cell r="D323" t="str">
            <v>m</v>
          </cell>
          <cell r="E323">
            <v>517.4</v>
          </cell>
        </row>
        <row r="325">
          <cell r="E325" t="str">
            <v xml:space="preserve"> </v>
          </cell>
        </row>
        <row r="328">
          <cell r="D328" t="str">
            <v>m3</v>
          </cell>
          <cell r="E328">
            <v>10967.72</v>
          </cell>
        </row>
        <row r="329">
          <cell r="E329" t="str">
            <v xml:space="preserve"> </v>
          </cell>
        </row>
        <row r="330">
          <cell r="E330" t="str">
            <v>MONTO DE ESTA HOJA                  $</v>
          </cell>
        </row>
        <row r="333">
          <cell r="E333" t="str">
            <v>MONTO TOTAL ACUMULADO        $</v>
          </cell>
        </row>
        <row r="338">
          <cell r="E338" t="str">
            <v>FIRMA</v>
          </cell>
        </row>
        <row r="340">
          <cell r="D340" t="str">
            <v>m3</v>
          </cell>
          <cell r="E340">
            <v>7886.42</v>
          </cell>
        </row>
        <row r="345">
          <cell r="D345" t="str">
            <v>m3</v>
          </cell>
          <cell r="E345">
            <v>555</v>
          </cell>
        </row>
        <row r="349">
          <cell r="D349" t="str">
            <v>m3</v>
          </cell>
          <cell r="E349">
            <v>216</v>
          </cell>
        </row>
        <row r="351">
          <cell r="D351" t="str">
            <v>m3</v>
          </cell>
          <cell r="E351">
            <v>128.12</v>
          </cell>
        </row>
        <row r="352">
          <cell r="D352" t="str">
            <v>m3</v>
          </cell>
          <cell r="E352">
            <v>750.22</v>
          </cell>
        </row>
        <row r="353">
          <cell r="D353" t="str">
            <v>m3</v>
          </cell>
          <cell r="E353">
            <v>128.12</v>
          </cell>
        </row>
        <row r="354">
          <cell r="D354" t="str">
            <v>m3</v>
          </cell>
          <cell r="E354">
            <v>117.2</v>
          </cell>
        </row>
        <row r="355">
          <cell r="D355" t="str">
            <v>m3</v>
          </cell>
          <cell r="E355">
            <v>1968.59</v>
          </cell>
        </row>
        <row r="356">
          <cell r="D356" t="str">
            <v>m3</v>
          </cell>
          <cell r="E356">
            <v>200.5</v>
          </cell>
        </row>
        <row r="357">
          <cell r="D357" t="str">
            <v>m3</v>
          </cell>
          <cell r="E357">
            <v>1856.34</v>
          </cell>
        </row>
        <row r="359">
          <cell r="D359" t="str">
            <v>m3</v>
          </cell>
          <cell r="E359">
            <v>555</v>
          </cell>
        </row>
        <row r="362">
          <cell r="D362" t="str">
            <v>kg</v>
          </cell>
          <cell r="E362">
            <v>493111</v>
          </cell>
        </row>
        <row r="365">
          <cell r="D365" t="str">
            <v>m3</v>
          </cell>
          <cell r="E365">
            <v>400</v>
          </cell>
        </row>
        <row r="371">
          <cell r="E371" t="str">
            <v>MONTO DE ESTA HOJA                  $</v>
          </cell>
        </row>
        <row r="374">
          <cell r="E374" t="str">
            <v>MONTO TOTAL ACUMULADO        $</v>
          </cell>
        </row>
        <row r="379">
          <cell r="E379" t="str">
            <v>FIRMA</v>
          </cell>
        </row>
        <row r="381">
          <cell r="D381" t="str">
            <v>m3</v>
          </cell>
          <cell r="E381">
            <v>100.6</v>
          </cell>
        </row>
        <row r="382">
          <cell r="D382" t="str">
            <v>m3</v>
          </cell>
          <cell r="E382">
            <v>842.29</v>
          </cell>
        </row>
        <row r="383">
          <cell r="D383" t="str">
            <v>m3</v>
          </cell>
          <cell r="E383">
            <v>1123.24</v>
          </cell>
        </row>
        <row r="386">
          <cell r="D386" t="str">
            <v>kg</v>
          </cell>
          <cell r="E386">
            <v>18406.54</v>
          </cell>
        </row>
        <row r="387">
          <cell r="D387" t="str">
            <v>m2</v>
          </cell>
          <cell r="E387">
            <v>154.93</v>
          </cell>
        </row>
        <row r="388">
          <cell r="D388" t="str">
            <v>m2</v>
          </cell>
          <cell r="E388">
            <v>219.44</v>
          </cell>
        </row>
        <row r="389">
          <cell r="D389" t="str">
            <v>dm2</v>
          </cell>
          <cell r="E389">
            <v>610.91999999999996</v>
          </cell>
        </row>
        <row r="391">
          <cell r="D391" t="str">
            <v>m3</v>
          </cell>
          <cell r="E391">
            <v>2052.8000000000002</v>
          </cell>
        </row>
        <row r="392">
          <cell r="D392" t="str">
            <v>m3</v>
          </cell>
          <cell r="E392">
            <v>252.5</v>
          </cell>
        </row>
        <row r="394">
          <cell r="D394" t="str">
            <v>m3</v>
          </cell>
          <cell r="E394">
            <v>191.7</v>
          </cell>
        </row>
        <row r="395">
          <cell r="D395" t="str">
            <v>dm3</v>
          </cell>
          <cell r="E395">
            <v>1823.1</v>
          </cell>
        </row>
        <row r="398">
          <cell r="D398" t="str">
            <v>pza</v>
          </cell>
          <cell r="E398">
            <v>420</v>
          </cell>
        </row>
        <row r="401">
          <cell r="D401" t="str">
            <v>kg</v>
          </cell>
          <cell r="E401">
            <v>480436.7</v>
          </cell>
        </row>
        <row r="404">
          <cell r="D404" t="str">
            <v>kg</v>
          </cell>
          <cell r="E404">
            <v>153610</v>
          </cell>
        </row>
        <row r="407">
          <cell r="D407" t="str">
            <v>kg</v>
          </cell>
          <cell r="E407">
            <v>6036.8</v>
          </cell>
        </row>
        <row r="409">
          <cell r="D409" t="str">
            <v>kg</v>
          </cell>
          <cell r="E409">
            <v>1144</v>
          </cell>
        </row>
        <row r="412">
          <cell r="E412" t="str">
            <v>MONTO DE ESTA HOJA                  $</v>
          </cell>
        </row>
        <row r="415">
          <cell r="E415" t="str">
            <v>MONTO TOTAL ACUMULADO        $</v>
          </cell>
        </row>
        <row r="420">
          <cell r="E420" t="str">
            <v>FIRMA</v>
          </cell>
        </row>
        <row r="422">
          <cell r="D422" t="str">
            <v>m</v>
          </cell>
          <cell r="E422">
            <v>1266.04</v>
          </cell>
        </row>
        <row r="424">
          <cell r="D424" t="str">
            <v>m</v>
          </cell>
          <cell r="E424">
            <v>110.2</v>
          </cell>
        </row>
        <row r="428">
          <cell r="D428" t="str">
            <v>m3</v>
          </cell>
          <cell r="E428">
            <v>213.7</v>
          </cell>
        </row>
        <row r="434">
          <cell r="D434" t="str">
            <v>m3</v>
          </cell>
          <cell r="E434">
            <v>9427.5</v>
          </cell>
        </row>
        <row r="439">
          <cell r="D439" t="str">
            <v>m3</v>
          </cell>
          <cell r="E439">
            <v>103909.7</v>
          </cell>
        </row>
        <row r="444">
          <cell r="D444" t="str">
            <v>m3</v>
          </cell>
          <cell r="E444">
            <v>2925.6</v>
          </cell>
        </row>
        <row r="445">
          <cell r="D445" t="str">
            <v>m3</v>
          </cell>
          <cell r="E445">
            <v>118.8</v>
          </cell>
        </row>
        <row r="448">
          <cell r="D448" t="str">
            <v>kg</v>
          </cell>
          <cell r="E448">
            <v>20344.400000000001</v>
          </cell>
        </row>
        <row r="449">
          <cell r="D449" t="str">
            <v>kg</v>
          </cell>
          <cell r="E449">
            <v>10125</v>
          </cell>
        </row>
        <row r="451">
          <cell r="E451" t="str">
            <v xml:space="preserve"> </v>
          </cell>
        </row>
        <row r="452">
          <cell r="E452" t="str">
            <v xml:space="preserve"> </v>
          </cell>
        </row>
        <row r="453">
          <cell r="E453" t="str">
            <v>MONTO DE ESTA HOJA                  $</v>
          </cell>
        </row>
        <row r="456">
          <cell r="E456" t="str">
            <v>MONTO TOTAL ACUMULADO        $</v>
          </cell>
        </row>
        <row r="461">
          <cell r="E461" t="str">
            <v>FIRMA</v>
          </cell>
        </row>
        <row r="463">
          <cell r="E463" t="str">
            <v xml:space="preserve"> </v>
          </cell>
        </row>
        <row r="464">
          <cell r="D464" t="str">
            <v>m3</v>
          </cell>
          <cell r="E464">
            <v>59</v>
          </cell>
        </row>
        <row r="467">
          <cell r="D467" t="str">
            <v>m</v>
          </cell>
          <cell r="E467">
            <v>1982.1</v>
          </cell>
        </row>
        <row r="470">
          <cell r="D470" t="str">
            <v>m3</v>
          </cell>
          <cell r="E470">
            <v>2250.4</v>
          </cell>
        </row>
        <row r="472">
          <cell r="D472" t="str">
            <v>m3</v>
          </cell>
          <cell r="E472">
            <v>1595.35</v>
          </cell>
        </row>
        <row r="478">
          <cell r="D478" t="str">
            <v>lt</v>
          </cell>
          <cell r="E478">
            <v>4601.8</v>
          </cell>
        </row>
        <row r="482">
          <cell r="D482" t="str">
            <v>m3</v>
          </cell>
          <cell r="E482">
            <v>197.3</v>
          </cell>
        </row>
        <row r="487">
          <cell r="D487" t="str">
            <v>m</v>
          </cell>
          <cell r="E487">
            <v>206</v>
          </cell>
        </row>
        <row r="489">
          <cell r="D489" t="str">
            <v>m</v>
          </cell>
          <cell r="E489">
            <v>11200</v>
          </cell>
        </row>
        <row r="490">
          <cell r="D490" t="str">
            <v>m</v>
          </cell>
          <cell r="E490">
            <v>4100</v>
          </cell>
        </row>
        <row r="492">
          <cell r="D492" t="str">
            <v>m</v>
          </cell>
          <cell r="E492">
            <v>4200</v>
          </cell>
        </row>
        <row r="493">
          <cell r="D493" t="str">
            <v>m</v>
          </cell>
          <cell r="E493">
            <v>1150</v>
          </cell>
        </row>
        <row r="494">
          <cell r="E494" t="str">
            <v>MONTO DE ESTA HOJA                  $</v>
          </cell>
        </row>
        <row r="497">
          <cell r="E497" t="str">
            <v>MONTO TOTAL ACUMULADO        $</v>
          </cell>
        </row>
        <row r="502">
          <cell r="E502" t="str">
            <v>FIRMA</v>
          </cell>
        </row>
        <row r="504">
          <cell r="D504" t="str">
            <v>m</v>
          </cell>
          <cell r="E504">
            <v>300</v>
          </cell>
        </row>
        <row r="506">
          <cell r="D506" t="str">
            <v>m</v>
          </cell>
          <cell r="E506">
            <v>140</v>
          </cell>
        </row>
        <row r="508">
          <cell r="D508" t="str">
            <v>m</v>
          </cell>
          <cell r="E508">
            <v>968.4</v>
          </cell>
        </row>
        <row r="509">
          <cell r="D509" t="str">
            <v>m</v>
          </cell>
          <cell r="E509">
            <v>2300</v>
          </cell>
        </row>
        <row r="510">
          <cell r="D510" t="str">
            <v>m</v>
          </cell>
          <cell r="E510">
            <v>33000</v>
          </cell>
        </row>
        <row r="512">
          <cell r="D512" t="str">
            <v>m</v>
          </cell>
          <cell r="E512">
            <v>10380</v>
          </cell>
        </row>
        <row r="514">
          <cell r="D514" t="str">
            <v>m</v>
          </cell>
          <cell r="E514">
            <v>294</v>
          </cell>
        </row>
        <row r="516">
          <cell r="D516" t="str">
            <v>m</v>
          </cell>
          <cell r="E516">
            <v>950</v>
          </cell>
        </row>
        <row r="519">
          <cell r="D519" t="str">
            <v>pza</v>
          </cell>
          <cell r="E519">
            <v>2</v>
          </cell>
        </row>
        <row r="520">
          <cell r="D520" t="str">
            <v>pza</v>
          </cell>
          <cell r="E520">
            <v>2</v>
          </cell>
        </row>
        <row r="521">
          <cell r="D521" t="str">
            <v>pza</v>
          </cell>
          <cell r="E521">
            <v>3</v>
          </cell>
        </row>
        <row r="522">
          <cell r="D522" t="str">
            <v>pza</v>
          </cell>
          <cell r="E522">
            <v>4</v>
          </cell>
        </row>
        <row r="524">
          <cell r="D524" t="str">
            <v>pza</v>
          </cell>
          <cell r="E524">
            <v>7</v>
          </cell>
        </row>
        <row r="526">
          <cell r="D526" t="str">
            <v>pza</v>
          </cell>
          <cell r="E526">
            <v>4</v>
          </cell>
        </row>
        <row r="527">
          <cell r="D527" t="str">
            <v>pza</v>
          </cell>
          <cell r="E527">
            <v>8</v>
          </cell>
        </row>
        <row r="528">
          <cell r="D528" t="str">
            <v>pza</v>
          </cell>
          <cell r="E528">
            <v>16</v>
          </cell>
        </row>
        <row r="529">
          <cell r="D529" t="str">
            <v>pza</v>
          </cell>
          <cell r="E529">
            <v>3</v>
          </cell>
        </row>
        <row r="530">
          <cell r="D530" t="str">
            <v>pza</v>
          </cell>
          <cell r="E530">
            <v>4</v>
          </cell>
        </row>
        <row r="531">
          <cell r="D531" t="str">
            <v>pza</v>
          </cell>
          <cell r="E531">
            <v>4</v>
          </cell>
        </row>
        <row r="532">
          <cell r="D532" t="str">
            <v>pza</v>
          </cell>
          <cell r="E532">
            <v>2</v>
          </cell>
        </row>
        <row r="533">
          <cell r="D533" t="str">
            <v>pza</v>
          </cell>
          <cell r="E533">
            <v>1</v>
          </cell>
        </row>
        <row r="534">
          <cell r="D534" t="str">
            <v>pza</v>
          </cell>
          <cell r="E534">
            <v>2</v>
          </cell>
        </row>
        <row r="535">
          <cell r="E535" t="str">
            <v>MONTO DE ESTA HOJA                  $</v>
          </cell>
        </row>
        <row r="538">
          <cell r="E538" t="str">
            <v>MONTO TOTAL ACUMULADO        $</v>
          </cell>
        </row>
        <row r="543">
          <cell r="E543" t="str">
            <v>FIRMA</v>
          </cell>
        </row>
        <row r="546">
          <cell r="D546" t="str">
            <v>pza</v>
          </cell>
          <cell r="E546">
            <v>3</v>
          </cell>
        </row>
        <row r="548">
          <cell r="D548" t="str">
            <v>pza</v>
          </cell>
          <cell r="E548">
            <v>4</v>
          </cell>
        </row>
        <row r="549">
          <cell r="D549" t="str">
            <v>pza</v>
          </cell>
          <cell r="E549">
            <v>1</v>
          </cell>
        </row>
        <row r="550">
          <cell r="D550" t="str">
            <v>pza</v>
          </cell>
          <cell r="E550">
            <v>8</v>
          </cell>
        </row>
        <row r="552">
          <cell r="D552" t="str">
            <v>pza</v>
          </cell>
          <cell r="E552">
            <v>16</v>
          </cell>
        </row>
        <row r="553">
          <cell r="D553" t="str">
            <v>pza</v>
          </cell>
          <cell r="E553">
            <v>7</v>
          </cell>
        </row>
        <row r="554">
          <cell r="D554" t="str">
            <v>pza</v>
          </cell>
          <cell r="E554">
            <v>2</v>
          </cell>
        </row>
        <row r="556">
          <cell r="D556" t="str">
            <v>pza</v>
          </cell>
          <cell r="E556">
            <v>4</v>
          </cell>
        </row>
        <row r="558">
          <cell r="D558" t="str">
            <v>pza</v>
          </cell>
          <cell r="E558">
            <v>14</v>
          </cell>
        </row>
        <row r="559">
          <cell r="D559" t="str">
            <v>pza</v>
          </cell>
          <cell r="E559">
            <v>2</v>
          </cell>
        </row>
        <row r="560">
          <cell r="D560" t="str">
            <v>pza</v>
          </cell>
          <cell r="E560">
            <v>2</v>
          </cell>
        </row>
        <row r="561">
          <cell r="D561" t="str">
            <v>pza</v>
          </cell>
          <cell r="E561">
            <v>7</v>
          </cell>
        </row>
        <row r="562">
          <cell r="D562" t="str">
            <v>pza</v>
          </cell>
          <cell r="E562">
            <v>31</v>
          </cell>
        </row>
        <row r="564">
          <cell r="D564" t="str">
            <v>pza</v>
          </cell>
          <cell r="E564">
            <v>8</v>
          </cell>
        </row>
        <row r="565">
          <cell r="D565" t="str">
            <v>pza</v>
          </cell>
          <cell r="E565">
            <v>1</v>
          </cell>
        </row>
        <row r="566">
          <cell r="D566" t="str">
            <v>pza</v>
          </cell>
          <cell r="E566">
            <v>3</v>
          </cell>
        </row>
        <row r="567">
          <cell r="D567" t="str">
            <v>pza</v>
          </cell>
          <cell r="E567">
            <v>4</v>
          </cell>
        </row>
        <row r="568">
          <cell r="D568" t="str">
            <v>pza</v>
          </cell>
          <cell r="E568">
            <v>3</v>
          </cell>
        </row>
        <row r="570">
          <cell r="D570" t="str">
            <v>pza</v>
          </cell>
          <cell r="E570">
            <v>4</v>
          </cell>
        </row>
        <row r="571">
          <cell r="D571" t="str">
            <v>pza</v>
          </cell>
          <cell r="E571">
            <v>7</v>
          </cell>
        </row>
        <row r="572">
          <cell r="D572" t="str">
            <v>pza</v>
          </cell>
          <cell r="E572">
            <v>3</v>
          </cell>
        </row>
        <row r="573">
          <cell r="D573" t="str">
            <v>pza</v>
          </cell>
          <cell r="E573">
            <v>2</v>
          </cell>
        </row>
        <row r="574">
          <cell r="D574" t="str">
            <v>pza</v>
          </cell>
          <cell r="E574">
            <v>3</v>
          </cell>
        </row>
        <row r="575">
          <cell r="D575" t="str">
            <v>pza</v>
          </cell>
          <cell r="E575">
            <v>3</v>
          </cell>
        </row>
        <row r="576">
          <cell r="E576" t="str">
            <v>MONTO DE ESTA HOJA                  $</v>
          </cell>
        </row>
        <row r="579">
          <cell r="E579" t="str">
            <v>MONTO TOTAL ACUMULADO        $</v>
          </cell>
        </row>
        <row r="584">
          <cell r="E584" t="str">
            <v>FIRMA</v>
          </cell>
        </row>
        <row r="587">
          <cell r="D587" t="str">
            <v>pza</v>
          </cell>
          <cell r="E587">
            <v>2</v>
          </cell>
        </row>
        <row r="588">
          <cell r="D588" t="str">
            <v>pza</v>
          </cell>
          <cell r="E588">
            <v>2</v>
          </cell>
        </row>
        <row r="589">
          <cell r="D589" t="str">
            <v>pza</v>
          </cell>
          <cell r="E589">
            <v>1</v>
          </cell>
        </row>
        <row r="591">
          <cell r="D591" t="str">
            <v>pza</v>
          </cell>
          <cell r="E591">
            <v>6</v>
          </cell>
        </row>
        <row r="592">
          <cell r="D592" t="str">
            <v>pza</v>
          </cell>
          <cell r="E592">
            <v>10</v>
          </cell>
        </row>
        <row r="595">
          <cell r="D595" t="str">
            <v>pza</v>
          </cell>
          <cell r="E595">
            <v>1</v>
          </cell>
        </row>
        <row r="596">
          <cell r="D596" t="str">
            <v>pza</v>
          </cell>
          <cell r="E596">
            <v>2</v>
          </cell>
        </row>
        <row r="597">
          <cell r="D597" t="str">
            <v>pza</v>
          </cell>
          <cell r="E597">
            <v>2</v>
          </cell>
        </row>
        <row r="598">
          <cell r="D598" t="str">
            <v>pza</v>
          </cell>
          <cell r="E598">
            <v>2</v>
          </cell>
        </row>
        <row r="600">
          <cell r="D600" t="str">
            <v>m</v>
          </cell>
          <cell r="E600">
            <v>13000</v>
          </cell>
        </row>
        <row r="601">
          <cell r="D601" t="str">
            <v>pza</v>
          </cell>
          <cell r="E601">
            <v>7</v>
          </cell>
        </row>
        <row r="604">
          <cell r="D604" t="str">
            <v>pza</v>
          </cell>
          <cell r="E604">
            <v>1256</v>
          </cell>
        </row>
        <row r="605">
          <cell r="D605" t="str">
            <v xml:space="preserve"> </v>
          </cell>
          <cell r="E605" t="str">
            <v xml:space="preserve"> </v>
          </cell>
        </row>
        <row r="606">
          <cell r="D606" t="str">
            <v>pza</v>
          </cell>
          <cell r="E606">
            <v>2330</v>
          </cell>
        </row>
        <row r="610">
          <cell r="D610" t="str">
            <v>pza</v>
          </cell>
          <cell r="E610">
            <v>820</v>
          </cell>
        </row>
        <row r="612">
          <cell r="D612" t="str">
            <v>pza</v>
          </cell>
          <cell r="E612">
            <v>30</v>
          </cell>
        </row>
        <row r="614">
          <cell r="D614" t="str">
            <v>pza</v>
          </cell>
          <cell r="E614">
            <v>420</v>
          </cell>
        </row>
        <row r="616">
          <cell r="D616" t="str">
            <v>pza</v>
          </cell>
          <cell r="E616">
            <v>720</v>
          </cell>
        </row>
        <row r="617">
          <cell r="E617" t="str">
            <v>MONTO DE ESTA HOJA                  $</v>
          </cell>
        </row>
        <row r="620">
          <cell r="E620" t="str">
            <v>MONTO TOTAL ACUMULADO        $</v>
          </cell>
        </row>
        <row r="625">
          <cell r="E625" t="str">
            <v>FIRMA</v>
          </cell>
        </row>
        <row r="628">
          <cell r="D628" t="str">
            <v>pza</v>
          </cell>
          <cell r="E628">
            <v>2200</v>
          </cell>
        </row>
        <row r="630">
          <cell r="D630" t="str">
            <v>pza</v>
          </cell>
          <cell r="E630">
            <v>1046</v>
          </cell>
        </row>
        <row r="632">
          <cell r="D632" t="str">
            <v>pza</v>
          </cell>
          <cell r="E632">
            <v>46</v>
          </cell>
        </row>
        <row r="633">
          <cell r="D633" t="str">
            <v>pza</v>
          </cell>
          <cell r="E633">
            <v>95</v>
          </cell>
        </row>
      </sheetData>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RESOR"/>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esupuesto"/>
      <sheetName val="Programa C.Orig."/>
      <sheetName val="Evaluación"/>
      <sheetName val="Est. Cero"/>
      <sheetName val="Rel. Est. Total"/>
      <sheetName val="Forma 1"/>
      <sheetName val="Factores Esc."/>
      <sheetName val="Forma 2"/>
      <sheetName val="Forma 3"/>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Programa C.Orig. (2)"/>
      <sheetName val="Est. Total"/>
      <sheetName val="Cuadro Finiquito"/>
      <sheetName val="Programa C.Orig. (3)"/>
      <sheetName val="Est. Escalatorias"/>
      <sheetName val="Rel. Estimaciones"/>
      <sheetName val="Inf. Contratos"/>
      <sheetName val="Contratos Mod."/>
      <sheetName val="Recep. Contratos"/>
      <sheetName val="Rel. Est. Aplicada"/>
      <sheetName val="Rel. Est. Real"/>
      <sheetName val="Forma 2datos"/>
      <sheetName val="Forma 2 Prog."/>
      <sheetName val="Resumen"/>
      <sheetName val="Cpo. Der.8.50"/>
      <sheetName val="Cpo. Der.6.50"/>
      <sheetName val="Cpo. Der.15.0"/>
      <sheetName val="Rev. Programa"/>
      <sheetName val="Larg.Cpo. Derecho"/>
      <sheetName val="Reprog. II"/>
      <sheetName val="Datos"/>
      <sheetName val="Relación por Grupo"/>
      <sheetName val="Diagrama de tendido"/>
      <sheetName val="Control Losa Cpo. Izq."/>
      <sheetName val="Larg.Cpo. Izquierdo"/>
    </sheetNames>
    <sheetDataSet>
      <sheetData sheetId="0"/>
      <sheetData sheetId="1"/>
      <sheetData sheetId="2"/>
      <sheetData sheetId="3"/>
      <sheetData sheetId="4"/>
      <sheetData sheetId="5"/>
      <sheetData sheetId="6"/>
      <sheetData sheetId="7"/>
      <sheetData sheetId="8"/>
      <sheetData sheetId="9" refreshError="1">
        <row r="1">
          <cell r="B1" t="str">
            <v>SECRETARIA DE COMUNICACIONES Y TRANSPORTES</v>
          </cell>
          <cell r="F1" t="str">
            <v>CARRETERA</v>
          </cell>
          <cell r="H1" t="str">
            <v>: PALMILLAS - QUERETARO</v>
          </cell>
          <cell r="M1" t="str">
            <v>FORMA 3</v>
          </cell>
        </row>
        <row r="2">
          <cell r="B2" t="str">
            <v>DIRECCION GENERAL DE CARRETERAS FEDERALES</v>
          </cell>
          <cell r="F2" t="str">
            <v>T  R  A  M  O</v>
          </cell>
          <cell r="H2" t="str">
            <v>: KM 175+288 - KM 194+000</v>
          </cell>
        </row>
        <row r="3">
          <cell r="B3" t="str">
            <v>SUBDIRECCION DE CONSTRUCCION DE TERRACERIAS Y PAVIMENTOS</v>
          </cell>
          <cell r="F3" t="str">
            <v xml:space="preserve">O R I G E N </v>
          </cell>
          <cell r="H3" t="str">
            <v>: MEXICO, D.F.</v>
          </cell>
        </row>
        <row r="4">
          <cell r="B4" t="str">
            <v>OFICINA DE PRESUPUESTOS</v>
          </cell>
          <cell r="F4" t="str">
            <v>CONTRATISTA</v>
          </cell>
          <cell r="H4" t="str">
            <v>: PYASA INGENIEROS CIVILES, S.A. DE C.V.</v>
          </cell>
        </row>
        <row r="5">
          <cell r="B5" t="str">
            <v/>
          </cell>
          <cell r="F5" t="str">
            <v>CONTRATO EN EJERCICIO  Nº</v>
          </cell>
          <cell r="H5" t="str">
            <v>: 7-V-CE-O-117-W-0-7</v>
          </cell>
        </row>
        <row r="6">
          <cell r="F6" t="str">
            <v>O B R A</v>
          </cell>
          <cell r="H6" t="str">
            <v>: AMPLIACION DE AMBOS CUERPOS; TERRACERIAS, DRENAJE, PAVIMENTO DE CON-</v>
          </cell>
        </row>
        <row r="7">
          <cell r="B7" t="str">
            <v>RESUMEN DE COSTOS DE OBRAS</v>
          </cell>
          <cell r="H7" t="str">
            <v xml:space="preserve">  CRETO HIDRAULICO, ESTRUCTURAS, ENTRONQUES Y OBRAS COMPLEMENTARIAS</v>
          </cell>
        </row>
        <row r="8">
          <cell r="F8" t="str">
            <v>CONCURSO</v>
          </cell>
          <cell r="H8" t="str">
            <v>: SCT-CF-97-03-02</v>
          </cell>
        </row>
        <row r="10">
          <cell r="B10" t="str">
            <v>I M P O R T E  D E  L A  O B R A</v>
          </cell>
          <cell r="E10" t="str">
            <v>I M P O R T E  D E  L A  O B R A  P A G A D A</v>
          </cell>
        </row>
        <row r="11">
          <cell r="B11" t="str">
            <v/>
          </cell>
          <cell r="E11" t="str">
            <v>A Ñ O  D E  1 9 9 7</v>
          </cell>
          <cell r="H11" t="str">
            <v>A Ñ O  D E  1 9 9 8</v>
          </cell>
        </row>
        <row r="12">
          <cell r="A12" t="str">
            <v>C O N C E P T O</v>
          </cell>
          <cell r="B12" t="str">
            <v>CON P.U. DE</v>
          </cell>
          <cell r="C12" t="str">
            <v>ACTUALIZADA</v>
          </cell>
          <cell r="E12" t="str">
            <v>CON P.U. DE</v>
          </cell>
          <cell r="F12" t="str">
            <v/>
          </cell>
          <cell r="G12" t="str">
            <v/>
          </cell>
          <cell r="H12" t="str">
            <v>CON P.U. DE</v>
          </cell>
        </row>
        <row r="13">
          <cell r="A13" t="str">
            <v/>
          </cell>
          <cell r="B13" t="str">
            <v>CONCURSO</v>
          </cell>
          <cell r="C13" t="str">
            <v>AL</v>
          </cell>
          <cell r="D13" t="str">
            <v>TOTAL</v>
          </cell>
          <cell r="E13" t="str">
            <v>CONCURSO</v>
          </cell>
          <cell r="F13" t="str">
            <v>ACTUALIZADA</v>
          </cell>
          <cell r="G13" t="str">
            <v>TOTAL</v>
          </cell>
          <cell r="H13" t="str">
            <v>CONCURSO</v>
          </cell>
        </row>
        <row r="14">
          <cell r="B14" t="str">
            <v>( $ )</v>
          </cell>
          <cell r="C14">
            <v>35642</v>
          </cell>
          <cell r="D14" t="str">
            <v>( a+b+c )</v>
          </cell>
          <cell r="E14" t="str">
            <v>( $ )</v>
          </cell>
          <cell r="F14" t="str">
            <v>( $ )</v>
          </cell>
          <cell r="G14" t="str">
            <v>( a )</v>
          </cell>
          <cell r="H14" t="str">
            <v>( $ )</v>
          </cell>
        </row>
        <row r="15">
          <cell r="A15" t="str">
            <v>TERRACERIAS</v>
          </cell>
          <cell r="B15">
            <v>5434178.0999999987</v>
          </cell>
          <cell r="C15">
            <v>43545.155394460329</v>
          </cell>
          <cell r="D15">
            <v>5477723.2553944588</v>
          </cell>
          <cell r="E15">
            <v>5846.5279999999993</v>
          </cell>
          <cell r="F15">
            <v>46.84939757091572</v>
          </cell>
          <cell r="G15">
            <v>5893.3773975709155</v>
          </cell>
          <cell r="H15">
            <v>0</v>
          </cell>
        </row>
        <row r="16">
          <cell r="A16" t="str">
            <v>ACARREOS PARA TERRACERIAS</v>
          </cell>
          <cell r="B16">
            <v>4560886.585</v>
          </cell>
          <cell r="C16">
            <v>115532.67944272951</v>
          </cell>
          <cell r="D16">
            <v>4676419.2644427298</v>
          </cell>
          <cell r="E16">
            <v>0</v>
          </cell>
          <cell r="F16">
            <v>0</v>
          </cell>
          <cell r="G16">
            <v>0</v>
          </cell>
          <cell r="H16">
            <v>0</v>
          </cell>
        </row>
        <row r="17">
          <cell r="A17" t="str">
            <v>OBRAS DE DRENAJE</v>
          </cell>
          <cell r="B17">
            <v>3962064.9450000003</v>
          </cell>
          <cell r="C17">
            <v>12368.192070726904</v>
          </cell>
          <cell r="D17">
            <v>3974433.1370707271</v>
          </cell>
          <cell r="E17">
            <v>0</v>
          </cell>
          <cell r="F17">
            <v>0</v>
          </cell>
          <cell r="G17">
            <v>0</v>
          </cell>
          <cell r="H17">
            <v>0</v>
          </cell>
        </row>
        <row r="18">
          <cell r="A18" t="str">
            <v>TRABAJOS DIVERSOS</v>
          </cell>
          <cell r="B18">
            <v>5557644</v>
          </cell>
          <cell r="C18">
            <v>17349.036274498259</v>
          </cell>
          <cell r="D18">
            <v>5574993.0362744983</v>
          </cell>
          <cell r="E18">
            <v>0</v>
          </cell>
          <cell r="F18">
            <v>0</v>
          </cell>
          <cell r="G18">
            <v>0</v>
          </cell>
          <cell r="H18">
            <v>0</v>
          </cell>
        </row>
        <row r="19">
          <cell r="A19" t="str">
            <v>PAVIMENTOS</v>
          </cell>
          <cell r="B19">
            <v>2206475.9399999976</v>
          </cell>
          <cell r="C19">
            <v>10777.859925456651</v>
          </cell>
          <cell r="D19">
            <v>2217253.7999254544</v>
          </cell>
          <cell r="E19">
            <v>0</v>
          </cell>
          <cell r="F19">
            <v>0</v>
          </cell>
          <cell r="G19">
            <v>0</v>
          </cell>
          <cell r="H19">
            <v>0</v>
          </cell>
        </row>
        <row r="20">
          <cell r="A20" t="str">
            <v>CEMENTO PORTLAND P/BASE ESTABILIZADA</v>
          </cell>
          <cell r="B20">
            <v>1973322</v>
          </cell>
          <cell r="C20">
            <v>0</v>
          </cell>
          <cell r="D20">
            <v>1973322</v>
          </cell>
          <cell r="E20">
            <v>0</v>
          </cell>
          <cell r="F20">
            <v>0</v>
          </cell>
          <cell r="G20">
            <v>0</v>
          </cell>
          <cell r="H20">
            <v>0</v>
          </cell>
        </row>
        <row r="21">
          <cell r="A21" t="str">
            <v>SUB-BASE HIDRAULICA</v>
          </cell>
          <cell r="B21">
            <v>1067404.8600000001</v>
          </cell>
          <cell r="C21">
            <v>5213.8978070305538</v>
          </cell>
          <cell r="D21">
            <v>1072618.7578070306</v>
          </cell>
          <cell r="E21">
            <v>0</v>
          </cell>
          <cell r="F21">
            <v>0</v>
          </cell>
          <cell r="G21">
            <v>0</v>
          </cell>
          <cell r="H21">
            <v>0</v>
          </cell>
        </row>
        <row r="22">
          <cell r="A22" t="str">
            <v>BASE HIDRAULICA</v>
          </cell>
          <cell r="B22">
            <v>1726100.273</v>
          </cell>
          <cell r="C22">
            <v>8431.3935277655928</v>
          </cell>
          <cell r="D22">
            <v>1734531.6665277656</v>
          </cell>
          <cell r="E22">
            <v>0</v>
          </cell>
          <cell r="F22">
            <v>0</v>
          </cell>
          <cell r="G22">
            <v>0</v>
          </cell>
          <cell r="H22">
            <v>0</v>
          </cell>
        </row>
        <row r="23">
          <cell r="A23" t="str">
            <v>BASE ESTABILIZADA C/CEMENTO PORTLAND</v>
          </cell>
          <cell r="B23">
            <v>1670948.352</v>
          </cell>
          <cell r="C23">
            <v>8161.9957662120032</v>
          </cell>
          <cell r="D23">
            <v>1679110.347766212</v>
          </cell>
          <cell r="E23">
            <v>0</v>
          </cell>
          <cell r="F23">
            <v>0</v>
          </cell>
          <cell r="G23">
            <v>0</v>
          </cell>
          <cell r="H23">
            <v>0</v>
          </cell>
        </row>
        <row r="24">
          <cell r="A24" t="str">
            <v>PRODUCTOS ASFALTICOS</v>
          </cell>
          <cell r="B24">
            <v>7835876.9060000004</v>
          </cell>
          <cell r="C24">
            <v>0</v>
          </cell>
          <cell r="D24">
            <v>7835876.9060000004</v>
          </cell>
          <cell r="E24">
            <v>0</v>
          </cell>
          <cell r="F24">
            <v>0</v>
          </cell>
          <cell r="G24">
            <v>0</v>
          </cell>
          <cell r="H24">
            <v>0</v>
          </cell>
        </row>
        <row r="25">
          <cell r="A25" t="str">
            <v>CARPETA DE CONCRETO ASFALTICO</v>
          </cell>
          <cell r="B25">
            <v>4537860.4809999997</v>
          </cell>
          <cell r="C25">
            <v>22165.854491702907</v>
          </cell>
          <cell r="D25">
            <v>4560026.3354917029</v>
          </cell>
          <cell r="E25">
            <v>0</v>
          </cell>
          <cell r="F25">
            <v>0</v>
          </cell>
          <cell r="G25">
            <v>0</v>
          </cell>
          <cell r="H25">
            <v>0</v>
          </cell>
        </row>
        <row r="26">
          <cell r="A26" t="str">
            <v>LOSAS DE CONCRETO hIDRAULICO</v>
          </cell>
          <cell r="B26">
            <v>54978100.200000003</v>
          </cell>
          <cell r="C26">
            <v>-166990.48154747579</v>
          </cell>
          <cell r="D26">
            <v>54811109.718452528</v>
          </cell>
          <cell r="E26">
            <v>0</v>
          </cell>
          <cell r="F26">
            <v>0</v>
          </cell>
          <cell r="G26">
            <v>0</v>
          </cell>
          <cell r="H26">
            <v>0</v>
          </cell>
        </row>
        <row r="27">
          <cell r="A27" t="str">
            <v>ACARREOS P/PAVIMENTOS</v>
          </cell>
          <cell r="B27">
            <v>8342805.7560799997</v>
          </cell>
          <cell r="C27">
            <v>211333.1882095352</v>
          </cell>
          <cell r="D27">
            <v>8554138.9442895353</v>
          </cell>
          <cell r="E27">
            <v>0</v>
          </cell>
          <cell r="F27">
            <v>0</v>
          </cell>
          <cell r="G27">
            <v>0</v>
          </cell>
          <cell r="H27">
            <v>0</v>
          </cell>
        </row>
        <row r="28">
          <cell r="A28" t="str">
            <v>PUENTES Y PASOS A DESNIVEL</v>
          </cell>
          <cell r="B28">
            <v>25192450</v>
          </cell>
          <cell r="C28">
            <v>78642.088067080884</v>
          </cell>
          <cell r="D28">
            <v>25271092.088067081</v>
          </cell>
          <cell r="E28">
            <v>0</v>
          </cell>
          <cell r="F28">
            <v>0</v>
          </cell>
          <cell r="G28">
            <v>0</v>
          </cell>
          <cell r="H28">
            <v>0</v>
          </cell>
        </row>
        <row r="29">
          <cell r="A29" t="str">
            <v>SEÑALAMIENTO</v>
          </cell>
          <cell r="B29">
            <v>4032271</v>
          </cell>
          <cell r="C29">
            <v>12587.35101557555</v>
          </cell>
          <cell r="D29">
            <v>4044858.3510155757</v>
          </cell>
          <cell r="E29">
            <v>0</v>
          </cell>
          <cell r="F29">
            <v>0</v>
          </cell>
          <cell r="G29">
            <v>0</v>
          </cell>
          <cell r="H29">
            <v>0</v>
          </cell>
        </row>
        <row r="30">
          <cell r="A30" t="str">
            <v>S U B T O T A L</v>
          </cell>
          <cell r="B30">
            <v>133078389.39807999</v>
          </cell>
          <cell r="C30">
            <v>379118.21044529858</v>
          </cell>
          <cell r="D30">
            <v>133457507.60852532</v>
          </cell>
          <cell r="E30">
            <v>5846.5279999999993</v>
          </cell>
          <cell r="F30">
            <v>46.84939757091572</v>
          </cell>
          <cell r="G30">
            <v>5893.3773975709155</v>
          </cell>
          <cell r="H30">
            <v>0</v>
          </cell>
        </row>
        <row r="31">
          <cell r="A31" t="str">
            <v>I. V. A.  ( 15 % )</v>
          </cell>
          <cell r="B31">
            <v>19961758.409711998</v>
          </cell>
          <cell r="C31">
            <v>56867.731566794784</v>
          </cell>
          <cell r="D31">
            <v>20018626.141278796</v>
          </cell>
          <cell r="E31">
            <v>876.97919999999988</v>
          </cell>
          <cell r="F31">
            <v>7.0274096356373574</v>
          </cell>
          <cell r="G31">
            <v>884.00660963563735</v>
          </cell>
          <cell r="H31">
            <v>0</v>
          </cell>
        </row>
        <row r="32">
          <cell r="A32" t="str">
            <v>T O T A L</v>
          </cell>
          <cell r="B32">
            <v>153040147.80779198</v>
          </cell>
          <cell r="C32">
            <v>435985.94201209338</v>
          </cell>
          <cell r="D32">
            <v>153476133.74980411</v>
          </cell>
          <cell r="E32">
            <v>6723.5071999999991</v>
          </cell>
          <cell r="F32">
            <v>53.876807206553075</v>
          </cell>
          <cell r="G32">
            <v>6777.3840072065532</v>
          </cell>
          <cell r="H32">
            <v>0</v>
          </cell>
        </row>
        <row r="33">
          <cell r="A33" t="str">
            <v>IMPORTE TOTAL DE LA OBRA REAL</v>
          </cell>
          <cell r="D33" t="str">
            <v xml:space="preserve">IMP. TOTAL ACTUAL DE LA OBRA </v>
          </cell>
          <cell r="F33">
            <v>153476133.74980411</v>
          </cell>
          <cell r="G33" t="str">
            <v>FORMULO</v>
          </cell>
        </row>
        <row r="34">
          <cell r="A34" t="str">
            <v>CON P.U. DE CONCURSO</v>
          </cell>
          <cell r="B34">
            <v>153040147.80779198</v>
          </cell>
          <cell r="D34" t="str">
            <v xml:space="preserve">CANTIDAD CONTRATADA </v>
          </cell>
          <cell r="F34">
            <v>153627673.29949999</v>
          </cell>
          <cell r="G34" t="str">
            <v>EL RESIDENTE</v>
          </cell>
        </row>
        <row r="35">
          <cell r="A35" t="str">
            <v>IMPORTE DE LA OBRA CONCURSADA</v>
          </cell>
          <cell r="B35">
            <v>153627673.29949999</v>
          </cell>
          <cell r="D35" t="str">
            <v>FALTANTE DE CONTRATAR</v>
          </cell>
          <cell r="F35">
            <v>-151539.54969587922</v>
          </cell>
        </row>
        <row r="36">
          <cell r="A36" t="str">
            <v>PORCIENTO DE VARIACION</v>
          </cell>
          <cell r="B36">
            <v>-3.824346740984752E-3</v>
          </cell>
          <cell r="D36" t="str">
            <v/>
          </cell>
          <cell r="G36" t="str">
            <v>ING. JUAN O. CARRETE SILVA</v>
          </cell>
        </row>
        <row r="37">
          <cell r="A37" t="str">
            <v>*Se aplican factores de actualizacion autorizados</v>
          </cell>
          <cell r="D37" t="str">
            <v>INFORME DEL SEGUNDO TRIMESTRE</v>
          </cell>
          <cell r="G37" t="str">
            <v>Vo Bo</v>
          </cell>
        </row>
        <row r="38">
          <cell r="A38" t="str">
            <v xml:space="preserve">  para obra ejecutada hasta el 31 de Julio</v>
          </cell>
          <cell r="D38" t="str">
            <v>DE  1  9  9  7</v>
          </cell>
          <cell r="G38" t="str">
            <v>EL RESID. GENERAL</v>
          </cell>
        </row>
        <row r="39">
          <cell r="A39" t="str">
            <v xml:space="preserve">  de 1997</v>
          </cell>
        </row>
        <row r="40">
          <cell r="G40" t="str">
            <v>ING. MANUEL ORTIZ VALENCIA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a E-7"/>
      <sheetName val="Indice"/>
      <sheetName val="Concentrado"/>
      <sheetName val="Ppto."/>
      <sheetName val="Av. Físico-Financ."/>
      <sheetName val="Volúmenes"/>
      <sheetName val="Hoja2"/>
      <sheetName val="Hoja3"/>
    </sheetNames>
    <sheetDataSet>
      <sheetData sheetId="0"/>
      <sheetData sheetId="1">
        <row r="13">
          <cell r="E13" t="str">
            <v xml:space="preserve"> </v>
          </cell>
        </row>
        <row r="14">
          <cell r="E14" t="str">
            <v xml:space="preserve"> </v>
          </cell>
        </row>
        <row r="15">
          <cell r="E15" t="str">
            <v xml:space="preserve"> </v>
          </cell>
        </row>
        <row r="16">
          <cell r="D16" t="str">
            <v>m</v>
          </cell>
          <cell r="E16">
            <v>640</v>
          </cell>
        </row>
        <row r="17">
          <cell r="E17" t="str">
            <v xml:space="preserve"> </v>
          </cell>
        </row>
        <row r="20">
          <cell r="D20" t="str">
            <v>m3</v>
          </cell>
          <cell r="E20">
            <v>514</v>
          </cell>
        </row>
        <row r="21">
          <cell r="E21" t="str">
            <v xml:space="preserve"> </v>
          </cell>
        </row>
        <row r="22">
          <cell r="D22" t="str">
            <v>m3</v>
          </cell>
          <cell r="E22">
            <v>400</v>
          </cell>
        </row>
        <row r="27">
          <cell r="D27" t="str">
            <v>m3</v>
          </cell>
          <cell r="E27">
            <v>185</v>
          </cell>
        </row>
        <row r="31">
          <cell r="D31" t="str">
            <v>m3</v>
          </cell>
          <cell r="E31">
            <v>21.4</v>
          </cell>
        </row>
        <row r="33">
          <cell r="D33" t="str">
            <v>m3</v>
          </cell>
          <cell r="E33">
            <v>400</v>
          </cell>
        </row>
        <row r="34">
          <cell r="D34" t="str">
            <v>m3</v>
          </cell>
          <cell r="E34">
            <v>1563</v>
          </cell>
        </row>
        <row r="36">
          <cell r="D36" t="str">
            <v>m3</v>
          </cell>
          <cell r="E36">
            <v>112</v>
          </cell>
        </row>
        <row r="38">
          <cell r="E38" t="str">
            <v>MONTO DE ESTA HOJA                  $</v>
          </cell>
        </row>
        <row r="41">
          <cell r="E41" t="str">
            <v>MONTO TOTAL ACUMULADO        $</v>
          </cell>
        </row>
        <row r="46">
          <cell r="E46" t="str">
            <v>FIRMA</v>
          </cell>
        </row>
        <row r="49">
          <cell r="D49" t="str">
            <v>kg</v>
          </cell>
          <cell r="E49">
            <v>251000</v>
          </cell>
        </row>
        <row r="55">
          <cell r="D55" t="str">
            <v>m3</v>
          </cell>
          <cell r="E55">
            <v>103.1</v>
          </cell>
        </row>
        <row r="56">
          <cell r="D56" t="str">
            <v>m3</v>
          </cell>
          <cell r="E56">
            <v>20.7</v>
          </cell>
        </row>
        <row r="57">
          <cell r="D57" t="str">
            <v>m3</v>
          </cell>
          <cell r="E57">
            <v>1697.8</v>
          </cell>
        </row>
        <row r="60">
          <cell r="D60" t="str">
            <v>kg</v>
          </cell>
          <cell r="E60">
            <v>340</v>
          </cell>
        </row>
        <row r="61">
          <cell r="D61" t="str">
            <v>m2</v>
          </cell>
          <cell r="E61">
            <v>22</v>
          </cell>
        </row>
        <row r="62">
          <cell r="D62" t="str">
            <v>dm2</v>
          </cell>
          <cell r="E62">
            <v>44.5</v>
          </cell>
        </row>
        <row r="63">
          <cell r="D63" t="str">
            <v>m</v>
          </cell>
          <cell r="E63">
            <v>91.6</v>
          </cell>
        </row>
        <row r="65">
          <cell r="D65" t="str">
            <v>m3</v>
          </cell>
          <cell r="E65">
            <v>1872</v>
          </cell>
        </row>
        <row r="66">
          <cell r="D66" t="str">
            <v>dm3</v>
          </cell>
          <cell r="E66">
            <v>2042</v>
          </cell>
        </row>
        <row r="69">
          <cell r="D69" t="str">
            <v>pza</v>
          </cell>
          <cell r="E69">
            <v>154</v>
          </cell>
        </row>
        <row r="72">
          <cell r="D72" t="str">
            <v>kg</v>
          </cell>
          <cell r="E72">
            <v>419900</v>
          </cell>
        </row>
        <row r="75">
          <cell r="D75" t="str">
            <v>kg</v>
          </cell>
          <cell r="E75">
            <v>106000</v>
          </cell>
        </row>
        <row r="76">
          <cell r="E76" t="str">
            <v>MONTO DE ESTA HOJA                  $</v>
          </cell>
        </row>
        <row r="79">
          <cell r="E79" t="str">
            <v>MONTO TOTAL ACUMULADO        $</v>
          </cell>
        </row>
        <row r="84">
          <cell r="E84" t="str">
            <v>FIRMA</v>
          </cell>
        </row>
        <row r="88">
          <cell r="D88" t="str">
            <v>kg</v>
          </cell>
          <cell r="E88">
            <v>1608</v>
          </cell>
        </row>
        <row r="90">
          <cell r="D90" t="str">
            <v>kg</v>
          </cell>
          <cell r="E90">
            <v>224</v>
          </cell>
        </row>
        <row r="95">
          <cell r="D95" t="str">
            <v>m</v>
          </cell>
          <cell r="E95">
            <v>4687</v>
          </cell>
        </row>
        <row r="97">
          <cell r="D97" t="str">
            <v>m</v>
          </cell>
          <cell r="E97">
            <v>938</v>
          </cell>
        </row>
        <row r="99">
          <cell r="D99" t="str">
            <v>m</v>
          </cell>
          <cell r="E99">
            <v>938</v>
          </cell>
        </row>
        <row r="103">
          <cell r="D103" t="str">
            <v>m3</v>
          </cell>
          <cell r="E103">
            <v>298</v>
          </cell>
        </row>
        <row r="110">
          <cell r="D110" t="str">
            <v>m3</v>
          </cell>
          <cell r="E110">
            <v>6903</v>
          </cell>
        </row>
        <row r="111">
          <cell r="D111" t="str">
            <v>m3</v>
          </cell>
          <cell r="E111">
            <v>520.20000000000005</v>
          </cell>
        </row>
        <row r="113">
          <cell r="D113" t="str">
            <v>m3</v>
          </cell>
          <cell r="E113">
            <v>6000</v>
          </cell>
        </row>
        <row r="114">
          <cell r="E114" t="str">
            <v>MONTO DE ESTA HOJA                  $</v>
          </cell>
        </row>
        <row r="117">
          <cell r="E117" t="str">
            <v>MONTO TOTAL ACUMULADO        $</v>
          </cell>
        </row>
        <row r="122">
          <cell r="E122" t="str">
            <v>FIRMA</v>
          </cell>
        </row>
        <row r="128">
          <cell r="D128" t="str">
            <v>m3</v>
          </cell>
          <cell r="E128">
            <v>410</v>
          </cell>
        </row>
        <row r="129">
          <cell r="D129" t="str">
            <v>m3</v>
          </cell>
          <cell r="E129">
            <v>21.1</v>
          </cell>
        </row>
        <row r="132">
          <cell r="D132" t="str">
            <v>kg</v>
          </cell>
          <cell r="E132">
            <v>3590</v>
          </cell>
        </row>
        <row r="133">
          <cell r="D133" t="str">
            <v>m2</v>
          </cell>
          <cell r="E133">
            <v>2963</v>
          </cell>
        </row>
        <row r="135">
          <cell r="E135" t="str">
            <v xml:space="preserve"> </v>
          </cell>
        </row>
        <row r="136">
          <cell r="E136" t="str">
            <v xml:space="preserve"> </v>
          </cell>
        </row>
        <row r="137">
          <cell r="D137" t="str">
            <v>m</v>
          </cell>
          <cell r="E137">
            <v>16</v>
          </cell>
        </row>
        <row r="138">
          <cell r="E138" t="str">
            <v xml:space="preserve"> </v>
          </cell>
        </row>
        <row r="139">
          <cell r="E139" t="str">
            <v xml:space="preserve"> </v>
          </cell>
        </row>
        <row r="140">
          <cell r="E140" t="str">
            <v xml:space="preserve"> </v>
          </cell>
        </row>
        <row r="141">
          <cell r="D141" t="str">
            <v>m3</v>
          </cell>
          <cell r="E141">
            <v>14.4</v>
          </cell>
        </row>
        <row r="145">
          <cell r="D145" t="str">
            <v>m</v>
          </cell>
          <cell r="E145">
            <v>160</v>
          </cell>
        </row>
        <row r="148">
          <cell r="D148" t="str">
            <v>m3</v>
          </cell>
          <cell r="E148">
            <v>300</v>
          </cell>
        </row>
        <row r="150">
          <cell r="D150" t="str">
            <v>m3</v>
          </cell>
          <cell r="E150">
            <v>250</v>
          </cell>
        </row>
        <row r="152">
          <cell r="E152" t="str">
            <v>MONTO DE ESTA HOJA                  $</v>
          </cell>
        </row>
        <row r="155">
          <cell r="E155" t="str">
            <v>MONTO TOTAL ACUMULADO        $</v>
          </cell>
        </row>
        <row r="160">
          <cell r="E160" t="str">
            <v>FIRMA</v>
          </cell>
        </row>
        <row r="167">
          <cell r="D167" t="str">
            <v>lt</v>
          </cell>
          <cell r="E167">
            <v>1983</v>
          </cell>
        </row>
        <row r="171">
          <cell r="D171" t="str">
            <v>m3</v>
          </cell>
          <cell r="E171">
            <v>43.2</v>
          </cell>
        </row>
      </sheetData>
      <sheetData sheetId="2"/>
      <sheetData sheetId="3"/>
      <sheetData sheetId="4"/>
      <sheetData sheetId="5"/>
      <sheetData sheetId="6"/>
      <sheetData sheetId="7"/>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esupuesto"/>
      <sheetName val="Programa C.Orig."/>
      <sheetName val="Evaluación"/>
      <sheetName val="Est. Cero"/>
      <sheetName val="Rel. Est. Total"/>
      <sheetName val="Forma 1"/>
      <sheetName val="Factores Esc."/>
      <sheetName val="Forma 2"/>
      <sheetName val="Forma 3"/>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Programa C.Orig. (2)"/>
      <sheetName val="Est. Total"/>
      <sheetName val="Cuadro Finiquito"/>
      <sheetName val="Programa C.Orig. (3)"/>
      <sheetName val="Est. Escalatorias"/>
      <sheetName val="Rel. Estimaciones"/>
      <sheetName val="Inf. Contratos"/>
      <sheetName val="Contratos Mod."/>
      <sheetName val="Recep. Contratos"/>
      <sheetName val="Rel. Est. Aplicada"/>
      <sheetName val="Rel. Est. Real"/>
      <sheetName val="Forma 2datos"/>
      <sheetName val="Forma 2 Prog."/>
      <sheetName val="Resumen"/>
      <sheetName val="Cpo. Der.8.50"/>
      <sheetName val="Cpo. Der.6.50"/>
      <sheetName val="Cpo. Der.15.0"/>
      <sheetName val="Rev. Programa"/>
      <sheetName val="Larg.Cpo. Derecho"/>
      <sheetName val="Reprog. II"/>
      <sheetName val="Datos"/>
      <sheetName val="Relación por Grupo"/>
      <sheetName val="Diagrama de tendido"/>
      <sheetName val="Control Losa Cpo. Izq."/>
      <sheetName val="Larg.Cpo. Izquierdo"/>
    </sheetNames>
    <sheetDataSet>
      <sheetData sheetId="0"/>
      <sheetData sheetId="1"/>
      <sheetData sheetId="2"/>
      <sheetData sheetId="3"/>
      <sheetData sheetId="4"/>
      <sheetData sheetId="5"/>
      <sheetData sheetId="6"/>
      <sheetData sheetId="7"/>
      <sheetData sheetId="8"/>
      <sheetData sheetId="9" refreshError="1">
        <row r="1">
          <cell r="B1" t="str">
            <v>SECRETARIA DE COMUNICACIONES Y TRANSPORTES</v>
          </cell>
          <cell r="F1" t="str">
            <v>CARRETERA</v>
          </cell>
          <cell r="H1" t="str">
            <v>: PALMILLAS - QUERETARO</v>
          </cell>
          <cell r="M1" t="str">
            <v>FORMA 3</v>
          </cell>
        </row>
        <row r="2">
          <cell r="B2" t="str">
            <v>DIRECCION GENERAL DE CARRETERAS FEDERALES</v>
          </cell>
          <cell r="F2" t="str">
            <v>T  R  A  M  O</v>
          </cell>
          <cell r="H2" t="str">
            <v>: KM 175+288 - KM 194+000</v>
          </cell>
        </row>
        <row r="3">
          <cell r="B3" t="str">
            <v>SUBDIRECCION DE CONSTRUCCION DE TERRACERIAS Y PAVIMENTOS</v>
          </cell>
          <cell r="F3" t="str">
            <v xml:space="preserve">O R I G E N </v>
          </cell>
          <cell r="H3" t="str">
            <v>: MEXICO, D.F.</v>
          </cell>
        </row>
        <row r="4">
          <cell r="B4" t="str">
            <v>OFICINA DE PRESUPUESTOS</v>
          </cell>
          <cell r="F4" t="str">
            <v>CONTRATISTA</v>
          </cell>
          <cell r="H4" t="str">
            <v>: PYASA INGENIEROS CIVILES, S.A. DE C.V.</v>
          </cell>
        </row>
        <row r="5">
          <cell r="B5" t="str">
            <v/>
          </cell>
          <cell r="F5" t="str">
            <v>CONTRATO EN EJERCICIO  Nº</v>
          </cell>
          <cell r="H5" t="str">
            <v>: 7-V-CE-O-117-W-0-7</v>
          </cell>
        </row>
        <row r="6">
          <cell r="F6" t="str">
            <v>O B R A</v>
          </cell>
          <cell r="H6" t="str">
            <v>: AMPLIACION DE AMBOS CUERPOS; TERRACERIAS, DRENAJE, PAVIMENTO DE CON-</v>
          </cell>
        </row>
        <row r="7">
          <cell r="B7" t="str">
            <v>RESUMEN DE COSTOS DE OBRAS</v>
          </cell>
          <cell r="H7" t="str">
            <v xml:space="preserve">  CRETO HIDRAULICO, ESTRUCTURAS, ENTRONQUES Y OBRAS COMPLEMENTARIAS</v>
          </cell>
        </row>
        <row r="8">
          <cell r="F8" t="str">
            <v>CONCURSO</v>
          </cell>
          <cell r="H8" t="str">
            <v>: SCT-CF-97-03-02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a E-7"/>
      <sheetName val="Indice"/>
      <sheetName val="Concentrado"/>
      <sheetName val="Ppto."/>
      <sheetName val="Av. Físico-Financ."/>
      <sheetName val="Volúmenes"/>
      <sheetName val="Hoja2"/>
      <sheetName val="Hoja3"/>
    </sheetNames>
    <sheetDataSet>
      <sheetData sheetId="0"/>
      <sheetData sheetId="1">
        <row r="16">
          <cell r="D16" t="str">
            <v>m</v>
          </cell>
        </row>
        <row r="20">
          <cell r="D20" t="str">
            <v>m3</v>
          </cell>
        </row>
        <row r="22">
          <cell r="D22" t="str">
            <v>m3</v>
          </cell>
        </row>
        <row r="27">
          <cell r="D27" t="str">
            <v>m3</v>
          </cell>
        </row>
        <row r="31">
          <cell r="D31" t="str">
            <v>m3</v>
          </cell>
        </row>
        <row r="33">
          <cell r="D33" t="str">
            <v>m3</v>
          </cell>
        </row>
        <row r="34">
          <cell r="D34" t="str">
            <v>m3</v>
          </cell>
        </row>
        <row r="36">
          <cell r="D36" t="str">
            <v>m3</v>
          </cell>
        </row>
        <row r="49">
          <cell r="D49" t="str">
            <v>kg</v>
          </cell>
        </row>
        <row r="55">
          <cell r="D55" t="str">
            <v>m3</v>
          </cell>
        </row>
        <row r="56">
          <cell r="D56" t="str">
            <v>m3</v>
          </cell>
        </row>
        <row r="57">
          <cell r="D57" t="str">
            <v>m3</v>
          </cell>
        </row>
        <row r="60">
          <cell r="D60" t="str">
            <v>kg</v>
          </cell>
        </row>
        <row r="61">
          <cell r="D61" t="str">
            <v>m2</v>
          </cell>
        </row>
        <row r="62">
          <cell r="D62" t="str">
            <v>dm2</v>
          </cell>
        </row>
        <row r="63">
          <cell r="D63" t="str">
            <v>m</v>
          </cell>
        </row>
        <row r="65">
          <cell r="D65" t="str">
            <v>m3</v>
          </cell>
        </row>
        <row r="66">
          <cell r="D66" t="str">
            <v>dm3</v>
          </cell>
        </row>
        <row r="69">
          <cell r="D69" t="str">
            <v>pza</v>
          </cell>
        </row>
        <row r="72">
          <cell r="D72" t="str">
            <v>kg</v>
          </cell>
        </row>
        <row r="75">
          <cell r="D75" t="str">
            <v>kg</v>
          </cell>
        </row>
        <row r="88">
          <cell r="D88" t="str">
            <v>kg</v>
          </cell>
        </row>
        <row r="90">
          <cell r="D90" t="str">
            <v>kg</v>
          </cell>
        </row>
        <row r="95">
          <cell r="D95" t="str">
            <v>m</v>
          </cell>
        </row>
        <row r="97">
          <cell r="D97" t="str">
            <v>m</v>
          </cell>
        </row>
        <row r="99">
          <cell r="D99" t="str">
            <v>m</v>
          </cell>
        </row>
        <row r="103">
          <cell r="D103" t="str">
            <v>m3</v>
          </cell>
        </row>
        <row r="110">
          <cell r="D110" t="str">
            <v>m3</v>
          </cell>
        </row>
        <row r="111">
          <cell r="D111" t="str">
            <v>m3</v>
          </cell>
        </row>
        <row r="113">
          <cell r="D113" t="str">
            <v>m3</v>
          </cell>
        </row>
        <row r="128">
          <cell r="D128" t="str">
            <v>m3</v>
          </cell>
        </row>
        <row r="129">
          <cell r="D129" t="str">
            <v>m3</v>
          </cell>
        </row>
        <row r="132">
          <cell r="D132" t="str">
            <v>kg</v>
          </cell>
        </row>
        <row r="133">
          <cell r="D133" t="str">
            <v>m2</v>
          </cell>
        </row>
        <row r="137">
          <cell r="D137" t="str">
            <v>m</v>
          </cell>
        </row>
        <row r="141">
          <cell r="D141" t="str">
            <v>m3</v>
          </cell>
        </row>
        <row r="145">
          <cell r="D145" t="str">
            <v>m</v>
          </cell>
        </row>
        <row r="148">
          <cell r="D148" t="str">
            <v>m3</v>
          </cell>
        </row>
        <row r="150">
          <cell r="D150" t="str">
            <v>m3</v>
          </cell>
        </row>
        <row r="167">
          <cell r="D167" t="str">
            <v>lt</v>
          </cell>
        </row>
        <row r="171">
          <cell r="D171" t="str">
            <v>m3</v>
          </cell>
        </row>
      </sheetData>
      <sheetData sheetId="2"/>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RESOR"/>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3"/>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7 (2)"/>
      <sheetName val="F 7"/>
    </sheetNames>
    <sheetDataSet>
      <sheetData sheetId="0"/>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ograma mensual"/>
      <sheetName val="VOLUMENES"/>
      <sheetName val="CONCENTRADO PAGADO"/>
      <sheetName val="Rev. Programa"/>
      <sheetName val="Datos"/>
      <sheetName val="Programa"/>
      <sheetName val="Ejec. no Est."/>
      <sheetName val="Evaluación"/>
      <sheetName val="Forma 1"/>
      <sheetName val="Forma 2"/>
      <sheetName val="Forma 3"/>
      <sheetName val="Rev. Programa Ptes."/>
      <sheetName val="Datos Ptes."/>
      <sheetName val="Rel. Est. Aplicada"/>
      <sheetName val="Programa Ptes."/>
      <sheetName val="Evaluación Ptes."/>
      <sheetName val="Forma 1 Ptes."/>
      <sheetName val="Forma 2 Ptes."/>
      <sheetName val="Forma 3 Ptes."/>
      <sheetName val="Relación por Grupo"/>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l Estim"/>
      <sheetName val="Forma E-7"/>
      <sheetName val="Forma 1 (2)"/>
      <sheetName val="Forma E-17"/>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MA"/>
    </sheetNames>
    <sheetDataSet>
      <sheetData sheetId="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HOR"/>
      <sheetName val="LISTAMA"/>
    </sheetNames>
    <sheetDataSet>
      <sheetData sheetId="0"/>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l Estim"/>
      <sheetName val="Forma E-7"/>
      <sheetName val="Forma 1 (2)"/>
      <sheetName val="Forma E-17"/>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Rev. Programa"/>
      <sheetName val="Datos"/>
      <sheetName val="Progr. Conc."/>
      <sheetName val="Reprogr."/>
      <sheetName val="Reprogr. (2)"/>
      <sheetName val="Reprogr. II"/>
      <sheetName val="Rel. Est. Aplicada"/>
      <sheetName val="Ejec. no Est."/>
      <sheetName val="Evaluación"/>
      <sheetName val="Forma 2"/>
      <sheetName val="Forma 3"/>
      <sheetName val="Relación por Grupo"/>
      <sheetName val="Hoja1"/>
      <sheetName val="Hoja2"/>
      <sheetName val="Hoja3"/>
      <sheetName val="Forma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RESOR"/>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08"/>
    </sheetNames>
    <sheetDataSet>
      <sheetData sheetId="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9 "/>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6.3 (2)"/>
      <sheetName val="EP 6.5 (2)"/>
      <sheetName val="EP 6.1"/>
      <sheetName val="EP 6.2"/>
      <sheetName val="EP 6.4"/>
      <sheetName val="EP 6.5"/>
      <sheetName val="EP 6.6 "/>
      <sheetName val="E.P. 6.7"/>
      <sheetName val="E.P. 6.8"/>
      <sheetName val="EP 6.3"/>
    </sheetNames>
    <sheetDataSet>
      <sheetData sheetId="0">
        <row r="15">
          <cell r="B15" t="str">
            <v>ENE</v>
          </cell>
        </row>
      </sheetData>
      <sheetData sheetId="1"/>
      <sheetData sheetId="2">
        <row r="20">
          <cell r="D20">
            <v>17121897.120000001</v>
          </cell>
        </row>
        <row r="23">
          <cell r="D23">
            <v>27084397.43</v>
          </cell>
        </row>
        <row r="24">
          <cell r="AC24">
            <v>2536285.56</v>
          </cell>
        </row>
        <row r="26">
          <cell r="D26">
            <v>629293.43999999994</v>
          </cell>
        </row>
        <row r="29">
          <cell r="D29">
            <v>63929374.480000004</v>
          </cell>
        </row>
        <row r="41">
          <cell r="D41">
            <v>6832741.9400000004</v>
          </cell>
        </row>
        <row r="44">
          <cell r="D44">
            <v>11948976</v>
          </cell>
        </row>
      </sheetData>
      <sheetData sheetId="3"/>
      <sheetData sheetId="4"/>
      <sheetData sheetId="5"/>
      <sheetData sheetId="6"/>
      <sheetData sheetId="7"/>
      <sheetData sheetId="8"/>
      <sheetData sheetId="9">
        <row r="15">
          <cell r="B15" t="str">
            <v>ENE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10.1"/>
      <sheetName val="F 10.2"/>
      <sheetName val="F 10.3"/>
      <sheetName val="F 10.4"/>
    </sheetNames>
    <sheetDataSet>
      <sheetData sheetId="0"/>
      <sheetData sheetId="1"/>
      <sheetData sheetId="2"/>
      <sheetData sheetId="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3"/>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esupuesto"/>
      <sheetName val="Programa C.Orig."/>
      <sheetName val="Evaluación"/>
      <sheetName val="Est. Cero"/>
      <sheetName val="Rel. Est. Total"/>
      <sheetName val="Forma 1"/>
      <sheetName val="Factores Esc."/>
      <sheetName val="Forma 2"/>
      <sheetName val="Forma 3"/>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Programa C.Orig. (2)"/>
      <sheetName val="Est. Total"/>
      <sheetName val="Cuadro Finiquito"/>
      <sheetName val="Programa C.Orig. (3)"/>
      <sheetName val="Est. Escalatorias"/>
      <sheetName val="Rel. Estimaciones"/>
      <sheetName val="Inf. Contratos"/>
      <sheetName val="Contratos Mod."/>
      <sheetName val="Recep. Contratos"/>
      <sheetName val="Rel. Est. Aplicada"/>
      <sheetName val="Rel. Est. Real"/>
      <sheetName val="Forma 2datos"/>
      <sheetName val="Forma 2 Prog."/>
      <sheetName val="Resumen"/>
      <sheetName val="Cpo. Der.8.50"/>
      <sheetName val="Cpo. Der.6.50"/>
      <sheetName val="Cpo. Der.15.0"/>
      <sheetName val="Rev. Programa"/>
      <sheetName val="Larg.Cpo. Derecho"/>
      <sheetName val="Reprog. II"/>
      <sheetName val="Datos"/>
      <sheetName val="Relación por Grupo"/>
      <sheetName val="Diagrama de tendido"/>
      <sheetName val="Control Losa Cpo. Izq."/>
      <sheetName val="Larg.Cpo. Izquierdo"/>
    </sheetNames>
    <sheetDataSet>
      <sheetData sheetId="0"/>
      <sheetData sheetId="1"/>
      <sheetData sheetId="2"/>
      <sheetData sheetId="3"/>
      <sheetData sheetId="4"/>
      <sheetData sheetId="5"/>
      <sheetData sheetId="6"/>
      <sheetData sheetId="7"/>
      <sheetData sheetId="8"/>
      <sheetData sheetId="9" refreshError="1">
        <row r="1">
          <cell r="B1" t="str">
            <v>SECRETARIA DE COMUNICACIONES Y TRANSPORTES</v>
          </cell>
          <cell r="F1" t="str">
            <v>CARRETERA</v>
          </cell>
          <cell r="H1" t="str">
            <v>: PALMILLAS - QUERETARO</v>
          </cell>
          <cell r="M1" t="str">
            <v>FORMA 3</v>
          </cell>
        </row>
        <row r="2">
          <cell r="B2" t="str">
            <v>DIRECCION GENERAL DE CARRETERAS FEDERALES</v>
          </cell>
          <cell r="F2" t="str">
            <v>T  R  A  M  O</v>
          </cell>
          <cell r="H2" t="str">
            <v>: KM 175+288 - KM 194+000</v>
          </cell>
        </row>
        <row r="3">
          <cell r="B3" t="str">
            <v>SUBDIRECCION DE CONSTRUCCION DE TERRACERIAS Y PAVIMENTOS</v>
          </cell>
          <cell r="F3" t="str">
            <v xml:space="preserve">O R I G E N </v>
          </cell>
          <cell r="H3" t="str">
            <v>: MEXICO, D.F.</v>
          </cell>
        </row>
        <row r="4">
          <cell r="B4" t="str">
            <v>OFICINA DE PRESUPUESTOS</v>
          </cell>
          <cell r="F4" t="str">
            <v>CONTRATISTA</v>
          </cell>
          <cell r="H4" t="str">
            <v>: PYASA INGENIEROS CIVILES, S.A. DE C.V.</v>
          </cell>
        </row>
        <row r="5">
          <cell r="B5" t="str">
            <v xml:space="preserve"> </v>
          </cell>
          <cell r="F5" t="str">
            <v>CONTRATO EN EJERCICIO  Nº</v>
          </cell>
          <cell r="H5" t="str">
            <v>: 7-V-CE-O-117-W-0-7</v>
          </cell>
        </row>
        <row r="6">
          <cell r="F6" t="str">
            <v>O B R A</v>
          </cell>
          <cell r="H6" t="str">
            <v>: AMPLIACION DE AMBOS CUERPOS; TERRACERIAS, DRENAJE, PAVIMENTO DE CON-</v>
          </cell>
        </row>
        <row r="7">
          <cell r="B7" t="str">
            <v>RESUMEN DE COSTOS DE OBRAS</v>
          </cell>
          <cell r="H7" t="str">
            <v xml:space="preserve">  CRETO HIDRAULICO, ESTRUCTURAS, ENTRONQUES Y OBRAS COMPLEMENTARIAS</v>
          </cell>
        </row>
        <row r="8">
          <cell r="F8" t="str">
            <v>CONCURSO</v>
          </cell>
          <cell r="H8" t="str">
            <v>: SCT-CF-97-03-02</v>
          </cell>
        </row>
        <row r="10">
          <cell r="B10" t="str">
            <v>I M P O R T E  D E  L A  O B R A</v>
          </cell>
          <cell r="E10" t="str">
            <v>I M P O R T E  D E  L A  O B R A  P A G A D A</v>
          </cell>
        </row>
        <row r="11">
          <cell r="B11" t="str">
            <v xml:space="preserve"> </v>
          </cell>
          <cell r="E11" t="str">
            <v>A Ñ O  D E  1 9 9 7</v>
          </cell>
          <cell r="H11" t="str">
            <v>A Ñ O  D E  1 9 9 8</v>
          </cell>
        </row>
        <row r="12">
          <cell r="A12" t="str">
            <v>C O N C E P T O</v>
          </cell>
          <cell r="B12" t="str">
            <v>CON P.U. DE</v>
          </cell>
          <cell r="C12" t="str">
            <v>ACTUALIZADA</v>
          </cell>
          <cell r="E12" t="str">
            <v>CON P.U. DE</v>
          </cell>
          <cell r="F12" t="str">
            <v xml:space="preserve"> </v>
          </cell>
          <cell r="G12" t="str">
            <v xml:space="preserve"> </v>
          </cell>
          <cell r="H12" t="str">
            <v>CON P.U. DE</v>
          </cell>
        </row>
        <row r="13">
          <cell r="A13" t="str">
            <v xml:space="preserve"> </v>
          </cell>
          <cell r="B13" t="str">
            <v>CONCURSO</v>
          </cell>
          <cell r="C13" t="str">
            <v>AL</v>
          </cell>
          <cell r="D13" t="str">
            <v>TOTAL</v>
          </cell>
          <cell r="E13" t="str">
            <v>CONCURSO</v>
          </cell>
          <cell r="F13" t="str">
            <v>ACTUALIZADA</v>
          </cell>
          <cell r="G13" t="str">
            <v>TOTAL</v>
          </cell>
          <cell r="H13" t="str">
            <v>CONCURSO</v>
          </cell>
        </row>
        <row r="14">
          <cell r="B14" t="str">
            <v>( $ )</v>
          </cell>
          <cell r="C14">
            <v>35642</v>
          </cell>
          <cell r="D14" t="str">
            <v>( a+b+c )</v>
          </cell>
          <cell r="E14" t="str">
            <v>( $ )</v>
          </cell>
          <cell r="F14" t="str">
            <v>( $ )</v>
          </cell>
          <cell r="G14" t="str">
            <v>( a )</v>
          </cell>
          <cell r="H14" t="str">
            <v>( $ )</v>
          </cell>
        </row>
        <row r="15">
          <cell r="A15" t="str">
            <v>TERRACERIAS</v>
          </cell>
          <cell r="B15">
            <v>5434178.0999999987</v>
          </cell>
          <cell r="C15">
            <v>43545.155394460329</v>
          </cell>
          <cell r="D15">
            <v>5477723.2553944588</v>
          </cell>
          <cell r="E15">
            <v>5846.5279999999993</v>
          </cell>
          <cell r="F15">
            <v>46.84939757091572</v>
          </cell>
          <cell r="G15">
            <v>5893.3773975709155</v>
          </cell>
          <cell r="H15">
            <v>0</v>
          </cell>
        </row>
        <row r="16">
          <cell r="A16" t="str">
            <v>ACARREOS PARA TERRACERIAS</v>
          </cell>
          <cell r="B16">
            <v>4560886.585</v>
          </cell>
          <cell r="C16">
            <v>115532.67944272951</v>
          </cell>
          <cell r="D16">
            <v>4676419.2644427298</v>
          </cell>
          <cell r="E16">
            <v>0</v>
          </cell>
          <cell r="F16">
            <v>0</v>
          </cell>
          <cell r="G16">
            <v>0</v>
          </cell>
          <cell r="H16">
            <v>0</v>
          </cell>
        </row>
        <row r="17">
          <cell r="A17" t="str">
            <v>OBRAS DE DRENAJE</v>
          </cell>
          <cell r="B17">
            <v>3962064.9450000003</v>
          </cell>
          <cell r="C17">
            <v>12368.192070726904</v>
          </cell>
          <cell r="D17">
            <v>3974433.1370707271</v>
          </cell>
          <cell r="E17">
            <v>0</v>
          </cell>
          <cell r="F17">
            <v>0</v>
          </cell>
          <cell r="G17">
            <v>0</v>
          </cell>
          <cell r="H17">
            <v>0</v>
          </cell>
        </row>
        <row r="18">
          <cell r="A18" t="str">
            <v>TRABAJOS DIVERSOS</v>
          </cell>
          <cell r="B18">
            <v>5557644</v>
          </cell>
          <cell r="C18">
            <v>17349.036274498259</v>
          </cell>
          <cell r="D18">
            <v>5574993.0362744983</v>
          </cell>
          <cell r="E18">
            <v>0</v>
          </cell>
          <cell r="F18">
            <v>0</v>
          </cell>
          <cell r="G18">
            <v>0</v>
          </cell>
          <cell r="H18">
            <v>0</v>
          </cell>
        </row>
        <row r="19">
          <cell r="A19" t="str">
            <v>PAVIMENTOS</v>
          </cell>
          <cell r="B19">
            <v>2206475.9399999976</v>
          </cell>
          <cell r="C19">
            <v>10777.859925456651</v>
          </cell>
          <cell r="D19">
            <v>2217253.7999254544</v>
          </cell>
          <cell r="E19">
            <v>0</v>
          </cell>
          <cell r="F19">
            <v>0</v>
          </cell>
          <cell r="G19">
            <v>0</v>
          </cell>
          <cell r="H19">
            <v>0</v>
          </cell>
        </row>
        <row r="20">
          <cell r="A20" t="str">
            <v>CEMENTO PORTLAND P/BASE ESTABILIZADA</v>
          </cell>
          <cell r="B20">
            <v>1973322</v>
          </cell>
          <cell r="C20">
            <v>0</v>
          </cell>
          <cell r="D20">
            <v>1973322</v>
          </cell>
          <cell r="E20">
            <v>0</v>
          </cell>
          <cell r="F20">
            <v>0</v>
          </cell>
          <cell r="G20">
            <v>0</v>
          </cell>
          <cell r="H20">
            <v>0</v>
          </cell>
        </row>
        <row r="21">
          <cell r="A21" t="str">
            <v>SUB-BASE HIDRAULICA</v>
          </cell>
          <cell r="B21">
            <v>1067404.8600000001</v>
          </cell>
          <cell r="C21">
            <v>5213.8978070305538</v>
          </cell>
          <cell r="D21">
            <v>1072618.7578070306</v>
          </cell>
          <cell r="E21">
            <v>0</v>
          </cell>
          <cell r="F21">
            <v>0</v>
          </cell>
          <cell r="G21">
            <v>0</v>
          </cell>
          <cell r="H21">
            <v>0</v>
          </cell>
        </row>
        <row r="22">
          <cell r="A22" t="str">
            <v>BASE HIDRAULICA</v>
          </cell>
          <cell r="B22">
            <v>1726100.273</v>
          </cell>
          <cell r="C22">
            <v>8431.3935277655928</v>
          </cell>
          <cell r="D22">
            <v>1734531.6665277656</v>
          </cell>
          <cell r="E22">
            <v>0</v>
          </cell>
          <cell r="F22">
            <v>0</v>
          </cell>
          <cell r="G22">
            <v>0</v>
          </cell>
          <cell r="H22">
            <v>0</v>
          </cell>
        </row>
        <row r="23">
          <cell r="A23" t="str">
            <v>BASE ESTABILIZADA C/CEMENTO PORTLAND</v>
          </cell>
          <cell r="B23">
            <v>1670948.352</v>
          </cell>
          <cell r="C23">
            <v>8161.9957662120032</v>
          </cell>
          <cell r="D23">
            <v>1679110.347766212</v>
          </cell>
          <cell r="E23">
            <v>0</v>
          </cell>
          <cell r="F23">
            <v>0</v>
          </cell>
          <cell r="G23">
            <v>0</v>
          </cell>
          <cell r="H23">
            <v>0</v>
          </cell>
        </row>
        <row r="24">
          <cell r="A24" t="str">
            <v>PRODUCTOS ASFALTICOS</v>
          </cell>
          <cell r="B24">
            <v>7835876.9060000004</v>
          </cell>
          <cell r="C24">
            <v>0</v>
          </cell>
          <cell r="D24">
            <v>7835876.9060000004</v>
          </cell>
          <cell r="E24">
            <v>0</v>
          </cell>
          <cell r="F24">
            <v>0</v>
          </cell>
          <cell r="G24">
            <v>0</v>
          </cell>
          <cell r="H24">
            <v>0</v>
          </cell>
        </row>
        <row r="25">
          <cell r="A25" t="str">
            <v>CARPETA DE CONCRETO ASFALTICO</v>
          </cell>
          <cell r="B25">
            <v>4537860.4809999997</v>
          </cell>
          <cell r="C25">
            <v>22165.854491702907</v>
          </cell>
          <cell r="D25">
            <v>4560026.3354917029</v>
          </cell>
          <cell r="E25">
            <v>0</v>
          </cell>
          <cell r="F25">
            <v>0</v>
          </cell>
          <cell r="G25">
            <v>0</v>
          </cell>
          <cell r="H25">
            <v>0</v>
          </cell>
        </row>
        <row r="26">
          <cell r="A26" t="str">
            <v>LOSAS DE CONCRETO hIDRAULICO</v>
          </cell>
          <cell r="B26">
            <v>54978100.200000003</v>
          </cell>
          <cell r="C26">
            <v>-166990.48154747579</v>
          </cell>
          <cell r="D26">
            <v>54811109.718452528</v>
          </cell>
          <cell r="E26">
            <v>0</v>
          </cell>
          <cell r="F26">
            <v>0</v>
          </cell>
          <cell r="G26">
            <v>0</v>
          </cell>
          <cell r="H26">
            <v>0</v>
          </cell>
        </row>
        <row r="27">
          <cell r="A27" t="str">
            <v>ACARREOS P/PAVIMENTOS</v>
          </cell>
          <cell r="B27">
            <v>8342805.7560799997</v>
          </cell>
          <cell r="C27">
            <v>211333.1882095352</v>
          </cell>
          <cell r="D27">
            <v>8554138.9442895353</v>
          </cell>
          <cell r="E27">
            <v>0</v>
          </cell>
          <cell r="F27">
            <v>0</v>
          </cell>
          <cell r="G27">
            <v>0</v>
          </cell>
          <cell r="H27">
            <v>0</v>
          </cell>
        </row>
        <row r="28">
          <cell r="A28" t="str">
            <v>PUENTES Y PASOS A DESNIVEL</v>
          </cell>
          <cell r="B28">
            <v>25192450</v>
          </cell>
          <cell r="C28">
            <v>78642.088067080884</v>
          </cell>
          <cell r="D28">
            <v>25271092.088067081</v>
          </cell>
          <cell r="E28">
            <v>0</v>
          </cell>
          <cell r="F28">
            <v>0</v>
          </cell>
          <cell r="G28">
            <v>0</v>
          </cell>
          <cell r="H28">
            <v>0</v>
          </cell>
        </row>
        <row r="29">
          <cell r="A29" t="str">
            <v>SEÑALAMIENTO</v>
          </cell>
          <cell r="B29">
            <v>4032271</v>
          </cell>
          <cell r="C29">
            <v>12587.35101557555</v>
          </cell>
          <cell r="D29">
            <v>4044858.3510155757</v>
          </cell>
          <cell r="E29">
            <v>0</v>
          </cell>
          <cell r="F29">
            <v>0</v>
          </cell>
          <cell r="G29">
            <v>0</v>
          </cell>
          <cell r="H29">
            <v>0</v>
          </cell>
        </row>
        <row r="30">
          <cell r="A30" t="str">
            <v>S U B T O T A L</v>
          </cell>
          <cell r="B30">
            <v>133078389.39807999</v>
          </cell>
          <cell r="C30">
            <v>379118.21044529858</v>
          </cell>
          <cell r="D30">
            <v>133457507.60852532</v>
          </cell>
          <cell r="E30">
            <v>5846.5279999999993</v>
          </cell>
          <cell r="F30">
            <v>46.84939757091572</v>
          </cell>
          <cell r="G30">
            <v>5893.3773975709155</v>
          </cell>
          <cell r="H30">
            <v>0</v>
          </cell>
        </row>
        <row r="31">
          <cell r="A31" t="str">
            <v>I. V. A.  ( 15 % )</v>
          </cell>
          <cell r="B31">
            <v>19961758.409711998</v>
          </cell>
          <cell r="C31">
            <v>56867.731566794784</v>
          </cell>
          <cell r="D31">
            <v>20018626.141278796</v>
          </cell>
          <cell r="E31">
            <v>876.97919999999988</v>
          </cell>
          <cell r="F31">
            <v>7.0274096356373574</v>
          </cell>
          <cell r="G31">
            <v>884.00660963563735</v>
          </cell>
          <cell r="H31">
            <v>0</v>
          </cell>
        </row>
        <row r="32">
          <cell r="A32" t="str">
            <v>T O T A L</v>
          </cell>
          <cell r="B32">
            <v>153040147.80779198</v>
          </cell>
          <cell r="C32">
            <v>435985.94201209338</v>
          </cell>
          <cell r="D32">
            <v>153476133.74980411</v>
          </cell>
          <cell r="E32">
            <v>6723.5071999999991</v>
          </cell>
          <cell r="F32">
            <v>53.876807206553075</v>
          </cell>
          <cell r="G32">
            <v>6777.3840072065532</v>
          </cell>
          <cell r="H32">
            <v>0</v>
          </cell>
        </row>
        <row r="33">
          <cell r="A33" t="str">
            <v>IMPORTE TOTAL DE LA OBRA REAL</v>
          </cell>
          <cell r="D33" t="str">
            <v xml:space="preserve">IMP. TOTAL ACTUAL DE LA OBRA </v>
          </cell>
          <cell r="F33">
            <v>153476133.74980411</v>
          </cell>
          <cell r="G33" t="str">
            <v>FORMULO</v>
          </cell>
        </row>
        <row r="34">
          <cell r="A34" t="str">
            <v>CON P.U. DE CONCURSO</v>
          </cell>
          <cell r="B34">
            <v>153040147.80779198</v>
          </cell>
          <cell r="D34" t="str">
            <v xml:space="preserve">CANTIDAD CONTRATADA </v>
          </cell>
          <cell r="F34">
            <v>153627673.29949999</v>
          </cell>
          <cell r="G34" t="str">
            <v>EL RESIDENTE</v>
          </cell>
        </row>
        <row r="35">
          <cell r="A35" t="str">
            <v>IMPORTE DE LA OBRA CONCURSADA</v>
          </cell>
          <cell r="B35">
            <v>153627673.29949999</v>
          </cell>
          <cell r="D35" t="str">
            <v>FALTANTE DE CONTRATAR</v>
          </cell>
          <cell r="F35">
            <v>-151539.54969587922</v>
          </cell>
        </row>
        <row r="36">
          <cell r="A36" t="str">
            <v>PORCIENTO DE VARIACION</v>
          </cell>
          <cell r="B36">
            <v>-3.824346740984752E-3</v>
          </cell>
          <cell r="D36" t="str">
            <v xml:space="preserve"> </v>
          </cell>
          <cell r="G36" t="str">
            <v>ING. JUAN O. CARRETE SILVA</v>
          </cell>
        </row>
        <row r="37">
          <cell r="A37" t="str">
            <v>*Se aplican factores de actualizacion autorizados</v>
          </cell>
          <cell r="D37" t="str">
            <v>INFORME DEL SEGUNDO TRIMESTRE</v>
          </cell>
          <cell r="G37" t="str">
            <v>Vo Bo</v>
          </cell>
        </row>
        <row r="38">
          <cell r="A38" t="str">
            <v xml:space="preserve">  para obra ejecutada hasta el 31 de Julio</v>
          </cell>
          <cell r="D38" t="str">
            <v>DE  1  9  9  7</v>
          </cell>
          <cell r="G38" t="str">
            <v>EL RESID. GENERAL</v>
          </cell>
        </row>
        <row r="39">
          <cell r="A39" t="str">
            <v xml:space="preserve">  de 1997</v>
          </cell>
        </row>
        <row r="40">
          <cell r="G40" t="str">
            <v>ING. MANUEL ORTIZ VALENCIA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2.1 FICH-GEN"/>
    </sheet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3"/>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esupuesto"/>
      <sheetName val="Programa C.Orig."/>
      <sheetName val="Evaluación"/>
      <sheetName val="Est. Cero"/>
      <sheetName val="Rel. Est. Total"/>
      <sheetName val="Forma 1"/>
      <sheetName val="Factores Esc."/>
      <sheetName val="Forma 2"/>
      <sheetName val="Forma 3"/>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Programa C.Orig. (2)"/>
      <sheetName val="Est. Total"/>
      <sheetName val="Cuadro Finiquito"/>
      <sheetName val="Programa C.Orig. (3)"/>
      <sheetName val="Est. Escalatorias"/>
      <sheetName val="Rel. Estimaciones"/>
      <sheetName val="Inf. Contratos"/>
      <sheetName val="Contratos Mod."/>
      <sheetName val="Recep. Contratos"/>
      <sheetName val="Rel. Est. Aplicada"/>
      <sheetName val="Rel. Est. Real"/>
      <sheetName val="Forma 2datos"/>
      <sheetName val="Forma 2 Prog."/>
      <sheetName val="Resumen"/>
      <sheetName val="Cpo. Der.8.50"/>
      <sheetName val="Cpo. Der.6.50"/>
      <sheetName val="Cpo. Der.15.0"/>
      <sheetName val="Rev. Programa"/>
      <sheetName val="Larg.Cpo. Derecho"/>
      <sheetName val="Reprog. II"/>
      <sheetName val="Datos"/>
      <sheetName val="Relación por Grupo"/>
      <sheetName val="Diagrama de tendido"/>
      <sheetName val="Control Losa Cpo. Izq."/>
      <sheetName val="Larg.Cpo. Izquierdo"/>
    </sheetNames>
    <sheetDataSet>
      <sheetData sheetId="0"/>
      <sheetData sheetId="1"/>
      <sheetData sheetId="2"/>
      <sheetData sheetId="3"/>
      <sheetData sheetId="4"/>
      <sheetData sheetId="5"/>
      <sheetData sheetId="6"/>
      <sheetData sheetId="7"/>
      <sheetData sheetId="8"/>
      <sheetData sheetId="9" refreshError="1">
        <row r="1">
          <cell r="B1" t="str">
            <v>SECRETARIA DE COMUNICACIONES Y TRANSPORTES</v>
          </cell>
          <cell r="F1" t="str">
            <v>CARRETERA</v>
          </cell>
          <cell r="H1" t="str">
            <v>: PALMILLAS - QUERETARO</v>
          </cell>
          <cell r="M1" t="str">
            <v>FORMA 3</v>
          </cell>
        </row>
        <row r="2">
          <cell r="B2" t="str">
            <v>DIRECCION GENERAL DE CARRETERAS FEDERALES</v>
          </cell>
          <cell r="F2" t="str">
            <v>T  R  A  M  O</v>
          </cell>
          <cell r="H2" t="str">
            <v>: KM 175+288 - KM 194+000</v>
          </cell>
        </row>
        <row r="3">
          <cell r="B3" t="str">
            <v>SUBDIRECCION DE CONSTRUCCION DE TERRACERIAS Y PAVIMENTOS</v>
          </cell>
          <cell r="F3" t="str">
            <v xml:space="preserve">O R I G E N </v>
          </cell>
          <cell r="H3" t="str">
            <v>: MEXICO, D.F.</v>
          </cell>
        </row>
        <row r="4">
          <cell r="B4" t="str">
            <v>OFICINA DE PRESUPUESTOS</v>
          </cell>
          <cell r="F4" t="str">
            <v>CONTRATISTA</v>
          </cell>
          <cell r="H4" t="str">
            <v>: PYASA INGENIEROS CIVILES, S.A. DE C.V.</v>
          </cell>
        </row>
        <row r="5">
          <cell r="B5" t="str">
            <v xml:space="preserve"> </v>
          </cell>
          <cell r="F5" t="str">
            <v>CONTRATO EN EJERCICIO  Nº</v>
          </cell>
          <cell r="H5" t="str">
            <v>: 7-V-CE-O-117-W-0-7</v>
          </cell>
        </row>
        <row r="6">
          <cell r="F6" t="str">
            <v>O B R A</v>
          </cell>
          <cell r="H6" t="str">
            <v>: AMPLIACION DE AMBOS CUERPOS; TERRACERIAS, DRENAJE, PAVIMENTO DE CON-</v>
          </cell>
        </row>
        <row r="7">
          <cell r="B7" t="str">
            <v>RESUMEN DE COSTOS DE OBRAS</v>
          </cell>
          <cell r="H7" t="str">
            <v xml:space="preserve">  CRETO HIDRAULICO, ESTRUCTURAS, ENTRONQUES Y OBRAS COMPLEMENTARIAS</v>
          </cell>
        </row>
        <row r="8">
          <cell r="F8" t="str">
            <v>CONCURSO</v>
          </cell>
          <cell r="H8" t="str">
            <v>: SCT-CF-97-03-02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a E-7"/>
      <sheetName val="Indice"/>
      <sheetName val="Concentrado"/>
      <sheetName val="Ppto."/>
      <sheetName val="Av. Físico-Financ."/>
      <sheetName val="Volúmenes"/>
      <sheetName val="Hoja2"/>
      <sheetName val="Hoja3"/>
    </sheetNames>
    <sheetDataSet>
      <sheetData sheetId="0"/>
      <sheetData sheetId="1">
        <row r="16">
          <cell r="D16" t="str">
            <v>m</v>
          </cell>
        </row>
        <row r="20">
          <cell r="D20" t="str">
            <v>m3</v>
          </cell>
        </row>
        <row r="22">
          <cell r="D22" t="str">
            <v>m3</v>
          </cell>
        </row>
        <row r="27">
          <cell r="D27" t="str">
            <v>m3</v>
          </cell>
        </row>
        <row r="31">
          <cell r="D31" t="str">
            <v>m3</v>
          </cell>
        </row>
        <row r="33">
          <cell r="D33" t="str">
            <v>m3</v>
          </cell>
        </row>
        <row r="34">
          <cell r="D34" t="str">
            <v>m3</v>
          </cell>
        </row>
        <row r="36">
          <cell r="D36" t="str">
            <v>m3</v>
          </cell>
        </row>
        <row r="49">
          <cell r="D49" t="str">
            <v>kg</v>
          </cell>
        </row>
        <row r="55">
          <cell r="D55" t="str">
            <v>m3</v>
          </cell>
        </row>
        <row r="56">
          <cell r="D56" t="str">
            <v>m3</v>
          </cell>
        </row>
        <row r="57">
          <cell r="D57" t="str">
            <v>m3</v>
          </cell>
        </row>
        <row r="60">
          <cell r="D60" t="str">
            <v>kg</v>
          </cell>
        </row>
        <row r="61">
          <cell r="D61" t="str">
            <v>m2</v>
          </cell>
        </row>
        <row r="62">
          <cell r="D62" t="str">
            <v>dm2</v>
          </cell>
        </row>
        <row r="63">
          <cell r="D63" t="str">
            <v>m</v>
          </cell>
        </row>
        <row r="65">
          <cell r="D65" t="str">
            <v>m3</v>
          </cell>
        </row>
        <row r="66">
          <cell r="D66" t="str">
            <v>dm3</v>
          </cell>
        </row>
        <row r="69">
          <cell r="D69" t="str">
            <v>pza</v>
          </cell>
        </row>
        <row r="72">
          <cell r="D72" t="str">
            <v>kg</v>
          </cell>
        </row>
        <row r="75">
          <cell r="D75" t="str">
            <v>kg</v>
          </cell>
        </row>
        <row r="88">
          <cell r="D88" t="str">
            <v>kg</v>
          </cell>
        </row>
        <row r="90">
          <cell r="D90" t="str">
            <v>kg</v>
          </cell>
        </row>
        <row r="95">
          <cell r="D95" t="str">
            <v>m</v>
          </cell>
        </row>
        <row r="97">
          <cell r="D97" t="str">
            <v>m</v>
          </cell>
        </row>
        <row r="99">
          <cell r="D99" t="str">
            <v>m</v>
          </cell>
        </row>
        <row r="103">
          <cell r="D103" t="str">
            <v>m3</v>
          </cell>
        </row>
        <row r="110">
          <cell r="D110" t="str">
            <v>m3</v>
          </cell>
        </row>
        <row r="111">
          <cell r="D111" t="str">
            <v>m3</v>
          </cell>
        </row>
        <row r="113">
          <cell r="D113" t="str">
            <v>m3</v>
          </cell>
        </row>
        <row r="128">
          <cell r="D128" t="str">
            <v>m3</v>
          </cell>
        </row>
        <row r="129">
          <cell r="D129" t="str">
            <v>m3</v>
          </cell>
        </row>
        <row r="132">
          <cell r="D132" t="str">
            <v>kg</v>
          </cell>
        </row>
        <row r="133">
          <cell r="D133" t="str">
            <v>m2</v>
          </cell>
        </row>
        <row r="137">
          <cell r="D137" t="str">
            <v>m</v>
          </cell>
        </row>
        <row r="141">
          <cell r="D141" t="str">
            <v>m3</v>
          </cell>
        </row>
        <row r="145">
          <cell r="D145" t="str">
            <v>m</v>
          </cell>
        </row>
        <row r="148">
          <cell r="D148" t="str">
            <v>m3</v>
          </cell>
        </row>
        <row r="150">
          <cell r="D150" t="str">
            <v>m3</v>
          </cell>
        </row>
        <row r="167">
          <cell r="D167" t="str">
            <v>lt</v>
          </cell>
        </row>
        <row r="171">
          <cell r="D171" t="str">
            <v>m3</v>
          </cell>
        </row>
      </sheetData>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a E-7"/>
      <sheetName val="Indice"/>
      <sheetName val="Concentrado"/>
      <sheetName val="Ppto."/>
      <sheetName val="Av. Físico-Financ."/>
      <sheetName val="Volúmenes"/>
      <sheetName val="Hoja2"/>
      <sheetName val="Hoja3"/>
    </sheetNames>
    <sheetDataSet>
      <sheetData sheetId="0"/>
      <sheetData sheetId="1">
        <row r="16">
          <cell r="D16" t="str">
            <v>m</v>
          </cell>
        </row>
        <row r="20">
          <cell r="D20" t="str">
            <v>m3</v>
          </cell>
        </row>
        <row r="22">
          <cell r="D22" t="str">
            <v>m3</v>
          </cell>
        </row>
        <row r="27">
          <cell r="D27" t="str">
            <v>m3</v>
          </cell>
        </row>
        <row r="31">
          <cell r="D31" t="str">
            <v>m3</v>
          </cell>
        </row>
        <row r="33">
          <cell r="D33" t="str">
            <v>m3</v>
          </cell>
        </row>
        <row r="34">
          <cell r="D34" t="str">
            <v>m3</v>
          </cell>
        </row>
        <row r="36">
          <cell r="D36" t="str">
            <v>m3</v>
          </cell>
        </row>
        <row r="49">
          <cell r="D49" t="str">
            <v>kg</v>
          </cell>
        </row>
        <row r="55">
          <cell r="D55" t="str">
            <v>m3</v>
          </cell>
        </row>
        <row r="56">
          <cell r="D56" t="str">
            <v>m3</v>
          </cell>
        </row>
        <row r="57">
          <cell r="D57" t="str">
            <v>m3</v>
          </cell>
        </row>
        <row r="60">
          <cell r="D60" t="str">
            <v>kg</v>
          </cell>
        </row>
        <row r="61">
          <cell r="D61" t="str">
            <v>m2</v>
          </cell>
        </row>
        <row r="62">
          <cell r="D62" t="str">
            <v>dm2</v>
          </cell>
        </row>
        <row r="63">
          <cell r="D63" t="str">
            <v>m</v>
          </cell>
        </row>
        <row r="65">
          <cell r="D65" t="str">
            <v>m3</v>
          </cell>
        </row>
        <row r="66">
          <cell r="D66" t="str">
            <v>dm3</v>
          </cell>
        </row>
        <row r="69">
          <cell r="D69" t="str">
            <v>pza</v>
          </cell>
        </row>
        <row r="72">
          <cell r="D72" t="str">
            <v>kg</v>
          </cell>
        </row>
        <row r="75">
          <cell r="D75" t="str">
            <v>kg</v>
          </cell>
        </row>
        <row r="88">
          <cell r="D88" t="str">
            <v>kg</v>
          </cell>
        </row>
        <row r="90">
          <cell r="D90" t="str">
            <v>kg</v>
          </cell>
        </row>
        <row r="95">
          <cell r="D95" t="str">
            <v>m</v>
          </cell>
        </row>
        <row r="97">
          <cell r="D97" t="str">
            <v>m</v>
          </cell>
        </row>
        <row r="99">
          <cell r="D99" t="str">
            <v>m</v>
          </cell>
        </row>
        <row r="103">
          <cell r="D103" t="str">
            <v>m3</v>
          </cell>
        </row>
        <row r="110">
          <cell r="D110" t="str">
            <v>m3</v>
          </cell>
        </row>
        <row r="111">
          <cell r="D111" t="str">
            <v>m3</v>
          </cell>
        </row>
        <row r="113">
          <cell r="D113" t="str">
            <v>m3</v>
          </cell>
        </row>
        <row r="128">
          <cell r="D128" t="str">
            <v>m3</v>
          </cell>
        </row>
        <row r="129">
          <cell r="D129" t="str">
            <v>m3</v>
          </cell>
        </row>
        <row r="132">
          <cell r="D132" t="str">
            <v>kg</v>
          </cell>
        </row>
        <row r="133">
          <cell r="D133" t="str">
            <v>m2</v>
          </cell>
        </row>
        <row r="137">
          <cell r="D137" t="str">
            <v>m</v>
          </cell>
        </row>
        <row r="141">
          <cell r="D141" t="str">
            <v>m3</v>
          </cell>
        </row>
        <row r="145">
          <cell r="D145" t="str">
            <v>m</v>
          </cell>
        </row>
        <row r="148">
          <cell r="D148" t="str">
            <v>m3</v>
          </cell>
        </row>
        <row r="150">
          <cell r="D150" t="str">
            <v>m3</v>
          </cell>
        </row>
        <row r="167">
          <cell r="D167" t="str">
            <v>lt</v>
          </cell>
        </row>
        <row r="171">
          <cell r="D171" t="str">
            <v>m3</v>
          </cell>
        </row>
      </sheetData>
      <sheetData sheetId="2"/>
      <sheetData sheetId="3"/>
      <sheetData sheetId="4"/>
      <sheetData sheetId="5"/>
      <sheetData sheetId="6"/>
      <sheetData sheetId="7"/>
      <sheetData sheetId="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a E-7"/>
      <sheetName val="Indice"/>
      <sheetName val="Concentrado"/>
      <sheetName val="Ppto."/>
      <sheetName val="Av. Físico-Financ."/>
      <sheetName val="Volúmenes"/>
      <sheetName val="Hoja2"/>
      <sheetName val="Hoja3"/>
      <sheetName val="Forma E_7"/>
      <sheetName val="Forma 3"/>
    </sheetNames>
    <sheetDataSet>
      <sheetData sheetId="0"/>
      <sheetData sheetId="1" refreshError="1">
        <row r="13">
          <cell r="E13" t="str">
            <v xml:space="preserve"> </v>
          </cell>
        </row>
        <row r="14">
          <cell r="E14" t="str">
            <v xml:space="preserve"> </v>
          </cell>
        </row>
        <row r="15">
          <cell r="E15" t="str">
            <v xml:space="preserve"> </v>
          </cell>
        </row>
        <row r="16">
          <cell r="D16" t="str">
            <v>m</v>
          </cell>
          <cell r="E16">
            <v>640</v>
          </cell>
        </row>
        <row r="17">
          <cell r="E17" t="str">
            <v xml:space="preserve"> </v>
          </cell>
        </row>
        <row r="20">
          <cell r="D20" t="str">
            <v>m3</v>
          </cell>
          <cell r="E20">
            <v>514</v>
          </cell>
        </row>
        <row r="21">
          <cell r="E21" t="str">
            <v xml:space="preserve"> </v>
          </cell>
        </row>
        <row r="22">
          <cell r="D22" t="str">
            <v>m3</v>
          </cell>
          <cell r="E22">
            <v>400</v>
          </cell>
        </row>
        <row r="27">
          <cell r="D27" t="str">
            <v>m3</v>
          </cell>
          <cell r="E27">
            <v>185</v>
          </cell>
        </row>
        <row r="31">
          <cell r="D31" t="str">
            <v>m3</v>
          </cell>
          <cell r="E31">
            <v>21.4</v>
          </cell>
        </row>
        <row r="33">
          <cell r="D33" t="str">
            <v>m3</v>
          </cell>
          <cell r="E33">
            <v>400</v>
          </cell>
        </row>
        <row r="34">
          <cell r="D34" t="str">
            <v>m3</v>
          </cell>
          <cell r="E34">
            <v>1563</v>
          </cell>
        </row>
        <row r="36">
          <cell r="D36" t="str">
            <v>m3</v>
          </cell>
          <cell r="E36">
            <v>112</v>
          </cell>
        </row>
        <row r="38">
          <cell r="E38" t="str">
            <v>MONTO DE ESTA HOJA                  $</v>
          </cell>
        </row>
        <row r="41">
          <cell r="E41" t="str">
            <v>MONTO TOTAL ACUMULADO        $</v>
          </cell>
        </row>
        <row r="46">
          <cell r="E46" t="str">
            <v>FIRMA</v>
          </cell>
        </row>
        <row r="49">
          <cell r="D49" t="str">
            <v>kg</v>
          </cell>
          <cell r="E49">
            <v>251000</v>
          </cell>
        </row>
        <row r="55">
          <cell r="D55" t="str">
            <v>m3</v>
          </cell>
          <cell r="E55">
            <v>103.1</v>
          </cell>
        </row>
        <row r="56">
          <cell r="D56" t="str">
            <v>m3</v>
          </cell>
          <cell r="E56">
            <v>20.7</v>
          </cell>
        </row>
        <row r="57">
          <cell r="D57" t="str">
            <v>m3</v>
          </cell>
          <cell r="E57">
            <v>1697.8</v>
          </cell>
        </row>
        <row r="60">
          <cell r="D60" t="str">
            <v>kg</v>
          </cell>
          <cell r="E60">
            <v>340</v>
          </cell>
        </row>
        <row r="61">
          <cell r="D61" t="str">
            <v>m2</v>
          </cell>
          <cell r="E61">
            <v>22</v>
          </cell>
        </row>
        <row r="62">
          <cell r="D62" t="str">
            <v>dm2</v>
          </cell>
          <cell r="E62">
            <v>44.5</v>
          </cell>
        </row>
        <row r="63">
          <cell r="D63" t="str">
            <v>m</v>
          </cell>
          <cell r="E63">
            <v>91.6</v>
          </cell>
        </row>
        <row r="65">
          <cell r="D65" t="str">
            <v>m3</v>
          </cell>
          <cell r="E65">
            <v>1872</v>
          </cell>
        </row>
        <row r="66">
          <cell r="D66" t="str">
            <v>dm3</v>
          </cell>
          <cell r="E66">
            <v>2042</v>
          </cell>
        </row>
        <row r="69">
          <cell r="D69" t="str">
            <v>pza</v>
          </cell>
          <cell r="E69">
            <v>154</v>
          </cell>
        </row>
        <row r="72">
          <cell r="D72" t="str">
            <v>kg</v>
          </cell>
          <cell r="E72">
            <v>419900</v>
          </cell>
        </row>
        <row r="75">
          <cell r="D75" t="str">
            <v>kg</v>
          </cell>
          <cell r="E75">
            <v>106000</v>
          </cell>
        </row>
        <row r="76">
          <cell r="E76" t="str">
            <v>MONTO DE ESTA HOJA                  $</v>
          </cell>
        </row>
        <row r="79">
          <cell r="E79" t="str">
            <v>MONTO TOTAL ACUMULADO        $</v>
          </cell>
        </row>
        <row r="84">
          <cell r="E84" t="str">
            <v>FIRMA</v>
          </cell>
        </row>
        <row r="88">
          <cell r="D88" t="str">
            <v>kg</v>
          </cell>
          <cell r="E88">
            <v>1608</v>
          </cell>
        </row>
        <row r="90">
          <cell r="D90" t="str">
            <v>kg</v>
          </cell>
          <cell r="E90">
            <v>224</v>
          </cell>
        </row>
        <row r="95">
          <cell r="D95" t="str">
            <v>m</v>
          </cell>
          <cell r="E95">
            <v>4687</v>
          </cell>
        </row>
        <row r="97">
          <cell r="D97" t="str">
            <v>m</v>
          </cell>
          <cell r="E97">
            <v>938</v>
          </cell>
        </row>
        <row r="99">
          <cell r="D99" t="str">
            <v>m</v>
          </cell>
          <cell r="E99">
            <v>938</v>
          </cell>
        </row>
        <row r="103">
          <cell r="D103" t="str">
            <v>m3</v>
          </cell>
          <cell r="E103">
            <v>298</v>
          </cell>
        </row>
        <row r="110">
          <cell r="D110" t="str">
            <v>m3</v>
          </cell>
          <cell r="E110">
            <v>6903</v>
          </cell>
        </row>
        <row r="111">
          <cell r="D111" t="str">
            <v>m3</v>
          </cell>
          <cell r="E111">
            <v>520.20000000000005</v>
          </cell>
        </row>
        <row r="113">
          <cell r="D113" t="str">
            <v>m3</v>
          </cell>
          <cell r="E113">
            <v>6000</v>
          </cell>
        </row>
        <row r="114">
          <cell r="E114" t="str">
            <v>MONTO DE ESTA HOJA                  $</v>
          </cell>
        </row>
        <row r="117">
          <cell r="E117" t="str">
            <v>MONTO TOTAL ACUMULADO        $</v>
          </cell>
        </row>
        <row r="122">
          <cell r="E122" t="str">
            <v>FIRMA</v>
          </cell>
        </row>
        <row r="128">
          <cell r="D128" t="str">
            <v>m3</v>
          </cell>
          <cell r="E128">
            <v>410</v>
          </cell>
        </row>
        <row r="129">
          <cell r="D129" t="str">
            <v>m3</v>
          </cell>
          <cell r="E129">
            <v>21.1</v>
          </cell>
        </row>
        <row r="132">
          <cell r="D132" t="str">
            <v>kg</v>
          </cell>
          <cell r="E132">
            <v>3590</v>
          </cell>
        </row>
        <row r="133">
          <cell r="D133" t="str">
            <v>m2</v>
          </cell>
          <cell r="E133">
            <v>2963</v>
          </cell>
        </row>
        <row r="135">
          <cell r="E135" t="str">
            <v xml:space="preserve"> </v>
          </cell>
        </row>
        <row r="136">
          <cell r="E136" t="str">
            <v xml:space="preserve"> </v>
          </cell>
        </row>
        <row r="137">
          <cell r="D137" t="str">
            <v>m</v>
          </cell>
          <cell r="E137">
            <v>16</v>
          </cell>
        </row>
        <row r="138">
          <cell r="E138" t="str">
            <v xml:space="preserve"> </v>
          </cell>
        </row>
        <row r="139">
          <cell r="E139" t="str">
            <v xml:space="preserve"> </v>
          </cell>
        </row>
        <row r="140">
          <cell r="E140" t="str">
            <v xml:space="preserve"> </v>
          </cell>
        </row>
        <row r="141">
          <cell r="D141" t="str">
            <v>m3</v>
          </cell>
          <cell r="E141">
            <v>14.4</v>
          </cell>
        </row>
        <row r="145">
          <cell r="D145" t="str">
            <v>m</v>
          </cell>
          <cell r="E145">
            <v>160</v>
          </cell>
        </row>
        <row r="148">
          <cell r="D148" t="str">
            <v>m3</v>
          </cell>
          <cell r="E148">
            <v>300</v>
          </cell>
        </row>
        <row r="150">
          <cell r="D150" t="str">
            <v>m3</v>
          </cell>
          <cell r="E150">
            <v>250</v>
          </cell>
        </row>
        <row r="152">
          <cell r="E152" t="str">
            <v>MONTO DE ESTA HOJA                  $</v>
          </cell>
        </row>
        <row r="155">
          <cell r="E155" t="str">
            <v>MONTO TOTAL ACUMULADO        $</v>
          </cell>
        </row>
        <row r="160">
          <cell r="E160" t="str">
            <v>FIRMA</v>
          </cell>
        </row>
        <row r="167">
          <cell r="D167" t="str">
            <v>lt</v>
          </cell>
          <cell r="E167">
            <v>1983</v>
          </cell>
        </row>
        <row r="171">
          <cell r="D171" t="str">
            <v>m3</v>
          </cell>
          <cell r="E171">
            <v>43.2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3"/>
      <sheetName val="Forma E-7"/>
      <sheetName val="Presupuesto"/>
      <sheetName val="Programa C.Orig."/>
      <sheetName val="Evaluación"/>
      <sheetName val="Est. Cero"/>
      <sheetName val="Rel. Est. Total"/>
      <sheetName val="Forma 1"/>
      <sheetName val="Factores Esc."/>
      <sheetName val="Forma 2"/>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Programa C.Orig. (2)"/>
      <sheetName val="Est. Total"/>
      <sheetName val="Cuadro Finiquito"/>
      <sheetName val="Programa C.Orig. (3)"/>
      <sheetName val="Est. Escalatorias"/>
      <sheetName val="Rel. Estimaciones"/>
      <sheetName val="Inf. Contratos"/>
      <sheetName val="Contratos Mod."/>
      <sheetName val="Recep. Contratos"/>
      <sheetName val="Resumen"/>
      <sheetName val="Cpo. Der.8.50"/>
      <sheetName val="Cpo. Der.6.50"/>
      <sheetName val="Cpo. Der.15.0"/>
      <sheetName val="Rev. Programa"/>
      <sheetName val="Larg.Cpo. Derecho"/>
      <sheetName val="Reprog. II"/>
      <sheetName val="Datos"/>
      <sheetName val="Relación por Grupo"/>
      <sheetName val="Diagrama de tendido"/>
      <sheetName val="Control Losa Cpo. Izq."/>
      <sheetName val="Larg.Cpo. Izquierdo"/>
      <sheetName val="Rel. Est. Aplicada"/>
      <sheetName val="Rel. Est. Real"/>
      <sheetName val="Forma 2datos"/>
      <sheetName val="Forma 2 Prog."/>
    </sheetNames>
    <sheetDataSet>
      <sheetData sheetId="0" refreshError="1">
        <row r="1">
          <cell r="B1" t="str">
            <v>SECRETARIA DE COMUNICACIONES Y TRANSPORTES</v>
          </cell>
          <cell r="F1" t="str">
            <v>CARRETERA</v>
          </cell>
          <cell r="H1" t="str">
            <v>: PALMILLAS - QUERETARO</v>
          </cell>
          <cell r="M1" t="str">
            <v>FORMA 3</v>
          </cell>
        </row>
        <row r="2">
          <cell r="B2" t="str">
            <v>DIRECCION GENERAL DE CARRETERAS FEDERALES</v>
          </cell>
          <cell r="F2" t="str">
            <v>T  R  A  M  O</v>
          </cell>
          <cell r="H2" t="str">
            <v>: KM 175+288 - KM 194+000</v>
          </cell>
        </row>
        <row r="3">
          <cell r="B3" t="str">
            <v>SUBDIRECCION DE CONSTRUCCION DE TERRACERIAS Y PAVIMENTOS</v>
          </cell>
          <cell r="F3" t="str">
            <v xml:space="preserve">O R I G E N </v>
          </cell>
          <cell r="H3" t="str">
            <v>: MEXICO, D.F.</v>
          </cell>
        </row>
        <row r="4">
          <cell r="B4" t="str">
            <v>OFICINA DE PRESUPUESTOS</v>
          </cell>
          <cell r="F4" t="str">
            <v>CONTRATISTA</v>
          </cell>
          <cell r="H4" t="str">
            <v>: PYASA INGENIEROS CIVILES, S.A. DE C.V.</v>
          </cell>
        </row>
        <row r="5">
          <cell r="B5" t="str">
            <v xml:space="preserve"> </v>
          </cell>
          <cell r="F5" t="str">
            <v>CONTRATO EN EJERCICIO  Nº</v>
          </cell>
          <cell r="H5" t="str">
            <v>: 7-V-CE-O-117-W-0-7</v>
          </cell>
        </row>
        <row r="6">
          <cell r="F6" t="str">
            <v>O B R A</v>
          </cell>
          <cell r="H6" t="str">
            <v>: AMPLIACION DE AMBOS CUERPOS; TERRACERIAS, DRENAJE, PAVIMENTO DE CON-</v>
          </cell>
        </row>
        <row r="7">
          <cell r="B7" t="str">
            <v>RESUMEN DE COSTOS DE OBRAS</v>
          </cell>
          <cell r="H7" t="str">
            <v xml:space="preserve">  CRETO HIDRAULICO, ESTRUCTURAS, ENTRONQUES Y OBRAS COMPLEMENTARIAS</v>
          </cell>
        </row>
        <row r="8">
          <cell r="F8" t="str">
            <v>CONCURSO</v>
          </cell>
          <cell r="H8" t="str">
            <v>: SCT-CF-97-03-02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Conc.Dif."/>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ARATULA"/>
      <sheetName val="INDICE"/>
      <sheetName val="SEPARADORES"/>
      <sheetName val="1.1,1.2,1.3"/>
      <sheetName val="PRGVAL"/>
      <sheetName val="1.4 y 1.5"/>
      <sheetName val="1.6"/>
      <sheetName val="1.7 - 1.11"/>
      <sheetName val="2.1"/>
      <sheetName val="2.1.1"/>
      <sheetName val="2.2"/>
      <sheetName val="2.3"/>
      <sheetName val="2.4"/>
      <sheetName val="2.4.1"/>
      <sheetName val="2.5"/>
      <sheetName val="2.6"/>
      <sheetName val="3.1"/>
      <sheetName val="3.2"/>
      <sheetName val="3.3"/>
      <sheetName val="4.1 y 4.2"/>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RESOR"/>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 val="DATOS"/>
      <sheetName val="Forma E-7"/>
    </sheetNames>
    <sheetDataSet>
      <sheetData sheetId="0" refreshError="1"/>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11"/>
    </sheetNames>
    <sheetDataSet>
      <sheetData sheetId="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12.1"/>
      <sheetName val="F12.2"/>
      <sheetName val="F 12.3"/>
      <sheetName val="F 12.4"/>
      <sheetName val="F 12.5"/>
      <sheetName val="F 12.6"/>
      <sheetName val="F 12.11"/>
      <sheetName val="F 12.12"/>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Presupuesto"/>
      <sheetName val="Programa C.Orig."/>
      <sheetName val="Evaluación"/>
      <sheetName val="Est. Cero"/>
      <sheetName val="Rel. Est. Total"/>
      <sheetName val="Forma 1"/>
      <sheetName val="Factores Esc."/>
      <sheetName val="Forma 2"/>
      <sheetName val="Forma 3"/>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Programa C.Orig. (2)"/>
      <sheetName val="Est. Total"/>
      <sheetName val="Cuadro Finiquito"/>
      <sheetName val="Programa C.Orig. (3)"/>
      <sheetName val="Est. Escalatorias"/>
      <sheetName val="Rel. Estimaciones"/>
      <sheetName val="Inf. Contratos"/>
      <sheetName val="Contratos Mod."/>
      <sheetName val="Recep. Contratos"/>
      <sheetName val="Rel. Est. Aplicada"/>
      <sheetName val="Rel. Est. Real"/>
      <sheetName val="Forma 2datos"/>
      <sheetName val="Forma 2 Prog."/>
      <sheetName val="Resumen"/>
      <sheetName val="Cpo. Der.8.50"/>
      <sheetName val="Cpo. Der.6.50"/>
      <sheetName val="Cpo. Der.15.0"/>
      <sheetName val="Rev. Programa"/>
      <sheetName val="Larg.Cpo. Derecho"/>
      <sheetName val="Reprog. II"/>
      <sheetName val="Datos"/>
      <sheetName val="Relación por Grupo"/>
      <sheetName val="Diagrama de tendido"/>
      <sheetName val="Control Losa Cpo. Izq."/>
      <sheetName val="Larg.Cpo. Izquierdo"/>
      <sheetName val="6 Port de dvia"/>
      <sheetName val="6.1"/>
      <sheetName val="7 Precios unit"/>
      <sheetName val="7 P.U"/>
      <sheetName val="8 Recursos p Superv"/>
      <sheetName val="8.2"/>
      <sheetName val="Forma E-17"/>
      <sheetName val="GRAF.INVER"/>
      <sheetName val="Programa Conc.Dif."/>
      <sheetName val="CATA"/>
    </sheetNames>
    <sheetDataSet>
      <sheetData sheetId="0"/>
      <sheetData sheetId="1"/>
      <sheetData sheetId="2"/>
      <sheetData sheetId="3"/>
      <sheetData sheetId="4"/>
      <sheetData sheetId="5"/>
      <sheetData sheetId="6"/>
      <sheetData sheetId="7"/>
      <sheetData sheetId="8"/>
      <sheetData sheetId="9" refreshError="1">
        <row r="1">
          <cell r="B1" t="str">
            <v>SECRETARIA DE COMUNICACIONES Y TRANSPORTES</v>
          </cell>
          <cell r="F1" t="str">
            <v>CARRETERA</v>
          </cell>
          <cell r="H1" t="str">
            <v>: PALMILLAS - QUERETARO</v>
          </cell>
          <cell r="M1" t="str">
            <v>FORMA 3</v>
          </cell>
        </row>
        <row r="2">
          <cell r="B2" t="str">
            <v>DIRECCION GENERAL DE CARRETERAS FEDERALES</v>
          </cell>
          <cell r="F2" t="str">
            <v>T  R  A  M  O</v>
          </cell>
          <cell r="H2" t="str">
            <v>: KM 175+288 - KM 194+000</v>
          </cell>
        </row>
        <row r="3">
          <cell r="B3" t="str">
            <v>SUBDIRECCION DE CONSTRUCCION DE TERRACERIAS Y PAVIMENTOS</v>
          </cell>
          <cell r="F3" t="str">
            <v xml:space="preserve">O R I G E N </v>
          </cell>
          <cell r="H3" t="str">
            <v>: MEXICO, D.F.</v>
          </cell>
        </row>
        <row r="4">
          <cell r="B4" t="str">
            <v>OFICINA DE PRESUPUESTOS</v>
          </cell>
          <cell r="F4" t="str">
            <v>CONTRATISTA</v>
          </cell>
          <cell r="H4" t="str">
            <v>: PYASA INGENIEROS CIVILES, S.A. DE C.V.</v>
          </cell>
        </row>
        <row r="5">
          <cell r="B5" t="str">
            <v/>
          </cell>
          <cell r="F5" t="str">
            <v>CONTRATO EN EJERCICIO  Nº</v>
          </cell>
          <cell r="H5" t="str">
            <v>: 7-V-CE-O-117-W-0-7</v>
          </cell>
        </row>
        <row r="6">
          <cell r="F6" t="str">
            <v>O B R A</v>
          </cell>
          <cell r="H6" t="str">
            <v>: AMPLIACION DE AMBOS CUERPOS; TERRACERIAS, DRENAJE, PAVIMENTO DE CON-</v>
          </cell>
        </row>
        <row r="7">
          <cell r="B7" t="str">
            <v>RESUMEN DE COSTOS DE OBRAS</v>
          </cell>
          <cell r="H7" t="str">
            <v xml:space="preserve">  CRETO HIDRAULICO, ESTRUCTURAS, ENTRONQUES Y OBRAS COMPLEMENTARIAS</v>
          </cell>
        </row>
        <row r="8">
          <cell r="F8" t="str">
            <v>CONCURSO</v>
          </cell>
          <cell r="H8" t="str">
            <v>: SCT-CF-97-03-02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13"/>
    </sheetNames>
    <sheetDataSet>
      <sheetData sheetId="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3"/>
      <sheetName val="Forma E-7"/>
      <sheetName val="Presupuesto"/>
      <sheetName val="Programa C.Orig."/>
      <sheetName val="Evaluación"/>
      <sheetName val="Est. Cero"/>
      <sheetName val="Rel. Est. Total"/>
      <sheetName val="Forma 1"/>
      <sheetName val="Factores Esc."/>
      <sheetName val="Forma 2"/>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Programa C.Orig. (2)"/>
      <sheetName val="Est. Total"/>
      <sheetName val="Cuadro Finiquito"/>
      <sheetName val="Programa C.Orig. (3)"/>
      <sheetName val="Est. Escalatorias"/>
      <sheetName val="Rel. Estimaciones"/>
      <sheetName val="Inf. Contratos"/>
      <sheetName val="Contratos Mod."/>
      <sheetName val="Recep. Contratos"/>
      <sheetName val="Resumen"/>
      <sheetName val="Cpo. Der.8.50"/>
      <sheetName val="Cpo. Der.6.50"/>
      <sheetName val="Cpo. Der.15.0"/>
      <sheetName val="Rev. Programa"/>
      <sheetName val="Larg.Cpo. Derecho"/>
      <sheetName val="Reprog. II"/>
      <sheetName val="Datos"/>
      <sheetName val="Relación por Grupo"/>
      <sheetName val="Diagrama de tendido"/>
      <sheetName val="Control Losa Cpo. Izq."/>
      <sheetName val="Larg.Cpo. Izquierdo"/>
      <sheetName val="Rel. Est. Aplicada"/>
      <sheetName val="Rel. Est. Real"/>
      <sheetName val="Forma 2datos"/>
      <sheetName val="Forma 2 Prog."/>
    </sheetNames>
    <sheetDataSet>
      <sheetData sheetId="0" refreshError="1">
        <row r="1">
          <cell r="B1" t="str">
            <v>SECRETARIA DE COMUNICACIONES Y TRANSPORTES</v>
          </cell>
          <cell r="F1" t="str">
            <v>CARRETERA</v>
          </cell>
          <cell r="H1" t="str">
            <v>: PALMILLAS - QUERETARO</v>
          </cell>
          <cell r="M1" t="str">
            <v>FORMA 3</v>
          </cell>
        </row>
        <row r="2">
          <cell r="B2" t="str">
            <v>DIRECCION GENERAL DE CARRETERAS FEDERALES</v>
          </cell>
          <cell r="F2" t="str">
            <v>T  R  A  M  O</v>
          </cell>
          <cell r="H2" t="str">
            <v>: KM 175+288 - KM 194+000</v>
          </cell>
        </row>
        <row r="3">
          <cell r="B3" t="str">
            <v>SUBDIRECCION DE CONSTRUCCION DE TERRACERIAS Y PAVIMENTOS</v>
          </cell>
          <cell r="F3" t="str">
            <v xml:space="preserve">O R I G E N </v>
          </cell>
          <cell r="H3" t="str">
            <v>: MEXICO, D.F.</v>
          </cell>
        </row>
        <row r="4">
          <cell r="B4" t="str">
            <v>OFICINA DE PRESUPUESTOS</v>
          </cell>
          <cell r="F4" t="str">
            <v>CONTRATISTA</v>
          </cell>
          <cell r="H4" t="str">
            <v>: PYASA INGENIEROS CIVILES, S.A. DE C.V.</v>
          </cell>
        </row>
        <row r="5">
          <cell r="B5" t="str">
            <v/>
          </cell>
          <cell r="F5" t="str">
            <v>CONTRATO EN EJERCICIO  Nº</v>
          </cell>
          <cell r="H5" t="str">
            <v>: 7-V-CE-O-117-W-0-7</v>
          </cell>
        </row>
        <row r="6">
          <cell r="F6" t="str">
            <v>O B R A</v>
          </cell>
          <cell r="H6" t="str">
            <v>: AMPLIACION DE AMBOS CUERPOS; TERRACERIAS, DRENAJE, PAVIMENTO DE CON-</v>
          </cell>
        </row>
        <row r="7">
          <cell r="B7" t="str">
            <v>RESUMEN DE COSTOS DE OBRAS</v>
          </cell>
          <cell r="H7" t="str">
            <v xml:space="preserve">  CRETO HIDRAULICO, ESTRUCTURAS, ENTRONQUES Y OBRAS COMPLEMENTARIAS</v>
          </cell>
        </row>
        <row r="8">
          <cell r="F8" t="str">
            <v>CONCURSO</v>
          </cell>
          <cell r="H8" t="str">
            <v>: SCT-CF-97-03-02</v>
          </cell>
        </row>
        <row r="10">
          <cell r="B10" t="str">
            <v>I M P O R T E  D E  L A  O B R A</v>
          </cell>
          <cell r="E10" t="str">
            <v>I M P O R T E  D E  L A  O B R A  P A G A D A</v>
          </cell>
        </row>
        <row r="11">
          <cell r="B11" t="str">
            <v/>
          </cell>
          <cell r="E11" t="str">
            <v>A Ñ O  D E  1 9 9 7</v>
          </cell>
          <cell r="H11" t="str">
            <v>A Ñ O  D E  1 9 9 8</v>
          </cell>
        </row>
        <row r="12">
          <cell r="A12" t="str">
            <v>C O N C E P T O</v>
          </cell>
          <cell r="B12" t="str">
            <v>CON P.U. DE</v>
          </cell>
          <cell r="C12" t="str">
            <v>ACTUALIZADA</v>
          </cell>
          <cell r="E12" t="str">
            <v>CON P.U. DE</v>
          </cell>
          <cell r="F12" t="str">
            <v/>
          </cell>
          <cell r="G12" t="str">
            <v/>
          </cell>
          <cell r="H12" t="str">
            <v>CON P.U. DE</v>
          </cell>
        </row>
        <row r="13">
          <cell r="A13" t="str">
            <v/>
          </cell>
          <cell r="B13" t="str">
            <v>CONCURSO</v>
          </cell>
          <cell r="C13" t="str">
            <v>AL</v>
          </cell>
          <cell r="D13" t="str">
            <v>TOTAL</v>
          </cell>
          <cell r="E13" t="str">
            <v>CONCURSO</v>
          </cell>
          <cell r="F13" t="str">
            <v>ACTUALIZADA</v>
          </cell>
          <cell r="G13" t="str">
            <v>TOTAL</v>
          </cell>
          <cell r="H13" t="str">
            <v>CONCURSO</v>
          </cell>
        </row>
        <row r="14">
          <cell r="B14" t="str">
            <v>( $ )</v>
          </cell>
          <cell r="C14">
            <v>35642</v>
          </cell>
          <cell r="D14" t="str">
            <v>( a+b+c )</v>
          </cell>
          <cell r="E14" t="str">
            <v>( $ )</v>
          </cell>
          <cell r="F14" t="str">
            <v>( $ )</v>
          </cell>
          <cell r="G14" t="str">
            <v>( a )</v>
          </cell>
          <cell r="H14" t="str">
            <v>( $ )</v>
          </cell>
        </row>
        <row r="15">
          <cell r="A15" t="str">
            <v>TERRACERIAS</v>
          </cell>
          <cell r="B15">
            <v>5434178.0999999987</v>
          </cell>
          <cell r="C15">
            <v>43545.155394460329</v>
          </cell>
          <cell r="D15">
            <v>5477723.2553944588</v>
          </cell>
          <cell r="E15">
            <v>5846.5279999999993</v>
          </cell>
          <cell r="F15">
            <v>46.84939757091572</v>
          </cell>
          <cell r="G15">
            <v>5893.3773975709155</v>
          </cell>
          <cell r="H15">
            <v>0</v>
          </cell>
        </row>
        <row r="16">
          <cell r="A16" t="str">
            <v>ACARREOS PARA TERRACERIAS</v>
          </cell>
          <cell r="B16">
            <v>4560886.585</v>
          </cell>
          <cell r="C16">
            <v>115532.67944272951</v>
          </cell>
          <cell r="D16">
            <v>4676419.2644427298</v>
          </cell>
          <cell r="E16">
            <v>0</v>
          </cell>
          <cell r="F16">
            <v>0</v>
          </cell>
          <cell r="G16">
            <v>0</v>
          </cell>
          <cell r="H16">
            <v>0</v>
          </cell>
        </row>
        <row r="17">
          <cell r="A17" t="str">
            <v>OBRAS DE DRENAJE</v>
          </cell>
          <cell r="B17">
            <v>3962064.9450000003</v>
          </cell>
          <cell r="C17">
            <v>12368.192070726904</v>
          </cell>
          <cell r="D17">
            <v>3974433.1370707271</v>
          </cell>
          <cell r="E17">
            <v>0</v>
          </cell>
          <cell r="F17">
            <v>0</v>
          </cell>
          <cell r="G17">
            <v>0</v>
          </cell>
          <cell r="H17">
            <v>0</v>
          </cell>
        </row>
        <row r="18">
          <cell r="A18" t="str">
            <v>TRABAJOS DIVERSOS</v>
          </cell>
          <cell r="B18">
            <v>5557644</v>
          </cell>
          <cell r="C18">
            <v>17349.036274498259</v>
          </cell>
          <cell r="D18">
            <v>5574993.0362744983</v>
          </cell>
          <cell r="E18">
            <v>0</v>
          </cell>
          <cell r="F18">
            <v>0</v>
          </cell>
          <cell r="G18">
            <v>0</v>
          </cell>
          <cell r="H18">
            <v>0</v>
          </cell>
        </row>
        <row r="19">
          <cell r="A19" t="str">
            <v>PAVIMENTOS</v>
          </cell>
          <cell r="B19">
            <v>2206475.9399999976</v>
          </cell>
          <cell r="C19">
            <v>10777.859925456651</v>
          </cell>
          <cell r="D19">
            <v>2217253.7999254544</v>
          </cell>
          <cell r="E19">
            <v>0</v>
          </cell>
          <cell r="F19">
            <v>0</v>
          </cell>
          <cell r="G19">
            <v>0</v>
          </cell>
          <cell r="H19">
            <v>0</v>
          </cell>
        </row>
        <row r="20">
          <cell r="A20" t="str">
            <v>CEMENTO PORTLAND P/BASE ESTABILIZADA</v>
          </cell>
          <cell r="B20">
            <v>1973322</v>
          </cell>
          <cell r="C20">
            <v>0</v>
          </cell>
          <cell r="D20">
            <v>1973322</v>
          </cell>
          <cell r="E20">
            <v>0</v>
          </cell>
          <cell r="F20">
            <v>0</v>
          </cell>
          <cell r="G20">
            <v>0</v>
          </cell>
          <cell r="H20">
            <v>0</v>
          </cell>
        </row>
        <row r="21">
          <cell r="A21" t="str">
            <v>SUB-BASE HIDRAULICA</v>
          </cell>
          <cell r="B21">
            <v>1067404.8600000001</v>
          </cell>
          <cell r="C21">
            <v>5213.8978070305538</v>
          </cell>
          <cell r="D21">
            <v>1072618.7578070306</v>
          </cell>
          <cell r="E21">
            <v>0</v>
          </cell>
          <cell r="F21">
            <v>0</v>
          </cell>
          <cell r="G21">
            <v>0</v>
          </cell>
          <cell r="H21">
            <v>0</v>
          </cell>
        </row>
        <row r="22">
          <cell r="A22" t="str">
            <v>BASE HIDRAULICA</v>
          </cell>
          <cell r="B22">
            <v>1726100.273</v>
          </cell>
          <cell r="C22">
            <v>8431.3935277655928</v>
          </cell>
          <cell r="D22">
            <v>1734531.6665277656</v>
          </cell>
          <cell r="E22">
            <v>0</v>
          </cell>
          <cell r="F22">
            <v>0</v>
          </cell>
          <cell r="G22">
            <v>0</v>
          </cell>
          <cell r="H22">
            <v>0</v>
          </cell>
        </row>
        <row r="23">
          <cell r="A23" t="str">
            <v>BASE ESTABILIZADA C/CEMENTO PORTLAND</v>
          </cell>
          <cell r="B23">
            <v>1670948.352</v>
          </cell>
          <cell r="C23">
            <v>8161.9957662120032</v>
          </cell>
          <cell r="D23">
            <v>1679110.347766212</v>
          </cell>
          <cell r="E23">
            <v>0</v>
          </cell>
          <cell r="F23">
            <v>0</v>
          </cell>
          <cell r="G23">
            <v>0</v>
          </cell>
          <cell r="H23">
            <v>0</v>
          </cell>
        </row>
        <row r="24">
          <cell r="A24" t="str">
            <v>PRODUCTOS ASFALTICOS</v>
          </cell>
          <cell r="B24">
            <v>7835876.9060000004</v>
          </cell>
          <cell r="C24">
            <v>0</v>
          </cell>
          <cell r="D24">
            <v>7835876.9060000004</v>
          </cell>
          <cell r="E24">
            <v>0</v>
          </cell>
          <cell r="F24">
            <v>0</v>
          </cell>
          <cell r="G24">
            <v>0</v>
          </cell>
          <cell r="H24">
            <v>0</v>
          </cell>
        </row>
        <row r="25">
          <cell r="A25" t="str">
            <v>CARPETA DE CONCRETO ASFALTICO</v>
          </cell>
          <cell r="B25">
            <v>4537860.4809999997</v>
          </cell>
          <cell r="C25">
            <v>22165.854491702907</v>
          </cell>
          <cell r="D25">
            <v>4560026.3354917029</v>
          </cell>
          <cell r="E25">
            <v>0</v>
          </cell>
          <cell r="F25">
            <v>0</v>
          </cell>
          <cell r="G25">
            <v>0</v>
          </cell>
          <cell r="H25">
            <v>0</v>
          </cell>
        </row>
        <row r="26">
          <cell r="A26" t="str">
            <v>LOSAS DE CONCRETO hIDRAULICO</v>
          </cell>
          <cell r="B26">
            <v>54978100.200000003</v>
          </cell>
          <cell r="C26">
            <v>-166990.48154747579</v>
          </cell>
          <cell r="D26">
            <v>54811109.718452528</v>
          </cell>
          <cell r="E26">
            <v>0</v>
          </cell>
          <cell r="F26">
            <v>0</v>
          </cell>
          <cell r="G26">
            <v>0</v>
          </cell>
          <cell r="H26">
            <v>0</v>
          </cell>
        </row>
        <row r="27">
          <cell r="A27" t="str">
            <v>ACARREOS P/PAVIMENTOS</v>
          </cell>
          <cell r="B27">
            <v>8342805.7560799997</v>
          </cell>
          <cell r="C27">
            <v>211333.1882095352</v>
          </cell>
          <cell r="D27">
            <v>8554138.9442895353</v>
          </cell>
          <cell r="E27">
            <v>0</v>
          </cell>
          <cell r="F27">
            <v>0</v>
          </cell>
          <cell r="G27">
            <v>0</v>
          </cell>
          <cell r="H27">
            <v>0</v>
          </cell>
        </row>
        <row r="28">
          <cell r="A28" t="str">
            <v>PUENTES Y PASOS A DESNIVEL</v>
          </cell>
          <cell r="B28">
            <v>25192450</v>
          </cell>
          <cell r="C28">
            <v>78642.088067080884</v>
          </cell>
          <cell r="D28">
            <v>25271092.088067081</v>
          </cell>
          <cell r="E28">
            <v>0</v>
          </cell>
          <cell r="F28">
            <v>0</v>
          </cell>
          <cell r="G28">
            <v>0</v>
          </cell>
          <cell r="H28">
            <v>0</v>
          </cell>
        </row>
        <row r="29">
          <cell r="A29" t="str">
            <v>SEÑALAMIENTO</v>
          </cell>
          <cell r="B29">
            <v>4032271</v>
          </cell>
          <cell r="C29">
            <v>12587.35101557555</v>
          </cell>
          <cell r="D29">
            <v>4044858.3510155757</v>
          </cell>
          <cell r="E29">
            <v>0</v>
          </cell>
          <cell r="F29">
            <v>0</v>
          </cell>
          <cell r="G29">
            <v>0</v>
          </cell>
          <cell r="H29">
            <v>0</v>
          </cell>
        </row>
        <row r="30">
          <cell r="A30" t="str">
            <v>S U B T O T A L</v>
          </cell>
          <cell r="B30">
            <v>133078389.39807999</v>
          </cell>
          <cell r="C30">
            <v>379118.21044529858</v>
          </cell>
          <cell r="D30">
            <v>133457507.60852532</v>
          </cell>
          <cell r="E30">
            <v>5846.5279999999993</v>
          </cell>
          <cell r="F30">
            <v>46.84939757091572</v>
          </cell>
          <cell r="G30">
            <v>5893.3773975709155</v>
          </cell>
          <cell r="H30">
            <v>0</v>
          </cell>
        </row>
        <row r="31">
          <cell r="A31" t="str">
            <v>I. V. A.  ( 15 % )</v>
          </cell>
          <cell r="B31">
            <v>19961758.409711998</v>
          </cell>
          <cell r="C31">
            <v>56867.731566794784</v>
          </cell>
          <cell r="D31">
            <v>20018626.141278796</v>
          </cell>
          <cell r="E31">
            <v>876.97919999999988</v>
          </cell>
          <cell r="F31">
            <v>7.0274096356373574</v>
          </cell>
          <cell r="G31">
            <v>884.00660963563735</v>
          </cell>
          <cell r="H31">
            <v>0</v>
          </cell>
        </row>
        <row r="32">
          <cell r="A32" t="str">
            <v>T O T A L</v>
          </cell>
          <cell r="B32">
            <v>153040147.80779198</v>
          </cell>
          <cell r="C32">
            <v>435985.94201209338</v>
          </cell>
          <cell r="D32">
            <v>153476133.74980411</v>
          </cell>
          <cell r="E32">
            <v>6723.5071999999991</v>
          </cell>
          <cell r="F32">
            <v>53.876807206553075</v>
          </cell>
          <cell r="G32">
            <v>6777.3840072065532</v>
          </cell>
          <cell r="H32">
            <v>0</v>
          </cell>
        </row>
        <row r="33">
          <cell r="A33" t="str">
            <v>IMPORTE TOTAL DE LA OBRA REAL</v>
          </cell>
          <cell r="D33" t="str">
            <v xml:space="preserve">IMP. TOTAL ACTUAL DE LA OBRA </v>
          </cell>
          <cell r="F33">
            <v>153476133.74980411</v>
          </cell>
          <cell r="G33" t="str">
            <v>FORMULO</v>
          </cell>
        </row>
        <row r="34">
          <cell r="A34" t="str">
            <v>CON P.U. DE CONCURSO</v>
          </cell>
          <cell r="B34">
            <v>153040147.80779198</v>
          </cell>
          <cell r="D34" t="str">
            <v xml:space="preserve">CANTIDAD CONTRATADA </v>
          </cell>
          <cell r="F34">
            <v>153627673.29949999</v>
          </cell>
          <cell r="G34" t="str">
            <v>EL RESIDENTE</v>
          </cell>
        </row>
        <row r="35">
          <cell r="A35" t="str">
            <v>IMPORTE DE LA OBRA CONCURSADA</v>
          </cell>
          <cell r="B35">
            <v>153627673.29949999</v>
          </cell>
          <cell r="D35" t="str">
            <v>FALTANTE DE CONTRATAR</v>
          </cell>
          <cell r="F35">
            <v>-151539.54969587922</v>
          </cell>
        </row>
        <row r="36">
          <cell r="A36" t="str">
            <v>PORCIENTO DE VARIACION</v>
          </cell>
          <cell r="B36">
            <v>-3.824346740984752E-3</v>
          </cell>
          <cell r="D36" t="str">
            <v/>
          </cell>
          <cell r="G36" t="str">
            <v>ING. JUAN O. CARRETE SILVA</v>
          </cell>
        </row>
        <row r="37">
          <cell r="A37" t="str">
            <v>*Se aplican factores de actualizacion autorizados</v>
          </cell>
          <cell r="D37" t="str">
            <v>INFORME DEL SEGUNDO TRIMESTRE</v>
          </cell>
          <cell r="G37" t="str">
            <v>Vo Bo</v>
          </cell>
        </row>
        <row r="38">
          <cell r="A38" t="str">
            <v xml:space="preserve">  para obra ejecutada hasta el 31 de Julio</v>
          </cell>
          <cell r="D38" t="str">
            <v>DE  1  9  9  7</v>
          </cell>
          <cell r="G38" t="str">
            <v>EL RESID. GENERAL</v>
          </cell>
        </row>
        <row r="39">
          <cell r="A39" t="str">
            <v xml:space="preserve">  de 1997</v>
          </cell>
        </row>
        <row r="40">
          <cell r="G40" t="str">
            <v>ING. MANUEL ORTIZ VALENCIA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view="pageBreakPreview" zoomScale="85" zoomScaleNormal="55" zoomScaleSheetLayoutView="85" zoomScalePageLayoutView="55" workbookViewId="0">
      <selection activeCell="B8" sqref="B8"/>
    </sheetView>
  </sheetViews>
  <sheetFormatPr baseColWidth="10" defaultColWidth="10.85546875" defaultRowHeight="12.75"/>
  <cols>
    <col min="1" max="2" width="17.85546875" style="8" customWidth="1"/>
    <col min="3" max="3" width="56.140625" style="8" customWidth="1"/>
    <col min="4" max="6" width="17.85546875" style="8" customWidth="1"/>
    <col min="7" max="7" width="46.28515625" style="8" customWidth="1"/>
    <col min="8" max="16384" width="10.85546875" style="8"/>
  </cols>
  <sheetData>
    <row r="1" spans="1:21" s="1" customFormat="1" ht="14.25">
      <c r="G1" s="48" t="s">
        <v>29</v>
      </c>
    </row>
    <row r="2" spans="1:21" s="1" customFormat="1" ht="18">
      <c r="A2"/>
      <c r="B2" s="31"/>
      <c r="C2" s="59"/>
      <c r="D2" s="59"/>
      <c r="E2" s="59"/>
      <c r="F2" s="59"/>
      <c r="G2" s="49"/>
    </row>
    <row r="3" spans="1:21" s="1" customFormat="1" ht="18">
      <c r="A3" s="31"/>
      <c r="B3" s="31"/>
      <c r="C3" s="59"/>
      <c r="D3" s="59"/>
      <c r="E3" s="59"/>
      <c r="F3" s="59"/>
      <c r="G3" s="49"/>
    </row>
    <row r="4" spans="1:21" s="1" customFormat="1" ht="18">
      <c r="A4" s="31"/>
      <c r="B4" s="31"/>
      <c r="C4" s="59"/>
      <c r="D4" s="59"/>
      <c r="E4" s="59"/>
      <c r="F4" s="59"/>
      <c r="G4" s="49"/>
    </row>
    <row r="5" spans="1:21" s="1" customFormat="1" ht="9.75" customHeight="1">
      <c r="A5" s="2"/>
      <c r="B5" s="2"/>
      <c r="C5" s="2"/>
      <c r="D5" s="3"/>
      <c r="E5" s="3"/>
      <c r="F5" s="3"/>
      <c r="G5" s="39"/>
    </row>
    <row r="6" spans="1:21" s="1" customFormat="1" ht="9.75" customHeight="1">
      <c r="A6" s="5"/>
      <c r="B6" s="5"/>
      <c r="C6" s="5"/>
      <c r="D6" s="4"/>
      <c r="E6" s="4"/>
      <c r="F6" s="4"/>
      <c r="G6" s="39"/>
    </row>
    <row r="7" spans="1:21" s="6" customFormat="1" ht="54" customHeight="1">
      <c r="A7" s="33" t="s">
        <v>0</v>
      </c>
      <c r="B7" s="60"/>
      <c r="C7" s="60"/>
      <c r="D7" s="60"/>
      <c r="E7" s="60"/>
      <c r="F7" s="60"/>
      <c r="G7" s="45"/>
    </row>
    <row r="8" spans="1:21" ht="27.75" customHeight="1">
      <c r="A8" s="33" t="s">
        <v>21</v>
      </c>
      <c r="B8" s="33"/>
      <c r="C8" s="34"/>
      <c r="D8" s="35"/>
      <c r="E8" s="35"/>
      <c r="F8" s="35"/>
      <c r="G8" s="40"/>
      <c r="H8" s="7"/>
      <c r="I8" s="7"/>
      <c r="J8" s="7"/>
      <c r="K8" s="7"/>
      <c r="L8" s="7"/>
      <c r="M8" s="7"/>
      <c r="N8" s="7"/>
      <c r="O8" s="7"/>
      <c r="P8" s="7"/>
      <c r="Q8" s="7"/>
      <c r="R8" s="7"/>
      <c r="S8" s="7"/>
      <c r="T8" s="6"/>
      <c r="U8" s="7"/>
    </row>
    <row r="9" spans="1:21" ht="27.75" customHeight="1">
      <c r="A9" s="33" t="s">
        <v>22</v>
      </c>
      <c r="B9" s="41" t="s">
        <v>26</v>
      </c>
      <c r="C9" s="34"/>
      <c r="D9" s="35"/>
      <c r="E9" s="35"/>
      <c r="F9" s="35"/>
      <c r="G9" s="32"/>
      <c r="H9" s="7"/>
      <c r="I9" s="7"/>
      <c r="J9" s="7"/>
      <c r="K9" s="7"/>
      <c r="L9" s="7"/>
      <c r="M9" s="7"/>
      <c r="N9" s="7"/>
      <c r="O9" s="7"/>
      <c r="P9" s="7"/>
      <c r="Q9" s="7"/>
      <c r="R9" s="7"/>
      <c r="S9" s="7"/>
      <c r="T9" s="6"/>
      <c r="U9" s="7"/>
    </row>
    <row r="10" spans="1:21" ht="8.25" customHeight="1">
      <c r="A10" s="58"/>
      <c r="B10" s="58"/>
      <c r="C10" s="58"/>
      <c r="D10" s="58"/>
      <c r="E10" s="58"/>
      <c r="F10" s="58"/>
      <c r="G10" s="58"/>
      <c r="H10" s="7"/>
      <c r="I10" s="7"/>
      <c r="J10" s="7"/>
      <c r="K10" s="7"/>
      <c r="L10" s="7"/>
      <c r="M10" s="7"/>
      <c r="N10" s="7"/>
      <c r="O10" s="7"/>
      <c r="P10" s="7"/>
      <c r="Q10" s="7"/>
      <c r="R10" s="7"/>
      <c r="S10" s="7"/>
      <c r="T10" s="6"/>
      <c r="U10" s="7"/>
    </row>
    <row r="11" spans="1:21" ht="9.9499999999999993" customHeight="1">
      <c r="A11" s="29"/>
      <c r="B11" s="29"/>
      <c r="C11" s="50" t="s">
        <v>9</v>
      </c>
      <c r="D11" s="50"/>
      <c r="E11" s="50"/>
      <c r="F11" s="50"/>
      <c r="G11" s="30"/>
      <c r="H11" s="7"/>
      <c r="I11" s="7"/>
      <c r="J11" s="7"/>
      <c r="K11" s="7"/>
      <c r="L11" s="7"/>
      <c r="M11" s="7"/>
      <c r="N11" s="7"/>
      <c r="O11" s="7"/>
      <c r="P11" s="7"/>
      <c r="Q11" s="7"/>
      <c r="R11" s="7"/>
      <c r="S11" s="7"/>
      <c r="T11" s="6"/>
      <c r="U11" s="7"/>
    </row>
    <row r="12" spans="1:21" ht="9.9499999999999993" customHeight="1">
      <c r="A12" s="9"/>
      <c r="B12" s="9"/>
      <c r="C12" s="50"/>
      <c r="D12" s="50"/>
      <c r="E12" s="50"/>
      <c r="F12" s="50"/>
      <c r="G12" s="10"/>
    </row>
    <row r="13" spans="1:21" s="1" customFormat="1" ht="9.75" customHeight="1">
      <c r="C13" s="50"/>
      <c r="D13" s="50"/>
      <c r="E13" s="50"/>
      <c r="F13" s="50"/>
    </row>
    <row r="14" spans="1:21" ht="15.75" thickBot="1">
      <c r="A14" s="11"/>
      <c r="B14" s="11"/>
      <c r="C14" s="11"/>
      <c r="D14" s="11"/>
      <c r="E14" s="11"/>
      <c r="F14" s="11"/>
      <c r="G14" s="11"/>
    </row>
    <row r="15" spans="1:21" ht="22.5" customHeight="1">
      <c r="A15" s="51" t="s">
        <v>1</v>
      </c>
      <c r="B15" s="51" t="s">
        <v>8</v>
      </c>
      <c r="C15" s="53" t="s">
        <v>2</v>
      </c>
      <c r="D15" s="55" t="s">
        <v>3</v>
      </c>
      <c r="E15" s="55"/>
      <c r="F15" s="55"/>
      <c r="G15" s="56" t="s">
        <v>4</v>
      </c>
    </row>
    <row r="16" spans="1:21" ht="22.5" customHeight="1" thickBot="1">
      <c r="A16" s="52"/>
      <c r="B16" s="52"/>
      <c r="C16" s="54"/>
      <c r="D16" s="12" t="s">
        <v>5</v>
      </c>
      <c r="E16" s="12" t="s">
        <v>6</v>
      </c>
      <c r="F16" s="12" t="s">
        <v>7</v>
      </c>
      <c r="G16" s="57"/>
    </row>
    <row r="17" spans="1:7" ht="12.75" customHeight="1" thickBot="1">
      <c r="A17" s="13"/>
      <c r="B17" s="13"/>
      <c r="C17" s="13"/>
      <c r="D17" s="14"/>
      <c r="E17" s="14"/>
      <c r="F17" s="14"/>
      <c r="G17" s="13"/>
    </row>
    <row r="18" spans="1:7" ht="28.5" customHeight="1">
      <c r="A18" s="43">
        <v>1</v>
      </c>
      <c r="B18" s="28">
        <v>41912</v>
      </c>
      <c r="C18" s="36" t="s">
        <v>31</v>
      </c>
      <c r="D18" s="26" t="s">
        <v>23</v>
      </c>
      <c r="E18" s="15" t="s">
        <v>23</v>
      </c>
      <c r="F18" s="15"/>
      <c r="G18" s="42"/>
    </row>
    <row r="19" spans="1:7" ht="28.5" customHeight="1">
      <c r="A19" s="44">
        <v>2</v>
      </c>
      <c r="B19" s="17"/>
      <c r="C19" s="37" t="s">
        <v>10</v>
      </c>
      <c r="D19" s="18" t="s">
        <v>23</v>
      </c>
      <c r="E19" s="27" t="s">
        <v>24</v>
      </c>
      <c r="F19" s="18"/>
      <c r="G19" s="19"/>
    </row>
    <row r="20" spans="1:7" ht="28.5" customHeight="1">
      <c r="A20" s="44">
        <v>3</v>
      </c>
      <c r="B20" s="17"/>
      <c r="C20" s="37" t="s">
        <v>11</v>
      </c>
      <c r="D20" s="20"/>
      <c r="E20" s="20" t="s">
        <v>23</v>
      </c>
      <c r="F20" s="18"/>
      <c r="G20" s="19"/>
    </row>
    <row r="21" spans="1:7" ht="28.5" customHeight="1">
      <c r="A21" s="44">
        <v>4</v>
      </c>
      <c r="B21" s="17"/>
      <c r="C21" s="38" t="s">
        <v>12</v>
      </c>
      <c r="D21" s="20"/>
      <c r="E21" s="18" t="s">
        <v>23</v>
      </c>
      <c r="F21" s="18"/>
      <c r="G21" s="19"/>
    </row>
    <row r="22" spans="1:7" ht="28.5" customHeight="1">
      <c r="A22" s="44">
        <v>5</v>
      </c>
      <c r="B22" s="17"/>
      <c r="C22" s="21" t="s">
        <v>25</v>
      </c>
      <c r="D22" s="20"/>
      <c r="E22" s="18" t="s">
        <v>23</v>
      </c>
      <c r="F22" s="18"/>
      <c r="G22" s="19"/>
    </row>
    <row r="23" spans="1:7" ht="28.5" customHeight="1">
      <c r="A23" s="44">
        <v>6</v>
      </c>
      <c r="B23" s="17"/>
      <c r="C23" s="21" t="s">
        <v>13</v>
      </c>
      <c r="D23" s="20" t="s">
        <v>23</v>
      </c>
      <c r="E23" s="18"/>
      <c r="F23" s="18"/>
      <c r="G23" s="19"/>
    </row>
    <row r="24" spans="1:7" ht="28.5" customHeight="1">
      <c r="A24" s="44">
        <v>7</v>
      </c>
      <c r="B24" s="17"/>
      <c r="C24" s="17" t="s">
        <v>14</v>
      </c>
      <c r="D24" s="20" t="s">
        <v>23</v>
      </c>
      <c r="E24" s="18"/>
      <c r="F24" s="18"/>
      <c r="G24" s="19"/>
    </row>
    <row r="25" spans="1:7" ht="28.5" customHeight="1">
      <c r="A25" s="44">
        <v>8</v>
      </c>
      <c r="B25" s="17"/>
      <c r="C25" s="17" t="s">
        <v>15</v>
      </c>
      <c r="D25" s="20"/>
      <c r="E25" s="18" t="s">
        <v>23</v>
      </c>
      <c r="F25" s="18"/>
      <c r="G25" s="19"/>
    </row>
    <row r="26" spans="1:7" ht="28.5" customHeight="1">
      <c r="A26" s="44">
        <v>9</v>
      </c>
      <c r="B26" s="17"/>
      <c r="C26" s="17" t="s">
        <v>16</v>
      </c>
      <c r="D26" s="20" t="s">
        <v>23</v>
      </c>
      <c r="E26" s="18"/>
      <c r="F26" s="18"/>
      <c r="G26" s="19"/>
    </row>
    <row r="27" spans="1:7" ht="28.5" customHeight="1">
      <c r="A27" s="44">
        <v>10</v>
      </c>
      <c r="B27" s="17"/>
      <c r="C27" s="17" t="s">
        <v>17</v>
      </c>
      <c r="D27" s="20" t="s">
        <v>23</v>
      </c>
      <c r="E27" s="18"/>
      <c r="F27" s="18"/>
      <c r="G27" s="19"/>
    </row>
    <row r="28" spans="1:7" ht="28.5" customHeight="1">
      <c r="A28" s="44">
        <v>11</v>
      </c>
      <c r="B28" s="21"/>
      <c r="C28" s="21" t="s">
        <v>28</v>
      </c>
      <c r="D28" s="20"/>
      <c r="E28" s="18" t="s">
        <v>23</v>
      </c>
      <c r="F28" s="18"/>
      <c r="G28" s="19"/>
    </row>
    <row r="29" spans="1:7" ht="28.5" customHeight="1">
      <c r="A29" s="44">
        <v>12</v>
      </c>
      <c r="B29" s="21"/>
      <c r="C29" s="21" t="s">
        <v>27</v>
      </c>
      <c r="D29" s="20" t="s">
        <v>23</v>
      </c>
      <c r="E29" s="18" t="s">
        <v>23</v>
      </c>
      <c r="F29" s="18"/>
      <c r="G29" s="19"/>
    </row>
    <row r="30" spans="1:7" ht="28.5" customHeight="1">
      <c r="A30" s="44">
        <v>13</v>
      </c>
      <c r="B30" s="21"/>
      <c r="C30" s="17" t="s">
        <v>18</v>
      </c>
      <c r="D30" s="20" t="s">
        <v>23</v>
      </c>
      <c r="E30" s="18"/>
      <c r="F30" s="18"/>
      <c r="G30" s="19"/>
    </row>
    <row r="31" spans="1:7" ht="28.5" customHeight="1">
      <c r="A31" s="44">
        <v>14</v>
      </c>
      <c r="B31" s="17"/>
      <c r="C31" s="17" t="s">
        <v>19</v>
      </c>
      <c r="D31" s="20" t="s">
        <v>23</v>
      </c>
      <c r="E31" s="18"/>
      <c r="F31" s="18"/>
      <c r="G31" s="19"/>
    </row>
    <row r="32" spans="1:7" ht="28.5" customHeight="1">
      <c r="A32" s="44">
        <v>15</v>
      </c>
      <c r="B32" s="17"/>
      <c r="C32" s="17" t="s">
        <v>20</v>
      </c>
      <c r="D32" s="20" t="s">
        <v>23</v>
      </c>
      <c r="E32" s="18"/>
      <c r="F32" s="18"/>
      <c r="G32" s="19"/>
    </row>
    <row r="33" spans="1:7" ht="28.5" customHeight="1">
      <c r="A33" s="16"/>
      <c r="B33" s="17"/>
      <c r="C33" s="25"/>
      <c r="D33" s="20"/>
      <c r="E33" s="18"/>
      <c r="F33" s="18"/>
      <c r="G33" s="19"/>
    </row>
    <row r="34" spans="1:7" ht="23.25" customHeight="1">
      <c r="A34" s="6"/>
      <c r="B34" s="6"/>
      <c r="C34" s="6"/>
      <c r="D34" s="6"/>
      <c r="E34" s="6"/>
      <c r="F34" s="6"/>
      <c r="G34" s="22"/>
    </row>
    <row r="35" spans="1:7" ht="23.25" customHeight="1">
      <c r="A35" s="23" t="s">
        <v>30</v>
      </c>
      <c r="B35" s="23"/>
      <c r="C35" s="24"/>
      <c r="D35" s="24"/>
      <c r="E35" s="24"/>
      <c r="F35" s="24"/>
      <c r="G35" s="24"/>
    </row>
    <row r="36" spans="1:7" ht="23.25" customHeight="1">
      <c r="A36" s="6"/>
      <c r="B36" s="6"/>
      <c r="C36" s="6"/>
      <c r="D36" s="6"/>
      <c r="E36" s="6"/>
      <c r="F36" s="6"/>
      <c r="G36" s="6"/>
    </row>
    <row r="37" spans="1:7" ht="23.25" customHeight="1">
      <c r="A37" s="6"/>
      <c r="B37" s="6"/>
      <c r="C37" s="6"/>
      <c r="D37" s="6"/>
      <c r="E37" s="6"/>
      <c r="F37" s="6"/>
      <c r="G37" s="6"/>
    </row>
    <row r="38" spans="1:7" ht="23.25" customHeight="1">
      <c r="A38" s="6"/>
      <c r="B38" s="6"/>
      <c r="C38" s="6"/>
      <c r="D38" s="6"/>
      <c r="E38" s="6"/>
      <c r="F38" s="6"/>
      <c r="G38" s="6"/>
    </row>
    <row r="39" spans="1:7" ht="23.25" customHeight="1">
      <c r="A39" s="6"/>
      <c r="B39" s="6"/>
      <c r="C39" s="6"/>
      <c r="D39" s="6"/>
      <c r="E39" s="6"/>
      <c r="F39" s="6"/>
      <c r="G39" s="6"/>
    </row>
    <row r="40" spans="1:7" ht="23.25" customHeight="1">
      <c r="A40" s="6"/>
      <c r="B40" s="6"/>
      <c r="C40" s="6"/>
      <c r="D40" s="6"/>
      <c r="E40" s="6"/>
      <c r="F40" s="6"/>
      <c r="G40" s="6"/>
    </row>
    <row r="41" spans="1:7" ht="23.25" customHeight="1">
      <c r="A41" s="6"/>
      <c r="B41" s="6"/>
      <c r="C41" s="6"/>
      <c r="D41" s="6"/>
      <c r="E41" s="6"/>
      <c r="F41" s="6"/>
      <c r="G41" s="6"/>
    </row>
    <row r="42" spans="1:7" ht="23.25" customHeight="1">
      <c r="A42" s="6"/>
      <c r="B42" s="6"/>
      <c r="C42" s="6"/>
      <c r="D42" s="6"/>
      <c r="E42" s="6"/>
      <c r="F42" s="6"/>
      <c r="G42" s="6"/>
    </row>
    <row r="43" spans="1:7" ht="23.25" customHeight="1">
      <c r="A43" s="6"/>
      <c r="B43" s="6"/>
      <c r="C43" s="6"/>
      <c r="D43" s="6"/>
      <c r="E43" s="6"/>
      <c r="F43" s="6"/>
      <c r="G43" s="6"/>
    </row>
    <row r="44" spans="1:7" ht="23.25" customHeight="1">
      <c r="A44" s="6"/>
      <c r="B44" s="6"/>
      <c r="C44" s="6"/>
      <c r="D44" s="6"/>
      <c r="E44" s="6"/>
      <c r="F44" s="6"/>
      <c r="G44" s="6"/>
    </row>
    <row r="45" spans="1:7" ht="23.25" customHeight="1">
      <c r="A45" s="6"/>
      <c r="B45" s="6"/>
      <c r="C45" s="6"/>
      <c r="D45" s="6"/>
      <c r="E45" s="6"/>
      <c r="F45" s="6"/>
      <c r="G45" s="6"/>
    </row>
    <row r="46" spans="1:7" ht="23.25" customHeight="1">
      <c r="A46" s="6"/>
      <c r="B46" s="6"/>
      <c r="C46" s="6"/>
      <c r="D46" s="6"/>
      <c r="E46" s="6"/>
      <c r="F46" s="6"/>
      <c r="G46" s="6"/>
    </row>
    <row r="47" spans="1:7" ht="23.25" customHeight="1">
      <c r="A47" s="6"/>
      <c r="B47" s="6"/>
      <c r="C47" s="6"/>
      <c r="D47" s="6"/>
      <c r="E47" s="6"/>
      <c r="F47" s="6"/>
      <c r="G47" s="6"/>
    </row>
    <row r="48" spans="1:7" ht="23.25" customHeight="1">
      <c r="A48" s="6"/>
      <c r="B48" s="6"/>
      <c r="C48" s="6"/>
      <c r="D48" s="6"/>
      <c r="E48" s="6"/>
      <c r="F48" s="6"/>
      <c r="G48" s="6"/>
    </row>
    <row r="49" spans="1:7" ht="23.25" customHeight="1">
      <c r="A49" s="6"/>
      <c r="B49" s="6"/>
      <c r="C49" s="6"/>
      <c r="D49" s="6"/>
      <c r="E49" s="6"/>
      <c r="F49" s="6"/>
      <c r="G49" s="6"/>
    </row>
    <row r="50" spans="1:7" ht="23.25" customHeight="1">
      <c r="A50" s="6"/>
      <c r="B50" s="6"/>
      <c r="C50" s="6"/>
      <c r="D50" s="6"/>
      <c r="E50" s="6"/>
      <c r="F50" s="6"/>
      <c r="G50" s="6"/>
    </row>
    <row r="51" spans="1:7" ht="23.25" customHeight="1">
      <c r="A51" s="6"/>
      <c r="B51" s="6"/>
      <c r="C51" s="6"/>
      <c r="D51" s="6"/>
      <c r="E51" s="6"/>
      <c r="F51" s="6"/>
      <c r="G51" s="6"/>
    </row>
    <row r="52" spans="1:7" ht="23.25" customHeight="1">
      <c r="A52" s="6"/>
      <c r="B52" s="6"/>
      <c r="C52" s="6"/>
      <c r="D52" s="6"/>
      <c r="E52" s="6"/>
      <c r="F52" s="6"/>
      <c r="G52" s="6"/>
    </row>
    <row r="53" spans="1:7" ht="23.25" customHeight="1">
      <c r="A53" s="6"/>
      <c r="B53" s="6"/>
      <c r="C53" s="6"/>
      <c r="D53" s="6"/>
      <c r="E53" s="6"/>
      <c r="F53" s="6"/>
      <c r="G53" s="6"/>
    </row>
    <row r="54" spans="1:7" ht="23.25" customHeight="1">
      <c r="A54" s="6"/>
      <c r="B54" s="6"/>
      <c r="C54" s="6"/>
      <c r="D54" s="6"/>
      <c r="E54" s="6"/>
      <c r="F54" s="6"/>
      <c r="G54" s="6"/>
    </row>
    <row r="55" spans="1:7" ht="23.25" customHeight="1">
      <c r="A55" s="6"/>
      <c r="B55" s="6"/>
      <c r="C55" s="6"/>
      <c r="D55" s="6"/>
      <c r="E55" s="6"/>
      <c r="F55" s="6"/>
      <c r="G55" s="6"/>
    </row>
    <row r="56" spans="1:7" ht="15.95" customHeight="1">
      <c r="A56" s="6"/>
      <c r="B56" s="6"/>
      <c r="C56" s="6"/>
      <c r="D56" s="6"/>
      <c r="E56" s="6"/>
      <c r="F56" s="6"/>
      <c r="G56" s="6"/>
    </row>
    <row r="57" spans="1:7" ht="11.25" customHeight="1">
      <c r="A57" s="6"/>
      <c r="B57" s="6"/>
      <c r="C57" s="6"/>
      <c r="D57" s="6"/>
      <c r="E57" s="6"/>
      <c r="F57" s="6"/>
      <c r="G57" s="6"/>
    </row>
    <row r="58" spans="1:7" ht="22.5" customHeight="1">
      <c r="A58" s="6"/>
      <c r="B58" s="6"/>
      <c r="C58" s="6"/>
      <c r="D58" s="6"/>
      <c r="E58" s="6"/>
      <c r="F58" s="6"/>
      <c r="G58" s="6"/>
    </row>
    <row r="59" spans="1:7">
      <c r="A59" s="6"/>
      <c r="B59" s="6"/>
      <c r="C59" s="6"/>
      <c r="D59" s="6"/>
      <c r="E59" s="6"/>
      <c r="F59" s="6"/>
      <c r="G59" s="6"/>
    </row>
    <row r="60" spans="1:7">
      <c r="A60" s="6"/>
      <c r="B60" s="6"/>
      <c r="C60" s="6"/>
      <c r="D60" s="6"/>
      <c r="E60" s="6"/>
      <c r="F60" s="6"/>
      <c r="G60" s="6"/>
    </row>
    <row r="61" spans="1:7">
      <c r="A61" s="6"/>
      <c r="B61" s="6"/>
      <c r="C61" s="6"/>
      <c r="D61" s="6"/>
      <c r="E61" s="6"/>
      <c r="F61" s="6"/>
      <c r="G61" s="6"/>
    </row>
    <row r="62" spans="1:7">
      <c r="A62" s="6"/>
      <c r="B62" s="6"/>
      <c r="C62" s="6"/>
      <c r="D62" s="6"/>
      <c r="E62" s="6"/>
      <c r="F62" s="6"/>
      <c r="G62" s="6"/>
    </row>
    <row r="63" spans="1:7">
      <c r="A63" s="6"/>
      <c r="B63" s="6"/>
      <c r="C63" s="6"/>
      <c r="D63" s="6"/>
      <c r="E63" s="6"/>
      <c r="F63" s="6"/>
      <c r="G63" s="6"/>
    </row>
    <row r="64" spans="1:7">
      <c r="A64" s="6"/>
      <c r="B64" s="6"/>
      <c r="C64" s="6"/>
      <c r="D64" s="6"/>
      <c r="E64" s="6"/>
      <c r="F64" s="6"/>
      <c r="G64" s="6"/>
    </row>
    <row r="65" spans="1:7">
      <c r="A65" s="6"/>
      <c r="B65" s="6"/>
      <c r="C65" s="6"/>
      <c r="D65" s="6"/>
      <c r="E65" s="6"/>
      <c r="F65" s="6"/>
      <c r="G65" s="6"/>
    </row>
    <row r="66" spans="1:7">
      <c r="A66" s="6"/>
      <c r="B66" s="6"/>
      <c r="C66" s="6"/>
      <c r="D66" s="6"/>
      <c r="E66" s="6"/>
      <c r="F66" s="6"/>
      <c r="G66" s="6"/>
    </row>
  </sheetData>
  <mergeCells count="12">
    <mergeCell ref="G1:G4"/>
    <mergeCell ref="C11:F13"/>
    <mergeCell ref="A15:A16"/>
    <mergeCell ref="C15:C16"/>
    <mergeCell ref="D15:F15"/>
    <mergeCell ref="G15:G16"/>
    <mergeCell ref="B15:B16"/>
    <mergeCell ref="A10:G10"/>
    <mergeCell ref="C2:F2"/>
    <mergeCell ref="C3:F3"/>
    <mergeCell ref="C4:F4"/>
    <mergeCell ref="B7:F7"/>
  </mergeCells>
  <phoneticPr fontId="33" type="noConversion"/>
  <printOptions horizontalCentered="1"/>
  <pageMargins left="0.19685039370078741" right="0.19685039370078741" top="0.39370078740157483" bottom="0.19685039370078741" header="0" footer="0"/>
  <pageSetup scale="55" orientation="landscape" r:id="rId1"/>
  <headerFooter alignWithMargins="0">
    <oddHeader>&amp;R&amp;"Arial,Negrita"&amp;12&amp;K000000FORMATO E.P. 001</oddHeader>
    <oddFooter xml:space="preserve">&amp;R&amp;8 </oddFooter>
  </headerFooter>
  <drawing r:id="rId2"/>
  <extLst>
    <ext xmlns:mx="http://schemas.microsoft.com/office/mac/excel/2008/main" uri="{64002731-A6B0-56B0-2670-7721B7C09600}">
      <mx:PLV Mode="0" OnePage="0" WScale="4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2"/>
  <sheetViews>
    <sheetView view="pageBreakPreview" zoomScale="50" zoomScaleSheetLayoutView="50" workbookViewId="0">
      <selection activeCell="D1" sqref="D1:H1"/>
    </sheetView>
  </sheetViews>
  <sheetFormatPr baseColWidth="10" defaultColWidth="10.85546875" defaultRowHeight="12.75"/>
  <cols>
    <col min="1" max="11" width="25.42578125" style="8" customWidth="1"/>
    <col min="12" max="16384" width="10.85546875" style="8"/>
  </cols>
  <sheetData>
    <row r="1" spans="1:29" s="1" customFormat="1" ht="40.5" customHeight="1">
      <c r="A1" s="430"/>
      <c r="B1" s="430"/>
      <c r="C1" s="430"/>
      <c r="D1" s="429"/>
      <c r="E1" s="429"/>
      <c r="F1" s="429"/>
      <c r="G1" s="429"/>
      <c r="H1" s="429"/>
      <c r="I1" s="430"/>
      <c r="J1" s="430"/>
      <c r="K1" s="430"/>
      <c r="L1" s="194"/>
    </row>
    <row r="2" spans="1:29" s="1" customFormat="1" ht="40.5" customHeight="1">
      <c r="A2" s="428"/>
      <c r="B2" s="428"/>
      <c r="C2" s="428"/>
      <c r="D2" s="429"/>
      <c r="E2" s="429"/>
      <c r="F2" s="429"/>
      <c r="G2" s="429"/>
      <c r="H2" s="429"/>
      <c r="I2" s="428"/>
      <c r="J2" s="428" t="s">
        <v>46</v>
      </c>
      <c r="K2" s="428"/>
      <c r="L2" s="194"/>
    </row>
    <row r="3" spans="1:29" s="1" customFormat="1" ht="40.5" customHeight="1">
      <c r="A3" s="428"/>
      <c r="B3" s="428"/>
      <c r="C3" s="428"/>
      <c r="D3" s="429"/>
      <c r="E3" s="429"/>
      <c r="F3" s="429"/>
      <c r="G3" s="429"/>
      <c r="H3" s="429"/>
      <c r="I3" s="428"/>
      <c r="J3" s="428"/>
      <c r="K3" s="428"/>
      <c r="L3" s="194"/>
    </row>
    <row r="4" spans="1:29" s="1" customFormat="1" ht="17.100000000000001" customHeight="1">
      <c r="A4" s="427"/>
      <c r="B4" s="427"/>
      <c r="C4" s="427"/>
      <c r="D4" s="427"/>
      <c r="E4" s="427"/>
      <c r="F4" s="427"/>
      <c r="G4" s="427"/>
      <c r="H4" s="427"/>
      <c r="I4" s="427"/>
      <c r="J4" s="427"/>
      <c r="K4" s="427"/>
      <c r="L4" s="194"/>
    </row>
    <row r="5" spans="1:29" s="171" customFormat="1" ht="12.95" customHeight="1">
      <c r="A5" s="424"/>
      <c r="B5" s="424"/>
      <c r="C5" s="424"/>
      <c r="D5" s="424"/>
      <c r="E5" s="423" t="s">
        <v>81</v>
      </c>
      <c r="F5" s="423"/>
      <c r="G5" s="423"/>
      <c r="H5" s="422"/>
      <c r="I5" s="422"/>
      <c r="J5" s="422"/>
      <c r="K5" s="422"/>
    </row>
    <row r="6" spans="1:29" ht="12.95" customHeight="1">
      <c r="A6" s="426"/>
      <c r="B6" s="426"/>
      <c r="C6" s="426"/>
      <c r="D6" s="426"/>
      <c r="E6" s="423"/>
      <c r="F6" s="423"/>
      <c r="G6" s="423"/>
      <c r="H6" s="425"/>
      <c r="I6" s="425"/>
      <c r="J6" s="425"/>
      <c r="K6" s="425"/>
    </row>
    <row r="7" spans="1:29" s="171" customFormat="1" ht="12.95" customHeight="1">
      <c r="A7" s="424"/>
      <c r="B7" s="424"/>
      <c r="C7" s="424"/>
      <c r="D7" s="424"/>
      <c r="E7" s="423"/>
      <c r="F7" s="423"/>
      <c r="G7" s="423"/>
      <c r="H7" s="422"/>
      <c r="I7" s="422"/>
      <c r="J7" s="422"/>
      <c r="K7" s="422"/>
    </row>
    <row r="8" spans="1:29" s="418" customFormat="1" ht="79.5" customHeight="1">
      <c r="A8" s="259" t="s">
        <v>0</v>
      </c>
      <c r="B8" s="432"/>
      <c r="C8" s="432"/>
      <c r="D8" s="432"/>
      <c r="E8" s="432"/>
      <c r="F8" s="432"/>
      <c r="G8" s="432"/>
      <c r="H8" s="432"/>
      <c r="I8" s="432"/>
      <c r="J8" s="432"/>
      <c r="K8" s="433"/>
      <c r="L8" s="419"/>
    </row>
    <row r="9" spans="1:29" s="412" customFormat="1" ht="31.5" customHeight="1">
      <c r="A9" s="259" t="s">
        <v>82</v>
      </c>
      <c r="B9" s="434"/>
      <c r="C9" s="434"/>
      <c r="D9" s="415"/>
      <c r="E9" s="415"/>
      <c r="F9" s="415"/>
      <c r="G9" s="415"/>
      <c r="H9" s="415"/>
      <c r="I9" s="415"/>
      <c r="J9" s="414"/>
      <c r="K9" s="414"/>
      <c r="L9" s="413"/>
      <c r="M9" s="413"/>
      <c r="N9" s="413"/>
      <c r="O9" s="413"/>
      <c r="P9" s="413"/>
      <c r="Q9" s="413"/>
      <c r="R9" s="413"/>
      <c r="S9" s="413"/>
      <c r="T9" s="413"/>
      <c r="U9" s="413"/>
      <c r="V9" s="413"/>
      <c r="W9" s="413"/>
      <c r="X9" s="413"/>
      <c r="Y9" s="413"/>
    </row>
    <row r="10" spans="1:29" s="412" customFormat="1" ht="31.5" customHeight="1">
      <c r="A10" s="259" t="s">
        <v>21</v>
      </c>
      <c r="B10" s="435"/>
      <c r="C10" s="435"/>
      <c r="D10" s="415"/>
      <c r="E10" s="415"/>
      <c r="F10" s="415"/>
      <c r="G10" s="415"/>
      <c r="H10" s="415"/>
      <c r="I10" s="415"/>
      <c r="J10" s="414"/>
      <c r="K10" s="414"/>
      <c r="L10" s="413"/>
      <c r="M10" s="413"/>
      <c r="N10" s="413"/>
      <c r="O10" s="413"/>
      <c r="P10" s="413"/>
      <c r="Q10" s="413"/>
      <c r="R10" s="413"/>
      <c r="S10" s="413"/>
      <c r="T10" s="413"/>
      <c r="U10" s="413"/>
      <c r="V10" s="413"/>
      <c r="W10" s="413"/>
      <c r="X10" s="413"/>
      <c r="Y10" s="413"/>
    </row>
    <row r="11" spans="1:29" s="412" customFormat="1" ht="31.5" customHeight="1">
      <c r="A11" s="259" t="s">
        <v>22</v>
      </c>
      <c r="B11" s="435"/>
      <c r="C11" s="435"/>
      <c r="D11" s="415"/>
      <c r="E11" s="415"/>
      <c r="F11" s="415"/>
      <c r="G11" s="415"/>
      <c r="H11" s="415"/>
      <c r="I11" s="415"/>
      <c r="J11" s="414"/>
      <c r="K11" s="414"/>
      <c r="L11" s="413"/>
      <c r="M11" s="413"/>
      <c r="N11" s="413"/>
      <c r="O11" s="413"/>
      <c r="P11" s="413"/>
      <c r="Q11" s="413"/>
      <c r="R11" s="413"/>
      <c r="S11" s="413"/>
      <c r="T11" s="413"/>
      <c r="U11" s="413"/>
      <c r="V11" s="413"/>
      <c r="W11" s="413"/>
      <c r="X11" s="413"/>
      <c r="Y11" s="413"/>
    </row>
    <row r="12" spans="1:29" s="171" customFormat="1" ht="15">
      <c r="A12" s="353"/>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row>
    <row r="13" spans="1:29" s="171" customFormat="1" ht="12" customHeight="1">
      <c r="A13" s="353"/>
      <c r="B13" s="29"/>
      <c r="C13" s="29"/>
      <c r="D13" s="29"/>
      <c r="E13" s="30"/>
      <c r="F13" s="30"/>
      <c r="G13" s="30"/>
      <c r="H13" s="352"/>
      <c r="I13" s="352"/>
      <c r="J13" s="352"/>
      <c r="K13" s="352"/>
      <c r="L13" s="352"/>
      <c r="M13" s="352"/>
      <c r="N13" s="352"/>
      <c r="O13" s="352"/>
      <c r="P13" s="352"/>
      <c r="Q13" s="352"/>
      <c r="R13" s="352"/>
      <c r="S13" s="352"/>
      <c r="T13" s="352"/>
      <c r="U13" s="352"/>
      <c r="V13" s="352"/>
      <c r="W13" s="352"/>
      <c r="X13" s="352"/>
      <c r="Y13" s="352"/>
      <c r="Z13" s="352"/>
      <c r="AA13" s="352"/>
      <c r="AB13" s="352"/>
      <c r="AC13" s="351"/>
    </row>
    <row r="14" spans="1:29" ht="12.75" customHeight="1">
      <c r="A14" s="353"/>
      <c r="B14" s="411"/>
      <c r="C14" s="411"/>
      <c r="D14" s="410"/>
      <c r="E14" s="410"/>
      <c r="F14" s="410"/>
      <c r="G14" s="410"/>
      <c r="H14" s="410"/>
      <c r="I14" s="410"/>
      <c r="J14" s="410"/>
      <c r="K14" s="410"/>
    </row>
    <row r="15" spans="1:29" ht="48.75" customHeight="1">
      <c r="A15" s="353"/>
      <c r="B15" s="436"/>
      <c r="C15" s="437"/>
      <c r="D15" s="437"/>
      <c r="E15" s="437"/>
      <c r="F15" s="437"/>
      <c r="G15" s="437"/>
      <c r="H15" s="437"/>
      <c r="I15" s="437"/>
      <c r="J15" s="438"/>
      <c r="K15" s="352"/>
    </row>
    <row r="16" spans="1:29" ht="48.75" customHeight="1">
      <c r="A16" s="353"/>
      <c r="B16" s="439"/>
      <c r="C16" s="440"/>
      <c r="D16" s="440"/>
      <c r="E16" s="440"/>
      <c r="F16" s="440"/>
      <c r="G16" s="440"/>
      <c r="H16" s="440"/>
      <c r="I16" s="440"/>
      <c r="J16" s="441"/>
      <c r="K16" s="352"/>
    </row>
    <row r="17" spans="1:11" ht="48.75" customHeight="1">
      <c r="A17" s="353"/>
      <c r="B17" s="439"/>
      <c r="C17" s="440"/>
      <c r="D17" s="440"/>
      <c r="E17" s="440"/>
      <c r="F17" s="440"/>
      <c r="G17" s="440"/>
      <c r="H17" s="440"/>
      <c r="I17" s="440"/>
      <c r="J17" s="441"/>
      <c r="K17" s="352"/>
    </row>
    <row r="18" spans="1:11" ht="48.75" customHeight="1">
      <c r="A18" s="353"/>
      <c r="B18" s="439"/>
      <c r="C18" s="440"/>
      <c r="D18" s="440"/>
      <c r="E18" s="440"/>
      <c r="F18" s="440"/>
      <c r="G18" s="440"/>
      <c r="H18" s="440"/>
      <c r="I18" s="440"/>
      <c r="J18" s="441"/>
      <c r="K18" s="352"/>
    </row>
    <row r="19" spans="1:11" ht="48.75" customHeight="1">
      <c r="A19" s="353"/>
      <c r="B19" s="439"/>
      <c r="C19" s="440"/>
      <c r="D19" s="440"/>
      <c r="E19" s="440"/>
      <c r="F19" s="440"/>
      <c r="G19" s="440"/>
      <c r="H19" s="440"/>
      <c r="I19" s="440"/>
      <c r="J19" s="441"/>
      <c r="K19" s="352"/>
    </row>
    <row r="20" spans="1:11" ht="48.75" customHeight="1">
      <c r="A20" s="353"/>
      <c r="B20" s="439"/>
      <c r="C20" s="440"/>
      <c r="D20" s="440"/>
      <c r="E20" s="440"/>
      <c r="F20" s="440"/>
      <c r="G20" s="440"/>
      <c r="H20" s="440"/>
      <c r="I20" s="440"/>
      <c r="J20" s="441"/>
      <c r="K20" s="352"/>
    </row>
    <row r="21" spans="1:11" ht="48.75" customHeight="1">
      <c r="A21" s="353"/>
      <c r="B21" s="439"/>
      <c r="C21" s="440"/>
      <c r="D21" s="440"/>
      <c r="E21" s="440"/>
      <c r="F21" s="440"/>
      <c r="G21" s="440"/>
      <c r="H21" s="440"/>
      <c r="I21" s="440"/>
      <c r="J21" s="441"/>
      <c r="K21" s="352"/>
    </row>
    <row r="22" spans="1:11" ht="48.75" customHeight="1">
      <c r="A22" s="353"/>
      <c r="B22" s="439"/>
      <c r="C22" s="440"/>
      <c r="D22" s="440"/>
      <c r="E22" s="440"/>
      <c r="F22" s="440"/>
      <c r="G22" s="440"/>
      <c r="H22" s="440"/>
      <c r="I22" s="440"/>
      <c r="J22" s="441"/>
      <c r="K22" s="352"/>
    </row>
    <row r="23" spans="1:11" ht="48.75" customHeight="1">
      <c r="A23" s="353"/>
      <c r="B23" s="439"/>
      <c r="C23" s="440"/>
      <c r="D23" s="440"/>
      <c r="E23" s="440"/>
      <c r="F23" s="440"/>
      <c r="G23" s="440"/>
      <c r="H23" s="440"/>
      <c r="I23" s="440"/>
      <c r="J23" s="441"/>
      <c r="K23" s="352"/>
    </row>
    <row r="24" spans="1:11" ht="48.75" customHeight="1">
      <c r="A24" s="353"/>
      <c r="B24" s="439"/>
      <c r="C24" s="440"/>
      <c r="D24" s="440"/>
      <c r="E24" s="440"/>
      <c r="F24" s="440"/>
      <c r="G24" s="440"/>
      <c r="H24" s="440"/>
      <c r="I24" s="440"/>
      <c r="J24" s="441"/>
      <c r="K24" s="352"/>
    </row>
    <row r="25" spans="1:11" ht="48.75" customHeight="1">
      <c r="A25" s="353"/>
      <c r="B25" s="439"/>
      <c r="C25" s="440"/>
      <c r="D25" s="440"/>
      <c r="E25" s="440"/>
      <c r="F25" s="440"/>
      <c r="G25" s="440"/>
      <c r="H25" s="440"/>
      <c r="I25" s="440"/>
      <c r="J25" s="441"/>
      <c r="K25" s="352"/>
    </row>
    <row r="26" spans="1:11" ht="48.75" customHeight="1">
      <c r="A26" s="353"/>
      <c r="B26" s="439"/>
      <c r="C26" s="440"/>
      <c r="D26" s="440"/>
      <c r="E26" s="440"/>
      <c r="F26" s="440"/>
      <c r="G26" s="440"/>
      <c r="H26" s="440"/>
      <c r="I26" s="440"/>
      <c r="J26" s="441"/>
      <c r="K26" s="352"/>
    </row>
    <row r="27" spans="1:11" ht="48.75" customHeight="1">
      <c r="A27" s="353"/>
      <c r="B27" s="439"/>
      <c r="C27" s="440"/>
      <c r="D27" s="440"/>
      <c r="E27" s="440"/>
      <c r="F27" s="440"/>
      <c r="G27" s="440"/>
      <c r="H27" s="440"/>
      <c r="I27" s="440"/>
      <c r="J27" s="441"/>
      <c r="K27" s="352"/>
    </row>
    <row r="28" spans="1:11" ht="48.75" customHeight="1">
      <c r="A28" s="353"/>
      <c r="B28" s="439"/>
      <c r="C28" s="440"/>
      <c r="D28" s="440"/>
      <c r="E28" s="440"/>
      <c r="F28" s="440"/>
      <c r="G28" s="440"/>
      <c r="H28" s="440"/>
      <c r="I28" s="440"/>
      <c r="J28" s="441"/>
      <c r="K28" s="352"/>
    </row>
    <row r="29" spans="1:11" ht="48.75" customHeight="1">
      <c r="A29" s="353"/>
      <c r="B29" s="439"/>
      <c r="C29" s="440"/>
      <c r="D29" s="440"/>
      <c r="E29" s="440"/>
      <c r="F29" s="440"/>
      <c r="G29" s="440"/>
      <c r="H29" s="440"/>
      <c r="I29" s="440"/>
      <c r="J29" s="441"/>
      <c r="K29" s="352"/>
    </row>
    <row r="30" spans="1:11" ht="48.75" customHeight="1">
      <c r="A30" s="353"/>
      <c r="B30" s="442"/>
      <c r="C30" s="443"/>
      <c r="D30" s="443"/>
      <c r="E30" s="443"/>
      <c r="F30" s="443"/>
      <c r="G30" s="443"/>
      <c r="H30" s="443"/>
      <c r="I30" s="443"/>
      <c r="J30" s="444"/>
      <c r="K30" s="352"/>
    </row>
    <row r="31" spans="1:11" ht="48.75" customHeight="1">
      <c r="A31" s="353"/>
      <c r="B31" s="409"/>
      <c r="C31" s="445" t="s">
        <v>83</v>
      </c>
      <c r="D31" s="445"/>
      <c r="E31" s="445"/>
      <c r="F31" s="445"/>
      <c r="G31" s="445"/>
      <c r="H31" s="445"/>
      <c r="I31" s="445"/>
      <c r="J31" s="403"/>
      <c r="K31" s="352"/>
    </row>
    <row r="32" spans="1:11" ht="48.75" customHeight="1">
      <c r="A32" s="353"/>
      <c r="B32" s="402"/>
      <c r="C32" s="401"/>
      <c r="D32" s="400"/>
      <c r="E32" s="393"/>
      <c r="F32" s="446"/>
      <c r="G32" s="446"/>
      <c r="H32" s="446"/>
      <c r="I32" s="446"/>
      <c r="J32" s="446"/>
      <c r="K32" s="352"/>
    </row>
    <row r="33" spans="1:11" ht="48.75" customHeight="1">
      <c r="A33" s="353"/>
      <c r="B33" s="436"/>
      <c r="C33" s="437"/>
      <c r="D33" s="437"/>
      <c r="E33" s="437"/>
      <c r="F33" s="437"/>
      <c r="G33" s="437"/>
      <c r="H33" s="437"/>
      <c r="I33" s="437"/>
      <c r="J33" s="438"/>
      <c r="K33" s="352"/>
    </row>
    <row r="34" spans="1:11" ht="48.75" customHeight="1">
      <c r="A34" s="353"/>
      <c r="B34" s="439"/>
      <c r="C34" s="440"/>
      <c r="D34" s="440"/>
      <c r="E34" s="440"/>
      <c r="F34" s="440"/>
      <c r="G34" s="440"/>
      <c r="H34" s="440"/>
      <c r="I34" s="440"/>
      <c r="J34" s="441"/>
      <c r="K34" s="352"/>
    </row>
    <row r="35" spans="1:11" ht="48.75" customHeight="1">
      <c r="A35" s="353"/>
      <c r="B35" s="439"/>
      <c r="C35" s="440"/>
      <c r="D35" s="440"/>
      <c r="E35" s="440"/>
      <c r="F35" s="440"/>
      <c r="G35" s="440"/>
      <c r="H35" s="440"/>
      <c r="I35" s="440"/>
      <c r="J35" s="441"/>
      <c r="K35" s="352"/>
    </row>
    <row r="36" spans="1:11" ht="48.75" customHeight="1">
      <c r="A36" s="353"/>
      <c r="B36" s="439"/>
      <c r="C36" s="440"/>
      <c r="D36" s="440"/>
      <c r="E36" s="440"/>
      <c r="F36" s="440"/>
      <c r="G36" s="440"/>
      <c r="H36" s="440"/>
      <c r="I36" s="440"/>
      <c r="J36" s="441"/>
      <c r="K36" s="352"/>
    </row>
    <row r="37" spans="1:11" ht="48.75" customHeight="1">
      <c r="A37" s="353"/>
      <c r="B37" s="439"/>
      <c r="C37" s="440"/>
      <c r="D37" s="440"/>
      <c r="E37" s="440"/>
      <c r="F37" s="440"/>
      <c r="G37" s="440"/>
      <c r="H37" s="440"/>
      <c r="I37" s="440"/>
      <c r="J37" s="441"/>
      <c r="K37" s="352"/>
    </row>
    <row r="38" spans="1:11" ht="48.75" customHeight="1">
      <c r="A38" s="353"/>
      <c r="B38" s="439"/>
      <c r="C38" s="440"/>
      <c r="D38" s="440"/>
      <c r="E38" s="440"/>
      <c r="F38" s="440"/>
      <c r="G38" s="440"/>
      <c r="H38" s="440"/>
      <c r="I38" s="440"/>
      <c r="J38" s="441"/>
      <c r="K38" s="352"/>
    </row>
    <row r="39" spans="1:11" ht="48.75" customHeight="1">
      <c r="A39" s="353"/>
      <c r="B39" s="439"/>
      <c r="C39" s="440"/>
      <c r="D39" s="440"/>
      <c r="E39" s="440"/>
      <c r="F39" s="440"/>
      <c r="G39" s="440"/>
      <c r="H39" s="440"/>
      <c r="I39" s="440"/>
      <c r="J39" s="441"/>
      <c r="K39" s="352"/>
    </row>
    <row r="40" spans="1:11" ht="48.75" customHeight="1">
      <c r="A40" s="353"/>
      <c r="B40" s="439"/>
      <c r="C40" s="440"/>
      <c r="D40" s="440"/>
      <c r="E40" s="440"/>
      <c r="F40" s="440"/>
      <c r="G40" s="440"/>
      <c r="H40" s="440"/>
      <c r="I40" s="440"/>
      <c r="J40" s="441"/>
      <c r="K40" s="352"/>
    </row>
    <row r="41" spans="1:11" ht="48.75" customHeight="1">
      <c r="A41" s="353"/>
      <c r="B41" s="439"/>
      <c r="C41" s="440"/>
      <c r="D41" s="440"/>
      <c r="E41" s="440"/>
      <c r="F41" s="440"/>
      <c r="G41" s="440"/>
      <c r="H41" s="440"/>
      <c r="I41" s="440"/>
      <c r="J41" s="441"/>
      <c r="K41" s="352"/>
    </row>
    <row r="42" spans="1:11" ht="48.75" customHeight="1">
      <c r="A42" s="353"/>
      <c r="B42" s="439"/>
      <c r="C42" s="440"/>
      <c r="D42" s="440"/>
      <c r="E42" s="440"/>
      <c r="F42" s="440"/>
      <c r="G42" s="440"/>
      <c r="H42" s="440"/>
      <c r="I42" s="440"/>
      <c r="J42" s="441"/>
      <c r="K42" s="352"/>
    </row>
    <row r="43" spans="1:11" ht="48.75" customHeight="1">
      <c r="A43" s="353"/>
      <c r="B43" s="439"/>
      <c r="C43" s="440"/>
      <c r="D43" s="440"/>
      <c r="E43" s="440"/>
      <c r="F43" s="440"/>
      <c r="G43" s="440"/>
      <c r="H43" s="440"/>
      <c r="I43" s="440"/>
      <c r="J43" s="441"/>
      <c r="K43" s="352"/>
    </row>
    <row r="44" spans="1:11" ht="48.75" customHeight="1">
      <c r="A44" s="353"/>
      <c r="B44" s="439"/>
      <c r="C44" s="440"/>
      <c r="D44" s="440"/>
      <c r="E44" s="440"/>
      <c r="F44" s="440"/>
      <c r="G44" s="440"/>
      <c r="H44" s="440"/>
      <c r="I44" s="440"/>
      <c r="J44" s="441"/>
      <c r="K44" s="352"/>
    </row>
    <row r="45" spans="1:11" ht="48.75" customHeight="1">
      <c r="A45" s="353"/>
      <c r="B45" s="439"/>
      <c r="C45" s="440"/>
      <c r="D45" s="440"/>
      <c r="E45" s="440"/>
      <c r="F45" s="440"/>
      <c r="G45" s="440"/>
      <c r="H45" s="440"/>
      <c r="I45" s="440"/>
      <c r="J45" s="441"/>
      <c r="K45" s="352"/>
    </row>
    <row r="46" spans="1:11" ht="48.75" customHeight="1">
      <c r="A46" s="353"/>
      <c r="B46" s="439"/>
      <c r="C46" s="440"/>
      <c r="D46" s="440"/>
      <c r="E46" s="440"/>
      <c r="F46" s="440"/>
      <c r="G46" s="440"/>
      <c r="H46" s="440"/>
      <c r="I46" s="440"/>
      <c r="J46" s="441"/>
      <c r="K46" s="352"/>
    </row>
    <row r="47" spans="1:11" ht="48.75" customHeight="1">
      <c r="A47" s="353"/>
      <c r="B47" s="439"/>
      <c r="C47" s="440"/>
      <c r="D47" s="440"/>
      <c r="E47" s="440"/>
      <c r="F47" s="440"/>
      <c r="G47" s="440"/>
      <c r="H47" s="440"/>
      <c r="I47" s="440"/>
      <c r="J47" s="441"/>
      <c r="K47" s="352"/>
    </row>
    <row r="48" spans="1:11" ht="48.75" customHeight="1">
      <c r="A48" s="353"/>
      <c r="B48" s="442"/>
      <c r="C48" s="443"/>
      <c r="D48" s="443"/>
      <c r="E48" s="443"/>
      <c r="F48" s="443"/>
      <c r="G48" s="443"/>
      <c r="H48" s="443"/>
      <c r="I48" s="443"/>
      <c r="J48" s="444"/>
      <c r="K48" s="352"/>
    </row>
    <row r="49" spans="1:11" ht="54.75" customHeight="1">
      <c r="A49" s="353"/>
      <c r="B49" s="409"/>
      <c r="C49" s="445"/>
      <c r="D49" s="445"/>
      <c r="E49" s="445"/>
      <c r="F49" s="445"/>
      <c r="G49" s="445"/>
      <c r="H49" s="445"/>
      <c r="I49" s="445"/>
      <c r="J49" s="403"/>
      <c r="K49" s="352"/>
    </row>
    <row r="50" spans="1:11" ht="23.25" customHeight="1">
      <c r="A50" s="381"/>
      <c r="B50" s="381"/>
      <c r="C50" s="381"/>
      <c r="D50" s="380"/>
      <c r="E50" s="380"/>
      <c r="F50" s="380"/>
      <c r="G50" s="379"/>
      <c r="H50" s="379"/>
      <c r="I50" s="379"/>
      <c r="J50" s="379"/>
      <c r="K50" s="352"/>
    </row>
    <row r="51" spans="1:11" ht="23.25" customHeight="1">
      <c r="A51" s="378" t="s">
        <v>84</v>
      </c>
      <c r="B51" s="24"/>
      <c r="C51" s="24"/>
      <c r="D51" s="24"/>
      <c r="E51" s="24"/>
      <c r="F51" s="24"/>
      <c r="G51" s="24"/>
      <c r="H51" s="24"/>
      <c r="I51" s="24"/>
      <c r="J51" s="24"/>
      <c r="K51" s="24"/>
    </row>
    <row r="52" spans="1:11" ht="23.25" customHeight="1">
      <c r="A52" s="6"/>
      <c r="B52" s="6"/>
      <c r="C52" s="6"/>
      <c r="D52" s="6"/>
      <c r="E52" s="6"/>
      <c r="F52" s="6"/>
      <c r="G52" s="6"/>
      <c r="H52" s="6"/>
      <c r="I52" s="6"/>
      <c r="J52" s="6"/>
      <c r="K52" s="6"/>
    </row>
    <row r="53" spans="1:11" ht="23.25" customHeight="1">
      <c r="A53" s="6"/>
      <c r="B53" s="6"/>
      <c r="C53" s="6"/>
      <c r="D53" s="6"/>
      <c r="E53" s="6"/>
      <c r="F53" s="6"/>
      <c r="G53" s="6"/>
      <c r="H53" s="6"/>
      <c r="I53" s="6"/>
      <c r="J53" s="6"/>
      <c r="K53" s="6"/>
    </row>
    <row r="54" spans="1:11" ht="23.25" customHeight="1">
      <c r="A54" s="6"/>
      <c r="B54" s="6"/>
      <c r="C54" s="6"/>
      <c r="D54" s="6"/>
      <c r="E54" s="6"/>
      <c r="F54" s="6"/>
      <c r="G54" s="6"/>
      <c r="H54" s="6"/>
      <c r="I54" s="6"/>
      <c r="J54" s="6"/>
      <c r="K54" s="6"/>
    </row>
    <row r="55" spans="1:11" ht="23.25" customHeight="1">
      <c r="A55" s="6"/>
      <c r="B55" s="6"/>
      <c r="C55" s="6"/>
      <c r="D55" s="6"/>
      <c r="E55" s="6"/>
      <c r="F55" s="6"/>
      <c r="G55" s="6"/>
      <c r="H55" s="6"/>
      <c r="I55" s="6"/>
      <c r="J55" s="6"/>
      <c r="K55" s="6"/>
    </row>
    <row r="56" spans="1:11" ht="23.25" customHeight="1">
      <c r="A56" s="6"/>
      <c r="B56" s="6"/>
      <c r="C56" s="6"/>
      <c r="D56" s="6"/>
      <c r="E56" s="6"/>
      <c r="F56" s="6"/>
      <c r="G56" s="6"/>
      <c r="H56" s="6"/>
      <c r="I56" s="6"/>
      <c r="J56" s="6"/>
      <c r="K56" s="6"/>
    </row>
    <row r="57" spans="1:11" ht="23.25" customHeight="1">
      <c r="A57" s="6"/>
      <c r="B57" s="6"/>
      <c r="C57" s="6"/>
      <c r="D57" s="6"/>
      <c r="E57" s="6"/>
      <c r="F57" s="6"/>
      <c r="G57" s="6"/>
      <c r="H57" s="6"/>
      <c r="I57" s="6"/>
      <c r="J57" s="6"/>
      <c r="K57" s="6"/>
    </row>
    <row r="58" spans="1:11" ht="23.25" customHeight="1">
      <c r="A58" s="6"/>
      <c r="B58" s="6"/>
      <c r="C58" s="6"/>
      <c r="D58" s="6"/>
      <c r="E58" s="6"/>
      <c r="F58" s="6"/>
      <c r="G58" s="6"/>
      <c r="H58" s="6"/>
      <c r="I58" s="6"/>
      <c r="J58" s="6"/>
      <c r="K58" s="6"/>
    </row>
    <row r="59" spans="1:11" ht="23.25" customHeight="1">
      <c r="A59" s="6"/>
      <c r="B59" s="6"/>
      <c r="C59" s="6"/>
      <c r="D59" s="6"/>
      <c r="E59" s="6"/>
      <c r="F59" s="6"/>
      <c r="G59" s="6"/>
      <c r="H59" s="6"/>
      <c r="I59" s="6"/>
      <c r="J59" s="6"/>
      <c r="K59" s="6"/>
    </row>
    <row r="60" spans="1:11" ht="23.25" customHeight="1">
      <c r="A60" s="6"/>
      <c r="B60" s="6"/>
      <c r="C60" s="6"/>
      <c r="D60" s="6"/>
      <c r="E60" s="6"/>
      <c r="F60" s="6"/>
      <c r="G60" s="6"/>
      <c r="H60" s="6"/>
      <c r="I60" s="6"/>
      <c r="J60" s="6"/>
      <c r="K60" s="6"/>
    </row>
    <row r="61" spans="1:11" ht="23.25" customHeight="1">
      <c r="A61" s="6"/>
      <c r="B61" s="6"/>
      <c r="C61" s="6"/>
      <c r="D61" s="6"/>
      <c r="E61" s="6"/>
      <c r="F61" s="6"/>
      <c r="G61" s="6"/>
      <c r="H61" s="6"/>
      <c r="I61" s="6"/>
      <c r="J61" s="6"/>
      <c r="K61" s="6"/>
    </row>
    <row r="62" spans="1:11" ht="23.25" customHeight="1">
      <c r="A62" s="6"/>
      <c r="B62" s="6"/>
      <c r="C62" s="6"/>
      <c r="D62" s="6"/>
      <c r="E62" s="6"/>
      <c r="F62" s="6"/>
      <c r="G62" s="6"/>
      <c r="H62" s="6"/>
      <c r="I62" s="6"/>
      <c r="J62" s="6"/>
      <c r="K62" s="6"/>
    </row>
    <row r="63" spans="1:11" ht="23.25" customHeight="1">
      <c r="A63" s="6"/>
      <c r="B63" s="6"/>
      <c r="C63" s="6"/>
      <c r="D63" s="6"/>
      <c r="E63" s="6"/>
      <c r="F63" s="6"/>
      <c r="G63" s="6"/>
      <c r="H63" s="6"/>
      <c r="I63" s="6"/>
      <c r="J63" s="6"/>
      <c r="K63" s="6"/>
    </row>
    <row r="64" spans="1:11" ht="23.25" customHeight="1">
      <c r="A64" s="6"/>
      <c r="B64" s="6"/>
      <c r="C64" s="6"/>
      <c r="D64" s="6"/>
      <c r="E64" s="6"/>
      <c r="F64" s="6"/>
      <c r="G64" s="6"/>
      <c r="H64" s="6"/>
      <c r="I64" s="6"/>
      <c r="J64" s="6"/>
      <c r="K64" s="6"/>
    </row>
    <row r="65" spans="1:11" ht="23.25" customHeight="1">
      <c r="A65" s="6"/>
      <c r="B65" s="6"/>
      <c r="C65" s="6"/>
      <c r="D65" s="6"/>
      <c r="E65" s="6"/>
      <c r="F65" s="6"/>
      <c r="G65" s="6"/>
      <c r="H65" s="6"/>
      <c r="I65" s="6"/>
      <c r="J65" s="6"/>
      <c r="K65" s="6"/>
    </row>
    <row r="66" spans="1:11" ht="23.25" customHeight="1">
      <c r="A66" s="6"/>
      <c r="B66" s="6"/>
      <c r="C66" s="6"/>
      <c r="D66" s="6"/>
      <c r="E66" s="6"/>
      <c r="F66" s="6"/>
      <c r="G66" s="6"/>
      <c r="H66" s="6"/>
      <c r="I66" s="6"/>
      <c r="J66" s="6"/>
      <c r="K66" s="6"/>
    </row>
    <row r="67" spans="1:11" ht="23.25" customHeight="1">
      <c r="A67" s="6"/>
      <c r="B67" s="6"/>
      <c r="C67" s="6"/>
      <c r="D67" s="6"/>
      <c r="E67" s="6"/>
      <c r="F67" s="6"/>
      <c r="G67" s="6"/>
      <c r="H67" s="6"/>
      <c r="I67" s="6"/>
      <c r="J67" s="6"/>
      <c r="K67" s="6"/>
    </row>
    <row r="68" spans="1:11" ht="23.25" customHeight="1">
      <c r="A68" s="6"/>
      <c r="B68" s="6"/>
      <c r="C68" s="6"/>
      <c r="D68" s="6"/>
      <c r="E68" s="6"/>
      <c r="F68" s="6"/>
      <c r="G68" s="6"/>
      <c r="H68" s="6"/>
      <c r="I68" s="6"/>
      <c r="J68" s="6"/>
      <c r="K68" s="6"/>
    </row>
    <row r="69" spans="1:11" ht="23.25" customHeight="1">
      <c r="A69" s="6"/>
      <c r="B69" s="6"/>
      <c r="C69" s="6"/>
      <c r="D69" s="6"/>
      <c r="E69" s="6"/>
      <c r="F69" s="6"/>
      <c r="G69" s="6"/>
      <c r="H69" s="6"/>
      <c r="I69" s="6"/>
      <c r="J69" s="6"/>
      <c r="K69" s="6"/>
    </row>
    <row r="70" spans="1:11" ht="23.25" customHeight="1">
      <c r="A70" s="6"/>
      <c r="B70" s="6"/>
      <c r="C70" s="6"/>
      <c r="D70" s="6"/>
      <c r="E70" s="6"/>
      <c r="F70" s="6"/>
      <c r="G70" s="6"/>
      <c r="H70" s="6"/>
      <c r="I70" s="6"/>
      <c r="J70" s="6"/>
      <c r="K70" s="6"/>
    </row>
    <row r="71" spans="1:11" ht="23.25" customHeight="1">
      <c r="A71" s="6"/>
      <c r="B71" s="6"/>
      <c r="C71" s="6"/>
      <c r="D71" s="6"/>
      <c r="E71" s="6"/>
      <c r="F71" s="6"/>
      <c r="G71" s="6"/>
      <c r="H71" s="6"/>
      <c r="I71" s="6"/>
      <c r="J71" s="6"/>
      <c r="K71" s="6"/>
    </row>
    <row r="72" spans="1:11" ht="15.95" customHeight="1">
      <c r="A72" s="6"/>
      <c r="B72" s="6"/>
      <c r="C72" s="6"/>
      <c r="D72" s="6"/>
      <c r="E72" s="6"/>
      <c r="F72" s="6"/>
      <c r="G72" s="6"/>
      <c r="H72" s="6"/>
      <c r="I72" s="6"/>
      <c r="J72" s="6"/>
      <c r="K72" s="6"/>
    </row>
    <row r="73" spans="1:11" ht="11.25" customHeight="1">
      <c r="A73" s="6"/>
      <c r="B73" s="6"/>
      <c r="C73" s="6"/>
      <c r="D73" s="6"/>
      <c r="E73" s="6"/>
      <c r="F73" s="6"/>
      <c r="G73" s="6"/>
      <c r="H73" s="6"/>
      <c r="I73" s="6"/>
      <c r="J73" s="6"/>
      <c r="K73" s="6"/>
    </row>
    <row r="74" spans="1:11" ht="22.5" customHeight="1">
      <c r="A74" s="6"/>
      <c r="B74" s="6"/>
      <c r="C74" s="6"/>
      <c r="D74" s="6"/>
      <c r="E74" s="6"/>
      <c r="F74" s="6"/>
      <c r="G74" s="6"/>
      <c r="H74" s="6"/>
      <c r="I74" s="6"/>
      <c r="J74" s="6"/>
      <c r="K74" s="6"/>
    </row>
    <row r="75" spans="1:11">
      <c r="A75" s="6"/>
      <c r="B75" s="6"/>
      <c r="C75" s="6"/>
      <c r="D75" s="6"/>
      <c r="E75" s="6"/>
      <c r="F75" s="6"/>
      <c r="G75" s="6"/>
      <c r="H75" s="6"/>
      <c r="I75" s="6"/>
      <c r="J75" s="6"/>
      <c r="K75" s="6"/>
    </row>
    <row r="76" spans="1:11">
      <c r="A76" s="6"/>
      <c r="B76" s="6"/>
      <c r="C76" s="6"/>
      <c r="D76" s="6"/>
      <c r="E76" s="6"/>
      <c r="F76" s="6"/>
      <c r="G76" s="6"/>
      <c r="H76" s="6"/>
      <c r="I76" s="6"/>
      <c r="J76" s="6"/>
      <c r="K76" s="6"/>
    </row>
    <row r="77" spans="1:11">
      <c r="A77" s="6"/>
      <c r="B77" s="6"/>
      <c r="C77" s="6"/>
      <c r="D77" s="6"/>
      <c r="E77" s="6"/>
      <c r="F77" s="6"/>
      <c r="G77" s="6"/>
      <c r="H77" s="6"/>
      <c r="I77" s="6"/>
      <c r="J77" s="6"/>
      <c r="K77" s="6"/>
    </row>
    <row r="78" spans="1:11">
      <c r="A78" s="6"/>
      <c r="B78" s="6"/>
      <c r="C78" s="6"/>
      <c r="D78" s="6"/>
      <c r="E78" s="6"/>
      <c r="F78" s="6"/>
      <c r="G78" s="6"/>
      <c r="H78" s="6"/>
      <c r="I78" s="6"/>
      <c r="J78" s="6"/>
      <c r="K78" s="6"/>
    </row>
    <row r="79" spans="1:11">
      <c r="A79" s="6"/>
      <c r="B79" s="6"/>
      <c r="C79" s="6"/>
      <c r="D79" s="6"/>
      <c r="E79" s="6"/>
      <c r="F79" s="6"/>
      <c r="G79" s="6"/>
      <c r="H79" s="6"/>
      <c r="I79" s="6"/>
      <c r="J79" s="6"/>
      <c r="K79" s="6"/>
    </row>
    <row r="80" spans="1:11">
      <c r="A80" s="6"/>
      <c r="B80" s="6"/>
      <c r="C80" s="6"/>
      <c r="D80" s="6"/>
      <c r="E80" s="6"/>
      <c r="F80" s="6"/>
      <c r="G80" s="6"/>
      <c r="H80" s="6"/>
      <c r="I80" s="6"/>
      <c r="J80" s="6"/>
      <c r="K80" s="6"/>
    </row>
    <row r="81" spans="1:11">
      <c r="A81" s="6"/>
      <c r="B81" s="6"/>
      <c r="C81" s="6"/>
      <c r="D81" s="6"/>
      <c r="E81" s="6"/>
      <c r="F81" s="6"/>
      <c r="G81" s="6"/>
      <c r="H81" s="6"/>
      <c r="I81" s="6"/>
      <c r="J81" s="6"/>
      <c r="K81" s="6"/>
    </row>
    <row r="82" spans="1:11">
      <c r="A82" s="6"/>
      <c r="B82" s="6"/>
      <c r="C82" s="6"/>
      <c r="D82" s="6"/>
      <c r="E82" s="6"/>
      <c r="F82" s="6"/>
      <c r="G82" s="6"/>
      <c r="H82" s="6"/>
      <c r="I82" s="6"/>
      <c r="J82" s="6"/>
      <c r="K82" s="6"/>
    </row>
  </sheetData>
  <mergeCells count="11">
    <mergeCell ref="B10:C10"/>
    <mergeCell ref="B11:C11"/>
    <mergeCell ref="B12:AC12"/>
    <mergeCell ref="C31:I31"/>
    <mergeCell ref="C49:I49"/>
    <mergeCell ref="D1:H1"/>
    <mergeCell ref="D2:H2"/>
    <mergeCell ref="D3:H3"/>
    <mergeCell ref="E5:G7"/>
    <mergeCell ref="B8:J8"/>
    <mergeCell ref="B9:C9"/>
  </mergeCells>
  <printOptions horizontalCentered="1"/>
  <pageMargins left="0.59055118110236227" right="0.39370078740157483" top="0.59055118110236227" bottom="0.39370078740157483" header="0" footer="0"/>
  <pageSetup scale="34" orientation="portrait" r:id="rId1"/>
  <headerFooter alignWithMargins="0">
    <oddHeader>&amp;R&amp;"Arial,Negrita"&amp;12&amp;K000000FORMATO E.P. 003.5</oddHeader>
    <oddFooter xml:space="preserve">&amp;R&amp;8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1"/>
  <sheetViews>
    <sheetView view="pageBreakPreview" zoomScale="85" zoomScaleNormal="55" zoomScaleSheetLayoutView="85" zoomScalePageLayoutView="55" workbookViewId="0">
      <selection activeCell="C11" sqref="C11:F13"/>
    </sheetView>
  </sheetViews>
  <sheetFormatPr baseColWidth="10" defaultColWidth="10.85546875" defaultRowHeight="12.75"/>
  <cols>
    <col min="1" max="2" width="17.85546875" style="8" customWidth="1"/>
    <col min="3" max="3" width="56.140625" style="8" customWidth="1"/>
    <col min="4" max="4" width="17.28515625" style="8" customWidth="1"/>
    <col min="5" max="5" width="17.7109375" style="8" customWidth="1"/>
    <col min="6" max="6" width="21.42578125" style="8" customWidth="1"/>
    <col min="7" max="7" width="46.140625" style="8" customWidth="1"/>
    <col min="8" max="16384" width="10.85546875" style="8"/>
  </cols>
  <sheetData>
    <row r="1" spans="1:28" s="1" customFormat="1" ht="14.25"/>
    <row r="2" spans="1:28" s="538" customFormat="1" ht="18">
      <c r="A2" s="535"/>
      <c r="B2" s="535"/>
      <c r="C2" s="536"/>
      <c r="D2" s="536"/>
      <c r="E2" s="536"/>
      <c r="F2" s="536"/>
      <c r="G2" s="537" t="s">
        <v>46</v>
      </c>
    </row>
    <row r="3" spans="1:28" s="1" customFormat="1" ht="18">
      <c r="A3" s="31"/>
      <c r="B3" s="31"/>
      <c r="C3" s="536"/>
      <c r="D3" s="536"/>
      <c r="E3" s="536"/>
      <c r="F3" s="536"/>
      <c r="G3" s="537"/>
    </row>
    <row r="4" spans="1:28" s="1" customFormat="1" ht="18">
      <c r="A4" s="31"/>
      <c r="B4" s="31"/>
      <c r="C4" s="536"/>
      <c r="D4" s="536"/>
      <c r="E4" s="536"/>
      <c r="F4" s="536"/>
      <c r="G4" s="537"/>
    </row>
    <row r="5" spans="1:28" s="1" customFormat="1" ht="9.75" customHeight="1">
      <c r="A5" s="2"/>
      <c r="B5" s="2"/>
      <c r="C5" s="2"/>
      <c r="D5" s="3"/>
      <c r="E5" s="3"/>
      <c r="F5" s="3"/>
      <c r="G5" s="4"/>
    </row>
    <row r="6" spans="1:28" s="1" customFormat="1" ht="9.75" customHeight="1">
      <c r="A6" s="5"/>
      <c r="B6" s="5"/>
      <c r="C6" s="5"/>
      <c r="D6" s="4"/>
      <c r="E6" s="4"/>
      <c r="F6" s="4"/>
      <c r="G6" s="4"/>
    </row>
    <row r="7" spans="1:28" s="6" customFormat="1" ht="56.1" customHeight="1">
      <c r="A7" s="539" t="s">
        <v>0</v>
      </c>
      <c r="B7" s="540"/>
      <c r="C7" s="540"/>
      <c r="D7" s="540"/>
      <c r="E7" s="540"/>
      <c r="F7" s="540"/>
      <c r="G7" s="541"/>
    </row>
    <row r="8" spans="1:28" s="546" customFormat="1" ht="24.75" customHeight="1">
      <c r="A8" s="542" t="s">
        <v>82</v>
      </c>
      <c r="B8" s="415"/>
      <c r="C8" s="415"/>
      <c r="D8" s="543"/>
      <c r="E8" s="543"/>
      <c r="F8" s="543"/>
      <c r="G8" s="543"/>
      <c r="H8" s="544"/>
      <c r="I8" s="544"/>
      <c r="J8" s="544"/>
      <c r="K8" s="544"/>
      <c r="L8" s="544"/>
      <c r="M8" s="544"/>
      <c r="N8" s="544"/>
      <c r="O8" s="544"/>
      <c r="P8" s="544"/>
      <c r="Q8" s="544"/>
      <c r="R8" s="544"/>
      <c r="S8" s="544"/>
      <c r="T8" s="545"/>
      <c r="U8" s="544"/>
    </row>
    <row r="9" spans="1:28" s="546" customFormat="1" ht="24.75" customHeight="1">
      <c r="A9" s="542" t="s">
        <v>42</v>
      </c>
      <c r="B9" s="415"/>
      <c r="C9" s="415"/>
      <c r="D9" s="543"/>
      <c r="E9" s="543"/>
      <c r="F9" s="543"/>
      <c r="G9" s="543"/>
      <c r="H9" s="544"/>
      <c r="I9" s="544"/>
      <c r="J9" s="544"/>
      <c r="K9" s="544"/>
      <c r="L9" s="544"/>
      <c r="M9" s="544"/>
      <c r="N9" s="544"/>
      <c r="O9" s="544"/>
      <c r="P9" s="544"/>
      <c r="Q9" s="544"/>
      <c r="R9" s="544"/>
      <c r="S9" s="544"/>
      <c r="T9" s="545"/>
      <c r="U9" s="544"/>
    </row>
    <row r="10" spans="1:28" s="546" customFormat="1" ht="24.75" customHeight="1">
      <c r="A10" s="542" t="s">
        <v>22</v>
      </c>
      <c r="B10" s="415" t="s">
        <v>99</v>
      </c>
      <c r="C10" s="415"/>
      <c r="D10" s="543"/>
      <c r="E10" s="543"/>
      <c r="F10" s="543"/>
      <c r="G10" s="543"/>
      <c r="H10" s="544"/>
      <c r="I10" s="544"/>
      <c r="J10" s="544"/>
      <c r="K10" s="544"/>
      <c r="L10" s="544"/>
      <c r="M10" s="544"/>
      <c r="N10" s="544"/>
      <c r="O10" s="544"/>
      <c r="P10" s="544"/>
      <c r="Q10" s="544"/>
      <c r="R10" s="544"/>
      <c r="S10" s="544"/>
      <c r="T10" s="545"/>
      <c r="U10" s="544"/>
    </row>
    <row r="11" spans="1:28" s="550" customFormat="1" ht="9.9499999999999993" customHeight="1">
      <c r="A11" s="547"/>
      <c r="B11" s="547"/>
      <c r="C11" s="548" t="s">
        <v>100</v>
      </c>
      <c r="D11" s="548"/>
      <c r="E11" s="548"/>
      <c r="F11" s="548"/>
      <c r="G11" s="549"/>
    </row>
    <row r="12" spans="1:28" s="1" customFormat="1" ht="9.9499999999999993" customHeight="1">
      <c r="A12" s="9"/>
      <c r="B12" s="9"/>
      <c r="C12" s="548"/>
      <c r="D12" s="548"/>
      <c r="E12" s="548"/>
      <c r="F12" s="548"/>
      <c r="G12" s="10"/>
    </row>
    <row r="13" spans="1:28" s="550" customFormat="1" ht="9.9499999999999993" customHeight="1">
      <c r="A13" s="547"/>
      <c r="B13" s="547"/>
      <c r="C13" s="548"/>
      <c r="D13" s="548"/>
      <c r="E13" s="548"/>
      <c r="F13" s="548"/>
      <c r="G13" s="549"/>
    </row>
    <row r="14" spans="1:28" s="351" customFormat="1" ht="9" customHeight="1">
      <c r="A14" s="29"/>
      <c r="B14" s="29"/>
      <c r="C14" s="29"/>
      <c r="D14" s="30"/>
      <c r="E14" s="30"/>
      <c r="F14" s="30"/>
      <c r="G14" s="352"/>
      <c r="H14" s="352"/>
      <c r="I14" s="352"/>
      <c r="J14" s="352"/>
      <c r="K14" s="352"/>
      <c r="L14" s="352"/>
      <c r="M14" s="352"/>
      <c r="N14" s="352"/>
      <c r="O14" s="352"/>
      <c r="P14" s="352"/>
      <c r="Q14" s="352"/>
      <c r="R14" s="352"/>
      <c r="S14" s="352"/>
      <c r="T14" s="352"/>
      <c r="U14" s="352"/>
      <c r="V14" s="352"/>
      <c r="W14" s="352"/>
      <c r="X14" s="352"/>
      <c r="Y14" s="352"/>
      <c r="Z14" s="352"/>
      <c r="AA14" s="352"/>
      <c r="AB14" s="352"/>
    </row>
    <row r="15" spans="1:28" s="171" customFormat="1" ht="9" customHeight="1" thickBot="1">
      <c r="A15" s="551"/>
      <c r="B15" s="29"/>
      <c r="C15" s="29"/>
      <c r="D15" s="30"/>
      <c r="E15" s="30"/>
      <c r="F15" s="30"/>
      <c r="G15" s="352"/>
      <c r="H15" s="352"/>
      <c r="I15" s="352"/>
      <c r="J15" s="352"/>
      <c r="K15" s="352"/>
      <c r="L15" s="352"/>
      <c r="M15" s="352"/>
      <c r="N15" s="352"/>
      <c r="O15" s="352"/>
      <c r="P15" s="352"/>
      <c r="Q15" s="352"/>
      <c r="R15" s="352"/>
      <c r="S15" s="352"/>
      <c r="T15" s="352"/>
      <c r="U15" s="352"/>
      <c r="V15" s="352"/>
      <c r="W15" s="352"/>
      <c r="X15" s="352"/>
      <c r="Y15" s="352"/>
      <c r="Z15" s="352"/>
      <c r="AA15" s="352"/>
      <c r="AB15" s="352"/>
    </row>
    <row r="16" spans="1:28" ht="22.5" customHeight="1">
      <c r="A16" s="51" t="s">
        <v>1</v>
      </c>
      <c r="B16" s="51" t="s">
        <v>8</v>
      </c>
      <c r="C16" s="53" t="s">
        <v>2</v>
      </c>
      <c r="D16" s="55" t="s">
        <v>3</v>
      </c>
      <c r="E16" s="55"/>
      <c r="F16" s="55"/>
      <c r="G16" s="56" t="s">
        <v>4</v>
      </c>
    </row>
    <row r="17" spans="1:7" ht="22.5" customHeight="1" thickBot="1">
      <c r="A17" s="52"/>
      <c r="B17" s="52"/>
      <c r="C17" s="54"/>
      <c r="D17" s="12" t="s">
        <v>5</v>
      </c>
      <c r="E17" s="12" t="s">
        <v>6</v>
      </c>
      <c r="F17" s="12" t="s">
        <v>7</v>
      </c>
      <c r="G17" s="57"/>
    </row>
    <row r="18" spans="1:7" ht="12.75" customHeight="1" thickBot="1">
      <c r="A18" s="13"/>
      <c r="B18" s="13"/>
      <c r="C18" s="13"/>
      <c r="D18" s="14"/>
      <c r="E18" s="14"/>
      <c r="F18" s="14"/>
      <c r="G18" s="13"/>
    </row>
    <row r="19" spans="1:7" ht="28.5" customHeight="1">
      <c r="A19" s="552"/>
      <c r="B19" s="553"/>
      <c r="C19" s="36"/>
      <c r="D19" s="553"/>
      <c r="E19" s="15"/>
      <c r="F19" s="15"/>
      <c r="G19" s="554"/>
    </row>
    <row r="20" spans="1:7" ht="28.5" customHeight="1">
      <c r="A20" s="44">
        <v>1</v>
      </c>
      <c r="B20" s="555">
        <v>41912</v>
      </c>
      <c r="C20" s="17" t="s">
        <v>101</v>
      </c>
      <c r="D20" s="18" t="s">
        <v>23</v>
      </c>
      <c r="E20" s="20" t="s">
        <v>23</v>
      </c>
      <c r="F20" s="18"/>
      <c r="G20" s="19"/>
    </row>
    <row r="21" spans="1:7" ht="28.5" customHeight="1">
      <c r="A21" s="44">
        <v>2</v>
      </c>
      <c r="B21" s="555">
        <v>41912</v>
      </c>
      <c r="C21" s="17" t="s">
        <v>102</v>
      </c>
      <c r="D21" s="20" t="s">
        <v>23</v>
      </c>
      <c r="E21" s="20"/>
      <c r="F21" s="18"/>
      <c r="G21" s="19"/>
    </row>
    <row r="22" spans="1:7" ht="28.5" customHeight="1">
      <c r="A22" s="44">
        <v>3</v>
      </c>
      <c r="B22" s="555">
        <v>41912</v>
      </c>
      <c r="C22" s="17" t="s">
        <v>103</v>
      </c>
      <c r="D22" s="20" t="s">
        <v>23</v>
      </c>
      <c r="E22" s="20"/>
      <c r="F22" s="18"/>
      <c r="G22" s="19"/>
    </row>
    <row r="23" spans="1:7" ht="28.5" customHeight="1">
      <c r="A23" s="44">
        <v>4</v>
      </c>
      <c r="B23" s="555">
        <v>41912</v>
      </c>
      <c r="C23" s="17" t="s">
        <v>104</v>
      </c>
      <c r="D23" s="20" t="s">
        <v>23</v>
      </c>
      <c r="E23" s="20"/>
      <c r="F23" s="18"/>
      <c r="G23" s="19"/>
    </row>
    <row r="24" spans="1:7" ht="28.5" customHeight="1">
      <c r="A24" s="44">
        <v>5</v>
      </c>
      <c r="B24" s="555">
        <v>41912</v>
      </c>
      <c r="C24" s="17" t="s">
        <v>105</v>
      </c>
      <c r="D24" s="18"/>
      <c r="E24" s="20" t="s">
        <v>23</v>
      </c>
      <c r="F24" s="18"/>
      <c r="G24" s="556"/>
    </row>
    <row r="25" spans="1:7" ht="28.5" customHeight="1">
      <c r="A25" s="44">
        <v>6</v>
      </c>
      <c r="B25" s="555">
        <v>41912</v>
      </c>
      <c r="C25" s="17" t="s">
        <v>106</v>
      </c>
      <c r="D25" s="20" t="s">
        <v>23</v>
      </c>
      <c r="E25" s="20"/>
      <c r="F25" s="18"/>
      <c r="G25" s="19"/>
    </row>
    <row r="26" spans="1:7" ht="28.5" customHeight="1">
      <c r="A26" s="44">
        <v>7</v>
      </c>
      <c r="B26" s="555">
        <v>41912</v>
      </c>
      <c r="C26" s="37" t="s">
        <v>107</v>
      </c>
      <c r="D26" s="20"/>
      <c r="E26" s="18" t="s">
        <v>23</v>
      </c>
      <c r="F26" s="18"/>
      <c r="G26" s="19"/>
    </row>
    <row r="27" spans="1:7" ht="28.5" customHeight="1">
      <c r="A27" s="44">
        <v>8</v>
      </c>
      <c r="B27" s="555">
        <v>41912</v>
      </c>
      <c r="C27" s="38" t="s">
        <v>108</v>
      </c>
      <c r="D27" s="20" t="s">
        <v>23</v>
      </c>
      <c r="E27" s="18"/>
      <c r="F27" s="18"/>
      <c r="G27" s="19"/>
    </row>
    <row r="28" spans="1:7" ht="28.5" customHeight="1">
      <c r="A28" s="44">
        <v>9</v>
      </c>
      <c r="B28" s="555">
        <v>41912</v>
      </c>
      <c r="C28" s="37" t="s">
        <v>109</v>
      </c>
      <c r="D28" s="20" t="s">
        <v>23</v>
      </c>
      <c r="E28" s="18" t="s">
        <v>23</v>
      </c>
      <c r="F28" s="18"/>
      <c r="G28" s="19"/>
    </row>
    <row r="29" spans="1:7" ht="28.5" customHeight="1">
      <c r="A29" s="44">
        <v>10</v>
      </c>
      <c r="B29" s="555">
        <v>41912</v>
      </c>
      <c r="C29" s="37" t="s">
        <v>110</v>
      </c>
      <c r="D29" s="20" t="s">
        <v>23</v>
      </c>
      <c r="E29" s="18" t="s">
        <v>23</v>
      </c>
      <c r="F29" s="18"/>
      <c r="G29" s="19"/>
    </row>
    <row r="30" spans="1:7" ht="28.5" customHeight="1">
      <c r="A30" s="44">
        <v>11</v>
      </c>
      <c r="B30" s="555">
        <v>41912</v>
      </c>
      <c r="C30" s="37" t="s">
        <v>111</v>
      </c>
      <c r="D30" s="20" t="s">
        <v>23</v>
      </c>
      <c r="E30" s="18" t="s">
        <v>23</v>
      </c>
      <c r="F30" s="18"/>
      <c r="G30" s="556"/>
    </row>
    <row r="31" spans="1:7" ht="28.5" customHeight="1">
      <c r="A31" s="44">
        <v>12</v>
      </c>
      <c r="B31" s="555">
        <v>41912</v>
      </c>
      <c r="C31" s="37" t="s">
        <v>112</v>
      </c>
      <c r="D31" s="20"/>
      <c r="E31" s="18" t="s">
        <v>23</v>
      </c>
      <c r="F31" s="18"/>
      <c r="G31" s="19"/>
    </row>
    <row r="32" spans="1:7" ht="28.5" customHeight="1">
      <c r="A32" s="44">
        <v>13</v>
      </c>
      <c r="B32" s="555">
        <v>41912</v>
      </c>
      <c r="C32" s="37" t="s">
        <v>113</v>
      </c>
      <c r="D32" s="20"/>
      <c r="E32" s="18" t="s">
        <v>23</v>
      </c>
      <c r="F32" s="18"/>
      <c r="G32" s="19"/>
    </row>
    <row r="33" spans="1:7" ht="28.5" customHeight="1">
      <c r="A33" s="44">
        <v>14</v>
      </c>
      <c r="B33" s="555">
        <v>41912</v>
      </c>
      <c r="C33" s="37" t="s">
        <v>114</v>
      </c>
      <c r="D33" s="20" t="s">
        <v>23</v>
      </c>
      <c r="E33" s="18"/>
      <c r="F33" s="18"/>
      <c r="G33" s="19"/>
    </row>
    <row r="34" spans="1:7" ht="28.5" customHeight="1">
      <c r="A34" s="557"/>
      <c r="B34" s="21"/>
      <c r="C34" s="21"/>
      <c r="D34" s="20"/>
      <c r="E34" s="18"/>
      <c r="F34" s="18"/>
      <c r="G34" s="19"/>
    </row>
    <row r="35" spans="1:7" ht="28.5" customHeight="1">
      <c r="A35" s="557"/>
      <c r="B35" s="21"/>
      <c r="C35" s="21"/>
      <c r="D35" s="20"/>
      <c r="E35" s="18"/>
      <c r="F35" s="18"/>
      <c r="G35" s="19"/>
    </row>
    <row r="36" spans="1:7" ht="28.5" customHeight="1">
      <c r="A36" s="16"/>
      <c r="B36" s="17"/>
      <c r="C36" s="17"/>
      <c r="D36" s="20"/>
      <c r="E36" s="18"/>
      <c r="F36" s="18"/>
      <c r="G36" s="19"/>
    </row>
    <row r="37" spans="1:7" ht="28.5" customHeight="1">
      <c r="A37" s="557"/>
      <c r="B37" s="21"/>
      <c r="C37" s="21"/>
      <c r="D37" s="20"/>
      <c r="E37" s="18"/>
      <c r="F37" s="18"/>
      <c r="G37" s="19"/>
    </row>
    <row r="38" spans="1:7" ht="28.5" customHeight="1" thickBot="1">
      <c r="A38" s="558"/>
      <c r="B38" s="559"/>
      <c r="C38" s="559"/>
      <c r="D38" s="560"/>
      <c r="E38" s="561"/>
      <c r="F38" s="561"/>
      <c r="G38" s="562"/>
    </row>
    <row r="39" spans="1:7" ht="23.25" customHeight="1">
      <c r="A39" s="6"/>
      <c r="B39" s="6"/>
      <c r="C39" s="6"/>
      <c r="D39" s="6"/>
      <c r="E39" s="6"/>
      <c r="F39" s="6"/>
      <c r="G39" s="22"/>
    </row>
    <row r="40" spans="1:7" ht="23.25" customHeight="1">
      <c r="A40" s="23" t="s">
        <v>84</v>
      </c>
      <c r="B40" s="23"/>
      <c r="C40" s="24"/>
      <c r="D40" s="24"/>
      <c r="E40" s="24"/>
      <c r="F40" s="24"/>
      <c r="G40" s="24"/>
    </row>
    <row r="41" spans="1:7" ht="23.25" customHeight="1">
      <c r="A41" s="6"/>
      <c r="B41" s="6"/>
      <c r="C41" s="6"/>
      <c r="D41" s="6"/>
      <c r="E41" s="6"/>
      <c r="F41" s="6"/>
      <c r="G41" s="6"/>
    </row>
    <row r="42" spans="1:7" ht="23.25" customHeight="1">
      <c r="A42" s="6"/>
      <c r="B42" s="6"/>
      <c r="C42" s="6"/>
      <c r="D42" s="6"/>
      <c r="E42" s="6"/>
      <c r="F42" s="6"/>
      <c r="G42" s="6"/>
    </row>
    <row r="43" spans="1:7" ht="23.25" customHeight="1">
      <c r="A43" s="6"/>
      <c r="B43" s="6"/>
      <c r="C43" s="6"/>
      <c r="D43" s="6"/>
      <c r="E43" s="6"/>
      <c r="F43" s="6"/>
      <c r="G43" s="6"/>
    </row>
    <row r="44" spans="1:7" ht="23.25" customHeight="1">
      <c r="A44" s="6"/>
      <c r="B44" s="6"/>
      <c r="C44" s="6"/>
      <c r="D44" s="6"/>
      <c r="E44" s="6"/>
      <c r="F44" s="6"/>
      <c r="G44" s="6"/>
    </row>
    <row r="45" spans="1:7" ht="23.25" customHeight="1">
      <c r="A45" s="6"/>
      <c r="B45" s="6"/>
      <c r="C45" s="6"/>
      <c r="D45" s="6"/>
      <c r="E45" s="6"/>
      <c r="F45" s="6"/>
      <c r="G45" s="6"/>
    </row>
    <row r="46" spans="1:7" ht="23.25" customHeight="1">
      <c r="A46" s="6"/>
      <c r="B46" s="6"/>
      <c r="C46" s="6"/>
      <c r="D46" s="6"/>
      <c r="E46" s="6"/>
      <c r="F46" s="6"/>
      <c r="G46" s="6"/>
    </row>
    <row r="47" spans="1:7" ht="23.25" customHeight="1">
      <c r="A47" s="6"/>
      <c r="B47" s="6"/>
      <c r="C47" s="6"/>
      <c r="D47" s="6"/>
      <c r="E47" s="6"/>
      <c r="F47" s="6"/>
      <c r="G47" s="6"/>
    </row>
    <row r="48" spans="1:7" ht="23.25" customHeight="1">
      <c r="A48" s="6"/>
      <c r="B48" s="6"/>
      <c r="C48" s="6"/>
      <c r="D48" s="6"/>
      <c r="E48" s="6"/>
      <c r="F48" s="6"/>
      <c r="G48" s="6"/>
    </row>
    <row r="49" spans="1:7" ht="23.25" customHeight="1">
      <c r="A49" s="6"/>
      <c r="B49" s="6"/>
      <c r="C49" s="6"/>
      <c r="D49" s="6"/>
      <c r="E49" s="6"/>
      <c r="F49" s="6"/>
      <c r="G49" s="6"/>
    </row>
    <row r="50" spans="1:7" ht="23.25" customHeight="1">
      <c r="A50" s="6"/>
      <c r="B50" s="6"/>
      <c r="C50" s="6"/>
      <c r="D50" s="6"/>
      <c r="E50" s="6"/>
      <c r="F50" s="6"/>
      <c r="G50" s="6"/>
    </row>
    <row r="51" spans="1:7" ht="23.25" customHeight="1">
      <c r="A51" s="6"/>
      <c r="B51" s="6"/>
      <c r="C51" s="6"/>
      <c r="D51" s="6"/>
      <c r="E51" s="6"/>
      <c r="F51" s="6"/>
      <c r="G51" s="6"/>
    </row>
    <row r="52" spans="1:7" ht="23.25" customHeight="1">
      <c r="A52" s="6"/>
      <c r="B52" s="6"/>
      <c r="C52" s="6"/>
      <c r="D52" s="6"/>
      <c r="E52" s="6"/>
      <c r="F52" s="6"/>
      <c r="G52" s="6"/>
    </row>
    <row r="53" spans="1:7" ht="23.25" customHeight="1">
      <c r="A53" s="6"/>
      <c r="B53" s="6"/>
      <c r="C53" s="6"/>
      <c r="D53" s="6"/>
      <c r="E53" s="6"/>
      <c r="F53" s="6"/>
      <c r="G53" s="6"/>
    </row>
    <row r="54" spans="1:7" ht="23.25" customHeight="1">
      <c r="A54" s="6"/>
      <c r="B54" s="6"/>
      <c r="C54" s="6"/>
      <c r="D54" s="6"/>
      <c r="E54" s="6"/>
      <c r="F54" s="6"/>
      <c r="G54" s="6"/>
    </row>
    <row r="55" spans="1:7" ht="23.25" customHeight="1">
      <c r="A55" s="6"/>
      <c r="B55" s="6"/>
      <c r="C55" s="6"/>
      <c r="D55" s="6"/>
      <c r="E55" s="6"/>
      <c r="F55" s="6"/>
      <c r="G55" s="6"/>
    </row>
    <row r="56" spans="1:7" ht="23.25" customHeight="1">
      <c r="A56" s="6"/>
      <c r="B56" s="6"/>
      <c r="C56" s="6"/>
      <c r="D56" s="6"/>
      <c r="E56" s="6"/>
      <c r="F56" s="6"/>
      <c r="G56" s="6"/>
    </row>
    <row r="57" spans="1:7" ht="23.25" customHeight="1">
      <c r="A57" s="6"/>
      <c r="B57" s="6"/>
      <c r="C57" s="6"/>
      <c r="D57" s="6"/>
      <c r="E57" s="6"/>
      <c r="F57" s="6"/>
      <c r="G57" s="6"/>
    </row>
    <row r="58" spans="1:7" ht="23.25" customHeight="1">
      <c r="A58" s="6"/>
      <c r="B58" s="6"/>
      <c r="C58" s="6"/>
      <c r="D58" s="6"/>
      <c r="E58" s="6"/>
      <c r="F58" s="6"/>
      <c r="G58" s="6"/>
    </row>
    <row r="59" spans="1:7" ht="23.25" customHeight="1">
      <c r="A59" s="6"/>
      <c r="B59" s="6"/>
      <c r="C59" s="6"/>
      <c r="D59" s="6"/>
      <c r="E59" s="6"/>
      <c r="F59" s="6"/>
      <c r="G59" s="6"/>
    </row>
    <row r="60" spans="1:7" ht="23.25" customHeight="1">
      <c r="A60" s="6"/>
      <c r="B60" s="6"/>
      <c r="C60" s="6"/>
      <c r="D60" s="6"/>
      <c r="E60" s="6"/>
      <c r="F60" s="6"/>
      <c r="G60" s="6"/>
    </row>
    <row r="61" spans="1:7" ht="15.95" customHeight="1">
      <c r="A61" s="6"/>
      <c r="B61" s="6"/>
      <c r="C61" s="6"/>
      <c r="D61" s="6"/>
      <c r="E61" s="6"/>
      <c r="F61" s="6"/>
      <c r="G61" s="6"/>
    </row>
    <row r="62" spans="1:7" ht="11.25" customHeight="1">
      <c r="A62" s="6"/>
      <c r="B62" s="6"/>
      <c r="C62" s="6"/>
      <c r="D62" s="6"/>
      <c r="E62" s="6"/>
      <c r="F62" s="6"/>
      <c r="G62" s="6"/>
    </row>
    <row r="63" spans="1:7" ht="22.5" customHeight="1">
      <c r="A63" s="6"/>
      <c r="B63" s="6"/>
      <c r="C63" s="6"/>
      <c r="D63" s="6"/>
      <c r="E63" s="6"/>
      <c r="F63" s="6"/>
      <c r="G63" s="6"/>
    </row>
    <row r="64" spans="1:7">
      <c r="A64" s="6"/>
      <c r="B64" s="6"/>
      <c r="C64" s="6"/>
      <c r="D64" s="6"/>
      <c r="E64" s="6"/>
      <c r="F64" s="6"/>
      <c r="G64" s="6"/>
    </row>
    <row r="65" spans="1:7">
      <c r="A65" s="6"/>
      <c r="B65" s="6"/>
      <c r="C65" s="6"/>
      <c r="D65" s="6"/>
      <c r="E65" s="6"/>
      <c r="F65" s="6"/>
      <c r="G65" s="6"/>
    </row>
    <row r="66" spans="1:7">
      <c r="A66" s="6"/>
      <c r="B66" s="6"/>
      <c r="C66" s="6"/>
      <c r="D66" s="6"/>
      <c r="E66" s="6"/>
      <c r="F66" s="6"/>
      <c r="G66" s="6"/>
    </row>
    <row r="67" spans="1:7">
      <c r="A67" s="6"/>
      <c r="B67" s="6"/>
      <c r="C67" s="6"/>
      <c r="D67" s="6"/>
      <c r="E67" s="6"/>
      <c r="F67" s="6"/>
      <c r="G67" s="6"/>
    </row>
    <row r="68" spans="1:7">
      <c r="A68" s="6"/>
      <c r="B68" s="6"/>
      <c r="C68" s="6"/>
      <c r="D68" s="6"/>
      <c r="E68" s="6"/>
      <c r="F68" s="6"/>
      <c r="G68" s="6"/>
    </row>
    <row r="69" spans="1:7">
      <c r="A69" s="6"/>
      <c r="B69" s="6"/>
      <c r="C69" s="6"/>
      <c r="D69" s="6"/>
      <c r="E69" s="6"/>
      <c r="F69" s="6"/>
      <c r="G69" s="6"/>
    </row>
    <row r="70" spans="1:7">
      <c r="A70" s="6"/>
      <c r="B70" s="6"/>
      <c r="C70" s="6"/>
      <c r="D70" s="6"/>
      <c r="E70" s="6"/>
      <c r="F70" s="6"/>
      <c r="G70" s="6"/>
    </row>
    <row r="71" spans="1:7">
      <c r="A71" s="6"/>
      <c r="B71" s="6"/>
      <c r="C71" s="6"/>
      <c r="D71" s="6"/>
      <c r="E71" s="6"/>
      <c r="F71" s="6"/>
      <c r="G71" s="6"/>
    </row>
  </sheetData>
  <mergeCells count="11">
    <mergeCell ref="A16:A17"/>
    <mergeCell ref="B16:B17"/>
    <mergeCell ref="C16:C17"/>
    <mergeCell ref="D16:F16"/>
    <mergeCell ref="G16:G17"/>
    <mergeCell ref="C2:F2"/>
    <mergeCell ref="G2:G4"/>
    <mergeCell ref="C3:F3"/>
    <mergeCell ref="C4:F4"/>
    <mergeCell ref="B7:F7"/>
    <mergeCell ref="C11:F13"/>
  </mergeCells>
  <printOptions horizontalCentered="1"/>
  <pageMargins left="0.19685039370078741" right="0.19685039370078741" top="0.39370078740157483" bottom="0.19685039370078741" header="0" footer="0"/>
  <pageSetup scale="60" orientation="landscape" horizontalDpi="4294967292" verticalDpi="4294967292" r:id="rId1"/>
  <headerFooter alignWithMargins="0">
    <oddHeader>&amp;R&amp;"Arial,Negrita"&amp;12&amp;K000000FORMATO E.P. 4.1</oddHeader>
    <oddFooter xml:space="preserve">&amp;R&amp;8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B41"/>
  <sheetViews>
    <sheetView view="pageBreakPreview" zoomScale="125" zoomScaleNormal="125" zoomScaleSheetLayoutView="85" zoomScalePageLayoutView="125" workbookViewId="0">
      <selection activeCell="B7" sqref="B6:AK8"/>
    </sheetView>
  </sheetViews>
  <sheetFormatPr baseColWidth="10" defaultRowHeight="12.75"/>
  <cols>
    <col min="1" max="1" width="22.42578125" style="566" customWidth="1"/>
    <col min="2" max="2" width="7.7109375" style="566" customWidth="1"/>
    <col min="3" max="50" width="1.85546875" style="566" customWidth="1"/>
    <col min="51" max="51" width="5.42578125" style="566" customWidth="1"/>
    <col min="52" max="52" width="5.28515625" style="566" customWidth="1"/>
    <col min="53" max="256" width="11.42578125" style="566"/>
    <col min="257" max="257" width="22.42578125" style="566" customWidth="1"/>
    <col min="258" max="258" width="7.7109375" style="566" customWidth="1"/>
    <col min="259" max="306" width="1.85546875" style="566" customWidth="1"/>
    <col min="307" max="307" width="5.42578125" style="566" customWidth="1"/>
    <col min="308" max="308" width="5.28515625" style="566" customWidth="1"/>
    <col min="309" max="512" width="11.42578125" style="566"/>
    <col min="513" max="513" width="22.42578125" style="566" customWidth="1"/>
    <col min="514" max="514" width="7.7109375" style="566" customWidth="1"/>
    <col min="515" max="562" width="1.85546875" style="566" customWidth="1"/>
    <col min="563" max="563" width="5.42578125" style="566" customWidth="1"/>
    <col min="564" max="564" width="5.28515625" style="566" customWidth="1"/>
    <col min="565" max="768" width="11.42578125" style="566"/>
    <col min="769" max="769" width="22.42578125" style="566" customWidth="1"/>
    <col min="770" max="770" width="7.7109375" style="566" customWidth="1"/>
    <col min="771" max="818" width="1.85546875" style="566" customWidth="1"/>
    <col min="819" max="819" width="5.42578125" style="566" customWidth="1"/>
    <col min="820" max="820" width="5.28515625" style="566" customWidth="1"/>
    <col min="821" max="1024" width="11.42578125" style="566"/>
    <col min="1025" max="1025" width="22.42578125" style="566" customWidth="1"/>
    <col min="1026" max="1026" width="7.7109375" style="566" customWidth="1"/>
    <col min="1027" max="1074" width="1.85546875" style="566" customWidth="1"/>
    <col min="1075" max="1075" width="5.42578125" style="566" customWidth="1"/>
    <col min="1076" max="1076" width="5.28515625" style="566" customWidth="1"/>
    <col min="1077" max="1280" width="11.42578125" style="566"/>
    <col min="1281" max="1281" width="22.42578125" style="566" customWidth="1"/>
    <col min="1282" max="1282" width="7.7109375" style="566" customWidth="1"/>
    <col min="1283" max="1330" width="1.85546875" style="566" customWidth="1"/>
    <col min="1331" max="1331" width="5.42578125" style="566" customWidth="1"/>
    <col min="1332" max="1332" width="5.28515625" style="566" customWidth="1"/>
    <col min="1333" max="1536" width="11.42578125" style="566"/>
    <col min="1537" max="1537" width="22.42578125" style="566" customWidth="1"/>
    <col min="1538" max="1538" width="7.7109375" style="566" customWidth="1"/>
    <col min="1539" max="1586" width="1.85546875" style="566" customWidth="1"/>
    <col min="1587" max="1587" width="5.42578125" style="566" customWidth="1"/>
    <col min="1588" max="1588" width="5.28515625" style="566" customWidth="1"/>
    <col min="1589" max="1792" width="11.42578125" style="566"/>
    <col min="1793" max="1793" width="22.42578125" style="566" customWidth="1"/>
    <col min="1794" max="1794" width="7.7109375" style="566" customWidth="1"/>
    <col min="1795" max="1842" width="1.85546875" style="566" customWidth="1"/>
    <col min="1843" max="1843" width="5.42578125" style="566" customWidth="1"/>
    <col min="1844" max="1844" width="5.28515625" style="566" customWidth="1"/>
    <col min="1845" max="2048" width="11.42578125" style="566"/>
    <col min="2049" max="2049" width="22.42578125" style="566" customWidth="1"/>
    <col min="2050" max="2050" width="7.7109375" style="566" customWidth="1"/>
    <col min="2051" max="2098" width="1.85546875" style="566" customWidth="1"/>
    <col min="2099" max="2099" width="5.42578125" style="566" customWidth="1"/>
    <col min="2100" max="2100" width="5.28515625" style="566" customWidth="1"/>
    <col min="2101" max="2304" width="11.42578125" style="566"/>
    <col min="2305" max="2305" width="22.42578125" style="566" customWidth="1"/>
    <col min="2306" max="2306" width="7.7109375" style="566" customWidth="1"/>
    <col min="2307" max="2354" width="1.85546875" style="566" customWidth="1"/>
    <col min="2355" max="2355" width="5.42578125" style="566" customWidth="1"/>
    <col min="2356" max="2356" width="5.28515625" style="566" customWidth="1"/>
    <col min="2357" max="2560" width="11.42578125" style="566"/>
    <col min="2561" max="2561" width="22.42578125" style="566" customWidth="1"/>
    <col min="2562" max="2562" width="7.7109375" style="566" customWidth="1"/>
    <col min="2563" max="2610" width="1.85546875" style="566" customWidth="1"/>
    <col min="2611" max="2611" width="5.42578125" style="566" customWidth="1"/>
    <col min="2612" max="2612" width="5.28515625" style="566" customWidth="1"/>
    <col min="2613" max="2816" width="11.42578125" style="566"/>
    <col min="2817" max="2817" width="22.42578125" style="566" customWidth="1"/>
    <col min="2818" max="2818" width="7.7109375" style="566" customWidth="1"/>
    <col min="2819" max="2866" width="1.85546875" style="566" customWidth="1"/>
    <col min="2867" max="2867" width="5.42578125" style="566" customWidth="1"/>
    <col min="2868" max="2868" width="5.28515625" style="566" customWidth="1"/>
    <col min="2869" max="3072" width="11.42578125" style="566"/>
    <col min="3073" max="3073" width="22.42578125" style="566" customWidth="1"/>
    <col min="3074" max="3074" width="7.7109375" style="566" customWidth="1"/>
    <col min="3075" max="3122" width="1.85546875" style="566" customWidth="1"/>
    <col min="3123" max="3123" width="5.42578125" style="566" customWidth="1"/>
    <col min="3124" max="3124" width="5.28515625" style="566" customWidth="1"/>
    <col min="3125" max="3328" width="11.42578125" style="566"/>
    <col min="3329" max="3329" width="22.42578125" style="566" customWidth="1"/>
    <col min="3330" max="3330" width="7.7109375" style="566" customWidth="1"/>
    <col min="3331" max="3378" width="1.85546875" style="566" customWidth="1"/>
    <col min="3379" max="3379" width="5.42578125" style="566" customWidth="1"/>
    <col min="3380" max="3380" width="5.28515625" style="566" customWidth="1"/>
    <col min="3381" max="3584" width="11.42578125" style="566"/>
    <col min="3585" max="3585" width="22.42578125" style="566" customWidth="1"/>
    <col min="3586" max="3586" width="7.7109375" style="566" customWidth="1"/>
    <col min="3587" max="3634" width="1.85546875" style="566" customWidth="1"/>
    <col min="3635" max="3635" width="5.42578125" style="566" customWidth="1"/>
    <col min="3636" max="3636" width="5.28515625" style="566" customWidth="1"/>
    <col min="3637" max="3840" width="11.42578125" style="566"/>
    <col min="3841" max="3841" width="22.42578125" style="566" customWidth="1"/>
    <col min="3842" max="3842" width="7.7109375" style="566" customWidth="1"/>
    <col min="3843" max="3890" width="1.85546875" style="566" customWidth="1"/>
    <col min="3891" max="3891" width="5.42578125" style="566" customWidth="1"/>
    <col min="3892" max="3892" width="5.28515625" style="566" customWidth="1"/>
    <col min="3893" max="4096" width="11.42578125" style="566"/>
    <col min="4097" max="4097" width="22.42578125" style="566" customWidth="1"/>
    <col min="4098" max="4098" width="7.7109375" style="566" customWidth="1"/>
    <col min="4099" max="4146" width="1.85546875" style="566" customWidth="1"/>
    <col min="4147" max="4147" width="5.42578125" style="566" customWidth="1"/>
    <col min="4148" max="4148" width="5.28515625" style="566" customWidth="1"/>
    <col min="4149" max="4352" width="11.42578125" style="566"/>
    <col min="4353" max="4353" width="22.42578125" style="566" customWidth="1"/>
    <col min="4354" max="4354" width="7.7109375" style="566" customWidth="1"/>
    <col min="4355" max="4402" width="1.85546875" style="566" customWidth="1"/>
    <col min="4403" max="4403" width="5.42578125" style="566" customWidth="1"/>
    <col min="4404" max="4404" width="5.28515625" style="566" customWidth="1"/>
    <col min="4405" max="4608" width="11.42578125" style="566"/>
    <col min="4609" max="4609" width="22.42578125" style="566" customWidth="1"/>
    <col min="4610" max="4610" width="7.7109375" style="566" customWidth="1"/>
    <col min="4611" max="4658" width="1.85546875" style="566" customWidth="1"/>
    <col min="4659" max="4659" width="5.42578125" style="566" customWidth="1"/>
    <col min="4660" max="4660" width="5.28515625" style="566" customWidth="1"/>
    <col min="4661" max="4864" width="11.42578125" style="566"/>
    <col min="4865" max="4865" width="22.42578125" style="566" customWidth="1"/>
    <col min="4866" max="4866" width="7.7109375" style="566" customWidth="1"/>
    <col min="4867" max="4914" width="1.85546875" style="566" customWidth="1"/>
    <col min="4915" max="4915" width="5.42578125" style="566" customWidth="1"/>
    <col min="4916" max="4916" width="5.28515625" style="566" customWidth="1"/>
    <col min="4917" max="5120" width="11.42578125" style="566"/>
    <col min="5121" max="5121" width="22.42578125" style="566" customWidth="1"/>
    <col min="5122" max="5122" width="7.7109375" style="566" customWidth="1"/>
    <col min="5123" max="5170" width="1.85546875" style="566" customWidth="1"/>
    <col min="5171" max="5171" width="5.42578125" style="566" customWidth="1"/>
    <col min="5172" max="5172" width="5.28515625" style="566" customWidth="1"/>
    <col min="5173" max="5376" width="11.42578125" style="566"/>
    <col min="5377" max="5377" width="22.42578125" style="566" customWidth="1"/>
    <col min="5378" max="5378" width="7.7109375" style="566" customWidth="1"/>
    <col min="5379" max="5426" width="1.85546875" style="566" customWidth="1"/>
    <col min="5427" max="5427" width="5.42578125" style="566" customWidth="1"/>
    <col min="5428" max="5428" width="5.28515625" style="566" customWidth="1"/>
    <col min="5429" max="5632" width="11.42578125" style="566"/>
    <col min="5633" max="5633" width="22.42578125" style="566" customWidth="1"/>
    <col min="5634" max="5634" width="7.7109375" style="566" customWidth="1"/>
    <col min="5635" max="5682" width="1.85546875" style="566" customWidth="1"/>
    <col min="5683" max="5683" width="5.42578125" style="566" customWidth="1"/>
    <col min="5684" max="5684" width="5.28515625" style="566" customWidth="1"/>
    <col min="5685" max="5888" width="11.42578125" style="566"/>
    <col min="5889" max="5889" width="22.42578125" style="566" customWidth="1"/>
    <col min="5890" max="5890" width="7.7109375" style="566" customWidth="1"/>
    <col min="5891" max="5938" width="1.85546875" style="566" customWidth="1"/>
    <col min="5939" max="5939" width="5.42578125" style="566" customWidth="1"/>
    <col min="5940" max="5940" width="5.28515625" style="566" customWidth="1"/>
    <col min="5941" max="6144" width="11.42578125" style="566"/>
    <col min="6145" max="6145" width="22.42578125" style="566" customWidth="1"/>
    <col min="6146" max="6146" width="7.7109375" style="566" customWidth="1"/>
    <col min="6147" max="6194" width="1.85546875" style="566" customWidth="1"/>
    <col min="6195" max="6195" width="5.42578125" style="566" customWidth="1"/>
    <col min="6196" max="6196" width="5.28515625" style="566" customWidth="1"/>
    <col min="6197" max="6400" width="11.42578125" style="566"/>
    <col min="6401" max="6401" width="22.42578125" style="566" customWidth="1"/>
    <col min="6402" max="6402" width="7.7109375" style="566" customWidth="1"/>
    <col min="6403" max="6450" width="1.85546875" style="566" customWidth="1"/>
    <col min="6451" max="6451" width="5.42578125" style="566" customWidth="1"/>
    <col min="6452" max="6452" width="5.28515625" style="566" customWidth="1"/>
    <col min="6453" max="6656" width="11.42578125" style="566"/>
    <col min="6657" max="6657" width="22.42578125" style="566" customWidth="1"/>
    <col min="6658" max="6658" width="7.7109375" style="566" customWidth="1"/>
    <col min="6659" max="6706" width="1.85546875" style="566" customWidth="1"/>
    <col min="6707" max="6707" width="5.42578125" style="566" customWidth="1"/>
    <col min="6708" max="6708" width="5.28515625" style="566" customWidth="1"/>
    <col min="6709" max="6912" width="11.42578125" style="566"/>
    <col min="6913" max="6913" width="22.42578125" style="566" customWidth="1"/>
    <col min="6914" max="6914" width="7.7109375" style="566" customWidth="1"/>
    <col min="6915" max="6962" width="1.85546875" style="566" customWidth="1"/>
    <col min="6963" max="6963" width="5.42578125" style="566" customWidth="1"/>
    <col min="6964" max="6964" width="5.28515625" style="566" customWidth="1"/>
    <col min="6965" max="7168" width="11.42578125" style="566"/>
    <col min="7169" max="7169" width="22.42578125" style="566" customWidth="1"/>
    <col min="7170" max="7170" width="7.7109375" style="566" customWidth="1"/>
    <col min="7171" max="7218" width="1.85546875" style="566" customWidth="1"/>
    <col min="7219" max="7219" width="5.42578125" style="566" customWidth="1"/>
    <col min="7220" max="7220" width="5.28515625" style="566" customWidth="1"/>
    <col min="7221" max="7424" width="11.42578125" style="566"/>
    <col min="7425" max="7425" width="22.42578125" style="566" customWidth="1"/>
    <col min="7426" max="7426" width="7.7109375" style="566" customWidth="1"/>
    <col min="7427" max="7474" width="1.85546875" style="566" customWidth="1"/>
    <col min="7475" max="7475" width="5.42578125" style="566" customWidth="1"/>
    <col min="7476" max="7476" width="5.28515625" style="566" customWidth="1"/>
    <col min="7477" max="7680" width="11.42578125" style="566"/>
    <col min="7681" max="7681" width="22.42578125" style="566" customWidth="1"/>
    <col min="7682" max="7682" width="7.7109375" style="566" customWidth="1"/>
    <col min="7683" max="7730" width="1.85546875" style="566" customWidth="1"/>
    <col min="7731" max="7731" width="5.42578125" style="566" customWidth="1"/>
    <col min="7732" max="7732" width="5.28515625" style="566" customWidth="1"/>
    <col min="7733" max="7936" width="11.42578125" style="566"/>
    <col min="7937" max="7937" width="22.42578125" style="566" customWidth="1"/>
    <col min="7938" max="7938" width="7.7109375" style="566" customWidth="1"/>
    <col min="7939" max="7986" width="1.85546875" style="566" customWidth="1"/>
    <col min="7987" max="7987" width="5.42578125" style="566" customWidth="1"/>
    <col min="7988" max="7988" width="5.28515625" style="566" customWidth="1"/>
    <col min="7989" max="8192" width="11.42578125" style="566"/>
    <col min="8193" max="8193" width="22.42578125" style="566" customWidth="1"/>
    <col min="8194" max="8194" width="7.7109375" style="566" customWidth="1"/>
    <col min="8195" max="8242" width="1.85546875" style="566" customWidth="1"/>
    <col min="8243" max="8243" width="5.42578125" style="566" customWidth="1"/>
    <col min="8244" max="8244" width="5.28515625" style="566" customWidth="1"/>
    <col min="8245" max="8448" width="11.42578125" style="566"/>
    <col min="8449" max="8449" width="22.42578125" style="566" customWidth="1"/>
    <col min="8450" max="8450" width="7.7109375" style="566" customWidth="1"/>
    <col min="8451" max="8498" width="1.85546875" style="566" customWidth="1"/>
    <col min="8499" max="8499" width="5.42578125" style="566" customWidth="1"/>
    <col min="8500" max="8500" width="5.28515625" style="566" customWidth="1"/>
    <col min="8501" max="8704" width="11.42578125" style="566"/>
    <col min="8705" max="8705" width="22.42578125" style="566" customWidth="1"/>
    <col min="8706" max="8706" width="7.7109375" style="566" customWidth="1"/>
    <col min="8707" max="8754" width="1.85546875" style="566" customWidth="1"/>
    <col min="8755" max="8755" width="5.42578125" style="566" customWidth="1"/>
    <col min="8756" max="8756" width="5.28515625" style="566" customWidth="1"/>
    <col min="8757" max="8960" width="11.42578125" style="566"/>
    <col min="8961" max="8961" width="22.42578125" style="566" customWidth="1"/>
    <col min="8962" max="8962" width="7.7109375" style="566" customWidth="1"/>
    <col min="8963" max="9010" width="1.85546875" style="566" customWidth="1"/>
    <col min="9011" max="9011" width="5.42578125" style="566" customWidth="1"/>
    <col min="9012" max="9012" width="5.28515625" style="566" customWidth="1"/>
    <col min="9013" max="9216" width="11.42578125" style="566"/>
    <col min="9217" max="9217" width="22.42578125" style="566" customWidth="1"/>
    <col min="9218" max="9218" width="7.7109375" style="566" customWidth="1"/>
    <col min="9219" max="9266" width="1.85546875" style="566" customWidth="1"/>
    <col min="9267" max="9267" width="5.42578125" style="566" customWidth="1"/>
    <col min="9268" max="9268" width="5.28515625" style="566" customWidth="1"/>
    <col min="9269" max="9472" width="11.42578125" style="566"/>
    <col min="9473" max="9473" width="22.42578125" style="566" customWidth="1"/>
    <col min="9474" max="9474" width="7.7109375" style="566" customWidth="1"/>
    <col min="9475" max="9522" width="1.85546875" style="566" customWidth="1"/>
    <col min="9523" max="9523" width="5.42578125" style="566" customWidth="1"/>
    <col min="9524" max="9524" width="5.28515625" style="566" customWidth="1"/>
    <col min="9525" max="9728" width="11.42578125" style="566"/>
    <col min="9729" max="9729" width="22.42578125" style="566" customWidth="1"/>
    <col min="9730" max="9730" width="7.7109375" style="566" customWidth="1"/>
    <col min="9731" max="9778" width="1.85546875" style="566" customWidth="1"/>
    <col min="9779" max="9779" width="5.42578125" style="566" customWidth="1"/>
    <col min="9780" max="9780" width="5.28515625" style="566" customWidth="1"/>
    <col min="9781" max="9984" width="11.42578125" style="566"/>
    <col min="9985" max="9985" width="22.42578125" style="566" customWidth="1"/>
    <col min="9986" max="9986" width="7.7109375" style="566" customWidth="1"/>
    <col min="9987" max="10034" width="1.85546875" style="566" customWidth="1"/>
    <col min="10035" max="10035" width="5.42578125" style="566" customWidth="1"/>
    <col min="10036" max="10036" width="5.28515625" style="566" customWidth="1"/>
    <col min="10037" max="10240" width="11.42578125" style="566"/>
    <col min="10241" max="10241" width="22.42578125" style="566" customWidth="1"/>
    <col min="10242" max="10242" width="7.7109375" style="566" customWidth="1"/>
    <col min="10243" max="10290" width="1.85546875" style="566" customWidth="1"/>
    <col min="10291" max="10291" width="5.42578125" style="566" customWidth="1"/>
    <col min="10292" max="10292" width="5.28515625" style="566" customWidth="1"/>
    <col min="10293" max="10496" width="11.42578125" style="566"/>
    <col min="10497" max="10497" width="22.42578125" style="566" customWidth="1"/>
    <col min="10498" max="10498" width="7.7109375" style="566" customWidth="1"/>
    <col min="10499" max="10546" width="1.85546875" style="566" customWidth="1"/>
    <col min="10547" max="10547" width="5.42578125" style="566" customWidth="1"/>
    <col min="10548" max="10548" width="5.28515625" style="566" customWidth="1"/>
    <col min="10549" max="10752" width="11.42578125" style="566"/>
    <col min="10753" max="10753" width="22.42578125" style="566" customWidth="1"/>
    <col min="10754" max="10754" width="7.7109375" style="566" customWidth="1"/>
    <col min="10755" max="10802" width="1.85546875" style="566" customWidth="1"/>
    <col min="10803" max="10803" width="5.42578125" style="566" customWidth="1"/>
    <col min="10804" max="10804" width="5.28515625" style="566" customWidth="1"/>
    <col min="10805" max="11008" width="11.42578125" style="566"/>
    <col min="11009" max="11009" width="22.42578125" style="566" customWidth="1"/>
    <col min="11010" max="11010" width="7.7109375" style="566" customWidth="1"/>
    <col min="11011" max="11058" width="1.85546875" style="566" customWidth="1"/>
    <col min="11059" max="11059" width="5.42578125" style="566" customWidth="1"/>
    <col min="11060" max="11060" width="5.28515625" style="566" customWidth="1"/>
    <col min="11061" max="11264" width="11.42578125" style="566"/>
    <col min="11265" max="11265" width="22.42578125" style="566" customWidth="1"/>
    <col min="11266" max="11266" width="7.7109375" style="566" customWidth="1"/>
    <col min="11267" max="11314" width="1.85546875" style="566" customWidth="1"/>
    <col min="11315" max="11315" width="5.42578125" style="566" customWidth="1"/>
    <col min="11316" max="11316" width="5.28515625" style="566" customWidth="1"/>
    <col min="11317" max="11520" width="11.42578125" style="566"/>
    <col min="11521" max="11521" width="22.42578125" style="566" customWidth="1"/>
    <col min="11522" max="11522" width="7.7109375" style="566" customWidth="1"/>
    <col min="11523" max="11570" width="1.85546875" style="566" customWidth="1"/>
    <col min="11571" max="11571" width="5.42578125" style="566" customWidth="1"/>
    <col min="11572" max="11572" width="5.28515625" style="566" customWidth="1"/>
    <col min="11573" max="11776" width="11.42578125" style="566"/>
    <col min="11777" max="11777" width="22.42578125" style="566" customWidth="1"/>
    <col min="11778" max="11778" width="7.7109375" style="566" customWidth="1"/>
    <col min="11779" max="11826" width="1.85546875" style="566" customWidth="1"/>
    <col min="11827" max="11827" width="5.42578125" style="566" customWidth="1"/>
    <col min="11828" max="11828" width="5.28515625" style="566" customWidth="1"/>
    <col min="11829" max="12032" width="11.42578125" style="566"/>
    <col min="12033" max="12033" width="22.42578125" style="566" customWidth="1"/>
    <col min="12034" max="12034" width="7.7109375" style="566" customWidth="1"/>
    <col min="12035" max="12082" width="1.85546875" style="566" customWidth="1"/>
    <col min="12083" max="12083" width="5.42578125" style="566" customWidth="1"/>
    <col min="12084" max="12084" width="5.28515625" style="566" customWidth="1"/>
    <col min="12085" max="12288" width="11.42578125" style="566"/>
    <col min="12289" max="12289" width="22.42578125" style="566" customWidth="1"/>
    <col min="12290" max="12290" width="7.7109375" style="566" customWidth="1"/>
    <col min="12291" max="12338" width="1.85546875" style="566" customWidth="1"/>
    <col min="12339" max="12339" width="5.42578125" style="566" customWidth="1"/>
    <col min="12340" max="12340" width="5.28515625" style="566" customWidth="1"/>
    <col min="12341" max="12544" width="11.42578125" style="566"/>
    <col min="12545" max="12545" width="22.42578125" style="566" customWidth="1"/>
    <col min="12546" max="12546" width="7.7109375" style="566" customWidth="1"/>
    <col min="12547" max="12594" width="1.85546875" style="566" customWidth="1"/>
    <col min="12595" max="12595" width="5.42578125" style="566" customWidth="1"/>
    <col min="12596" max="12596" width="5.28515625" style="566" customWidth="1"/>
    <col min="12597" max="12800" width="11.42578125" style="566"/>
    <col min="12801" max="12801" width="22.42578125" style="566" customWidth="1"/>
    <col min="12802" max="12802" width="7.7109375" style="566" customWidth="1"/>
    <col min="12803" max="12850" width="1.85546875" style="566" customWidth="1"/>
    <col min="12851" max="12851" width="5.42578125" style="566" customWidth="1"/>
    <col min="12852" max="12852" width="5.28515625" style="566" customWidth="1"/>
    <col min="12853" max="13056" width="11.42578125" style="566"/>
    <col min="13057" max="13057" width="22.42578125" style="566" customWidth="1"/>
    <col min="13058" max="13058" width="7.7109375" style="566" customWidth="1"/>
    <col min="13059" max="13106" width="1.85546875" style="566" customWidth="1"/>
    <col min="13107" max="13107" width="5.42578125" style="566" customWidth="1"/>
    <col min="13108" max="13108" width="5.28515625" style="566" customWidth="1"/>
    <col min="13109" max="13312" width="11.42578125" style="566"/>
    <col min="13313" max="13313" width="22.42578125" style="566" customWidth="1"/>
    <col min="13314" max="13314" width="7.7109375" style="566" customWidth="1"/>
    <col min="13315" max="13362" width="1.85546875" style="566" customWidth="1"/>
    <col min="13363" max="13363" width="5.42578125" style="566" customWidth="1"/>
    <col min="13364" max="13364" width="5.28515625" style="566" customWidth="1"/>
    <col min="13365" max="13568" width="11.42578125" style="566"/>
    <col min="13569" max="13569" width="22.42578125" style="566" customWidth="1"/>
    <col min="13570" max="13570" width="7.7109375" style="566" customWidth="1"/>
    <col min="13571" max="13618" width="1.85546875" style="566" customWidth="1"/>
    <col min="13619" max="13619" width="5.42578125" style="566" customWidth="1"/>
    <col min="13620" max="13620" width="5.28515625" style="566" customWidth="1"/>
    <col min="13621" max="13824" width="11.42578125" style="566"/>
    <col min="13825" max="13825" width="22.42578125" style="566" customWidth="1"/>
    <col min="13826" max="13826" width="7.7109375" style="566" customWidth="1"/>
    <col min="13827" max="13874" width="1.85546875" style="566" customWidth="1"/>
    <col min="13875" max="13875" width="5.42578125" style="566" customWidth="1"/>
    <col min="13876" max="13876" width="5.28515625" style="566" customWidth="1"/>
    <col min="13877" max="14080" width="11.42578125" style="566"/>
    <col min="14081" max="14081" width="22.42578125" style="566" customWidth="1"/>
    <col min="14082" max="14082" width="7.7109375" style="566" customWidth="1"/>
    <col min="14083" max="14130" width="1.85546875" style="566" customWidth="1"/>
    <col min="14131" max="14131" width="5.42578125" style="566" customWidth="1"/>
    <col min="14132" max="14132" width="5.28515625" style="566" customWidth="1"/>
    <col min="14133" max="14336" width="11.42578125" style="566"/>
    <col min="14337" max="14337" width="22.42578125" style="566" customWidth="1"/>
    <col min="14338" max="14338" width="7.7109375" style="566" customWidth="1"/>
    <col min="14339" max="14386" width="1.85546875" style="566" customWidth="1"/>
    <col min="14387" max="14387" width="5.42578125" style="566" customWidth="1"/>
    <col min="14388" max="14388" width="5.28515625" style="566" customWidth="1"/>
    <col min="14389" max="14592" width="11.42578125" style="566"/>
    <col min="14593" max="14593" width="22.42578125" style="566" customWidth="1"/>
    <col min="14594" max="14594" width="7.7109375" style="566" customWidth="1"/>
    <col min="14595" max="14642" width="1.85546875" style="566" customWidth="1"/>
    <col min="14643" max="14643" width="5.42578125" style="566" customWidth="1"/>
    <col min="14644" max="14644" width="5.28515625" style="566" customWidth="1"/>
    <col min="14645" max="14848" width="11.42578125" style="566"/>
    <col min="14849" max="14849" width="22.42578125" style="566" customWidth="1"/>
    <col min="14850" max="14850" width="7.7109375" style="566" customWidth="1"/>
    <col min="14851" max="14898" width="1.85546875" style="566" customWidth="1"/>
    <col min="14899" max="14899" width="5.42578125" style="566" customWidth="1"/>
    <col min="14900" max="14900" width="5.28515625" style="566" customWidth="1"/>
    <col min="14901" max="15104" width="11.42578125" style="566"/>
    <col min="15105" max="15105" width="22.42578125" style="566" customWidth="1"/>
    <col min="15106" max="15106" width="7.7109375" style="566" customWidth="1"/>
    <col min="15107" max="15154" width="1.85546875" style="566" customWidth="1"/>
    <col min="15155" max="15155" width="5.42578125" style="566" customWidth="1"/>
    <col min="15156" max="15156" width="5.28515625" style="566" customWidth="1"/>
    <col min="15157" max="15360" width="11.42578125" style="566"/>
    <col min="15361" max="15361" width="22.42578125" style="566" customWidth="1"/>
    <col min="15362" max="15362" width="7.7109375" style="566" customWidth="1"/>
    <col min="15363" max="15410" width="1.85546875" style="566" customWidth="1"/>
    <col min="15411" max="15411" width="5.42578125" style="566" customWidth="1"/>
    <col min="15412" max="15412" width="5.28515625" style="566" customWidth="1"/>
    <col min="15413" max="15616" width="11.42578125" style="566"/>
    <col min="15617" max="15617" width="22.42578125" style="566" customWidth="1"/>
    <col min="15618" max="15618" width="7.7109375" style="566" customWidth="1"/>
    <col min="15619" max="15666" width="1.85546875" style="566" customWidth="1"/>
    <col min="15667" max="15667" width="5.42578125" style="566" customWidth="1"/>
    <col min="15668" max="15668" width="5.28515625" style="566" customWidth="1"/>
    <col min="15669" max="15872" width="11.42578125" style="566"/>
    <col min="15873" max="15873" width="22.42578125" style="566" customWidth="1"/>
    <col min="15874" max="15874" width="7.7109375" style="566" customWidth="1"/>
    <col min="15875" max="15922" width="1.85546875" style="566" customWidth="1"/>
    <col min="15923" max="15923" width="5.42578125" style="566" customWidth="1"/>
    <col min="15924" max="15924" width="5.28515625" style="566" customWidth="1"/>
    <col min="15925" max="16128" width="11.42578125" style="566"/>
    <col min="16129" max="16129" width="22.42578125" style="566" customWidth="1"/>
    <col min="16130" max="16130" width="7.7109375" style="566" customWidth="1"/>
    <col min="16131" max="16178" width="1.85546875" style="566" customWidth="1"/>
    <col min="16179" max="16179" width="5.42578125" style="566" customWidth="1"/>
    <col min="16180" max="16180" width="5.28515625" style="566" customWidth="1"/>
    <col min="16181" max="16384" width="11.42578125" style="566"/>
  </cols>
  <sheetData>
    <row r="2" spans="1:52" ht="15" customHeight="1">
      <c r="A2" s="563"/>
      <c r="B2" s="563"/>
      <c r="C2" s="563"/>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564"/>
      <c r="AL2" s="564"/>
      <c r="AM2" s="564"/>
      <c r="AN2" s="564"/>
      <c r="AO2" s="565" t="s">
        <v>46</v>
      </c>
      <c r="AP2" s="565"/>
      <c r="AQ2" s="565"/>
      <c r="AR2" s="565"/>
      <c r="AS2" s="565"/>
      <c r="AT2" s="565"/>
      <c r="AU2" s="565"/>
      <c r="AV2" s="565"/>
      <c r="AW2" s="565"/>
      <c r="AX2" s="565"/>
      <c r="AY2" s="565"/>
      <c r="AZ2" s="565"/>
    </row>
    <row r="3" spans="1:52" ht="15" customHeight="1">
      <c r="A3" s="563"/>
      <c r="B3" s="563"/>
      <c r="C3" s="563"/>
      <c r="D3" s="563"/>
      <c r="E3" s="563"/>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564"/>
      <c r="AL3" s="563"/>
      <c r="AM3" s="563"/>
      <c r="AN3" s="563"/>
      <c r="AO3" s="565"/>
      <c r="AP3" s="565"/>
      <c r="AQ3" s="565"/>
      <c r="AR3" s="565"/>
      <c r="AS3" s="565"/>
      <c r="AT3" s="565"/>
      <c r="AU3" s="565"/>
      <c r="AV3" s="565"/>
      <c r="AW3" s="565"/>
      <c r="AX3" s="565"/>
      <c r="AY3" s="565"/>
      <c r="AZ3" s="565"/>
    </row>
    <row r="4" spans="1:52" ht="15" customHeight="1">
      <c r="A4" s="563"/>
      <c r="B4" s="563"/>
      <c r="C4" s="563"/>
      <c r="D4" s="563"/>
      <c r="E4" s="563"/>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3"/>
      <c r="AM4" s="563"/>
      <c r="AN4" s="563"/>
      <c r="AO4" s="565"/>
      <c r="AP4" s="565"/>
      <c r="AQ4" s="565"/>
      <c r="AR4" s="565"/>
      <c r="AS4" s="565"/>
      <c r="AT4" s="565"/>
      <c r="AU4" s="565"/>
      <c r="AV4" s="565"/>
      <c r="AW4" s="565"/>
      <c r="AX4" s="565"/>
      <c r="AY4" s="565"/>
      <c r="AZ4" s="565"/>
    </row>
    <row r="5" spans="1:52" ht="15" customHeight="1">
      <c r="A5" s="567"/>
      <c r="B5" s="567"/>
      <c r="C5" s="567"/>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row>
    <row r="6" spans="1:52" s="457" customFormat="1" ht="6" customHeight="1">
      <c r="A6" s="568"/>
      <c r="B6" s="568"/>
      <c r="C6" s="568"/>
      <c r="D6" s="568"/>
      <c r="E6" s="568"/>
      <c r="F6" s="569" t="s">
        <v>115</v>
      </c>
      <c r="G6" s="570"/>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68"/>
      <c r="AM6" s="568"/>
      <c r="AN6" s="568"/>
      <c r="AO6" s="568"/>
      <c r="AP6" s="568"/>
      <c r="AQ6" s="568"/>
      <c r="AR6" s="568"/>
      <c r="AS6" s="568"/>
      <c r="AT6" s="568"/>
      <c r="AU6" s="568"/>
      <c r="AV6" s="568"/>
      <c r="AW6" s="568"/>
      <c r="AX6" s="568"/>
      <c r="AY6" s="568"/>
      <c r="AZ6" s="568"/>
    </row>
    <row r="7" spans="1:52" ht="6" customHeight="1">
      <c r="A7" s="571"/>
      <c r="B7" s="571"/>
      <c r="C7" s="571"/>
      <c r="D7" s="571"/>
      <c r="E7" s="571"/>
      <c r="F7" s="570"/>
      <c r="G7" s="570"/>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2"/>
      <c r="AM7" s="572"/>
      <c r="AN7" s="572"/>
      <c r="AO7" s="572"/>
      <c r="AP7" s="572"/>
      <c r="AQ7" s="572"/>
      <c r="AR7" s="572"/>
      <c r="AS7" s="572"/>
      <c r="AT7" s="572"/>
      <c r="AU7" s="572"/>
      <c r="AV7" s="572"/>
      <c r="AW7" s="572"/>
      <c r="AX7" s="572"/>
      <c r="AY7" s="572"/>
      <c r="AZ7" s="572"/>
    </row>
    <row r="8" spans="1:52" ht="6" customHeight="1">
      <c r="A8" s="573"/>
      <c r="B8" s="573"/>
      <c r="C8" s="573"/>
      <c r="D8" s="573"/>
      <c r="E8" s="573"/>
      <c r="F8" s="570"/>
      <c r="G8" s="570"/>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3"/>
      <c r="AM8" s="573"/>
      <c r="AN8" s="573"/>
      <c r="AO8" s="573"/>
      <c r="AP8" s="573"/>
      <c r="AQ8" s="573"/>
      <c r="AR8" s="573"/>
      <c r="AS8" s="573"/>
      <c r="AT8" s="573"/>
      <c r="AU8" s="573"/>
      <c r="AV8" s="573"/>
      <c r="AW8" s="573"/>
      <c r="AX8" s="573"/>
      <c r="AY8" s="573"/>
      <c r="AZ8" s="573"/>
    </row>
    <row r="9" spans="1:52" ht="12" customHeight="1">
      <c r="B9" s="574">
        <f>'F 4.1'!B7:G7</f>
        <v>0</v>
      </c>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c r="AT9" s="574"/>
      <c r="AU9" s="574"/>
      <c r="AV9" s="574"/>
      <c r="AW9" s="574"/>
      <c r="AX9" s="574"/>
      <c r="AY9" s="574"/>
      <c r="AZ9" s="575"/>
    </row>
    <row r="10" spans="1:52" ht="53.25" customHeight="1">
      <c r="A10" s="576" t="s">
        <v>0</v>
      </c>
      <c r="B10" s="574"/>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c r="AT10" s="574"/>
      <c r="AU10" s="574"/>
      <c r="AV10" s="574"/>
      <c r="AW10" s="574"/>
      <c r="AX10" s="574"/>
      <c r="AY10" s="574"/>
      <c r="AZ10" s="575"/>
    </row>
    <row r="11" spans="1:52" ht="12.75" customHeight="1">
      <c r="A11" s="542" t="s">
        <v>44</v>
      </c>
      <c r="B11" s="577">
        <f>'F 4.1'!B8</f>
        <v>0</v>
      </c>
      <c r="C11" s="577"/>
      <c r="D11" s="577"/>
      <c r="E11" s="577"/>
      <c r="F11" s="577"/>
      <c r="G11" s="577"/>
      <c r="H11" s="577"/>
      <c r="I11" s="577"/>
      <c r="J11" s="577"/>
      <c r="K11" s="577"/>
      <c r="L11" s="577"/>
      <c r="M11" s="577"/>
      <c r="N11" s="577"/>
      <c r="O11" s="578"/>
      <c r="P11" s="578"/>
      <c r="Q11" s="578"/>
      <c r="R11" s="578"/>
      <c r="S11" s="578"/>
      <c r="T11" s="578"/>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Z11" s="579"/>
    </row>
    <row r="12" spans="1:52" ht="12.75" customHeight="1">
      <c r="A12" s="542" t="s">
        <v>42</v>
      </c>
      <c r="B12" s="577">
        <f>'F 4.1'!B9</f>
        <v>0</v>
      </c>
      <c r="C12" s="577"/>
      <c r="D12" s="577"/>
      <c r="E12" s="577"/>
      <c r="F12" s="577"/>
      <c r="G12" s="577"/>
      <c r="H12" s="577"/>
      <c r="I12" s="577"/>
      <c r="J12" s="577"/>
      <c r="K12" s="577"/>
      <c r="L12" s="577"/>
      <c r="M12" s="577"/>
      <c r="N12" s="577"/>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Z12" s="579"/>
    </row>
    <row r="13" spans="1:52" ht="12.75" customHeight="1">
      <c r="A13" s="542" t="s">
        <v>22</v>
      </c>
      <c r="B13" s="577" t="str">
        <f>'F 4.1'!B10</f>
        <v>XXXXXXXX</v>
      </c>
      <c r="C13" s="577"/>
      <c r="D13" s="577"/>
      <c r="E13" s="577"/>
      <c r="F13" s="577"/>
      <c r="G13" s="577"/>
      <c r="H13" s="577"/>
      <c r="I13" s="577"/>
      <c r="J13" s="577"/>
      <c r="K13" s="577"/>
      <c r="L13" s="577"/>
      <c r="M13" s="577"/>
      <c r="N13" s="577"/>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Z13" s="579"/>
    </row>
    <row r="14" spans="1:52" s="457" customFormat="1" ht="3.75" customHeight="1">
      <c r="A14" s="580"/>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row>
    <row r="15" spans="1:52" s="457" customFormat="1" ht="6.75" customHeight="1">
      <c r="A15" s="580"/>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row>
    <row r="16" spans="1:52" s="457" customFormat="1" ht="6" customHeight="1" thickBot="1">
      <c r="A16" s="175"/>
      <c r="B16" s="174"/>
      <c r="C16" s="174"/>
      <c r="D16" s="173"/>
      <c r="E16" s="173"/>
      <c r="F16" s="173"/>
      <c r="G16" s="172"/>
      <c r="H16" s="172"/>
      <c r="I16" s="172"/>
      <c r="J16" s="172"/>
      <c r="K16" s="172"/>
      <c r="L16" s="172"/>
      <c r="M16" s="172"/>
      <c r="N16" s="172"/>
      <c r="O16" s="172"/>
      <c r="P16" s="172"/>
      <c r="Q16" s="172"/>
      <c r="R16" s="172"/>
      <c r="S16" s="172"/>
      <c r="T16" s="172"/>
      <c r="U16" s="172"/>
      <c r="V16" s="172"/>
      <c r="W16" s="581"/>
      <c r="X16" s="581"/>
      <c r="Y16" s="581"/>
      <c r="Z16" s="581"/>
      <c r="AA16" s="581"/>
      <c r="AB16" s="581"/>
      <c r="AC16" s="581"/>
      <c r="AD16" s="581"/>
      <c r="AE16" s="581"/>
      <c r="AF16" s="581"/>
      <c r="AG16" s="581"/>
      <c r="AH16" s="581"/>
      <c r="AI16" s="581"/>
      <c r="AJ16" s="581"/>
      <c r="AK16" s="581"/>
      <c r="AL16" s="581"/>
      <c r="AM16" s="581"/>
      <c r="AN16" s="581"/>
      <c r="AO16" s="581"/>
      <c r="AP16" s="581"/>
      <c r="AQ16" s="581"/>
      <c r="AR16" s="581"/>
      <c r="AS16" s="581"/>
      <c r="AT16" s="581"/>
      <c r="AU16" s="581"/>
      <c r="AV16" s="581"/>
      <c r="AW16" s="581"/>
      <c r="AX16" s="581"/>
      <c r="AY16" s="581"/>
      <c r="AZ16" s="581"/>
    </row>
    <row r="17" spans="1:54" s="278" customFormat="1" ht="12.75" customHeight="1">
      <c r="A17" s="51" t="s">
        <v>1</v>
      </c>
      <c r="B17" s="55" t="s">
        <v>2</v>
      </c>
      <c r="C17" s="55"/>
      <c r="D17" s="55"/>
      <c r="E17" s="55"/>
      <c r="F17" s="55"/>
      <c r="G17" s="55"/>
      <c r="H17" s="55"/>
      <c r="I17" s="55"/>
      <c r="J17" s="55"/>
      <c r="K17" s="55"/>
      <c r="L17" s="55"/>
      <c r="M17" s="55"/>
      <c r="N17" s="55"/>
      <c r="O17" s="55" t="s">
        <v>3</v>
      </c>
      <c r="P17" s="55"/>
      <c r="Q17" s="55"/>
      <c r="R17" s="55"/>
      <c r="S17" s="55"/>
      <c r="T17" s="55"/>
      <c r="U17" s="55"/>
      <c r="V17" s="55"/>
      <c r="W17" s="55"/>
      <c r="X17" s="55"/>
      <c r="Y17" s="55"/>
      <c r="Z17" s="55"/>
      <c r="AA17" s="55"/>
      <c r="AB17" s="55"/>
      <c r="AC17" s="55"/>
      <c r="AD17" s="55"/>
      <c r="AE17" s="55"/>
      <c r="AF17" s="55"/>
      <c r="AG17" s="582" t="s">
        <v>4</v>
      </c>
      <c r="AH17" s="582"/>
      <c r="AI17" s="582"/>
      <c r="AJ17" s="582"/>
      <c r="AK17" s="582"/>
      <c r="AL17" s="582"/>
      <c r="AM17" s="582"/>
      <c r="AN17" s="582"/>
      <c r="AO17" s="582"/>
      <c r="AP17" s="582"/>
      <c r="AQ17" s="582"/>
      <c r="AR17" s="582"/>
      <c r="AS17" s="582"/>
      <c r="AT17" s="582"/>
      <c r="AU17" s="582"/>
      <c r="AV17" s="582"/>
      <c r="AW17" s="582"/>
      <c r="AX17" s="582"/>
      <c r="AY17" s="582"/>
      <c r="AZ17" s="583"/>
    </row>
    <row r="18" spans="1:54" s="278" customFormat="1" ht="15.75" customHeight="1" thickBot="1">
      <c r="A18" s="52"/>
      <c r="B18" s="584"/>
      <c r="C18" s="584"/>
      <c r="D18" s="584"/>
      <c r="E18" s="584"/>
      <c r="F18" s="584"/>
      <c r="G18" s="584"/>
      <c r="H18" s="584"/>
      <c r="I18" s="584"/>
      <c r="J18" s="584"/>
      <c r="K18" s="584"/>
      <c r="L18" s="584"/>
      <c r="M18" s="584"/>
      <c r="N18" s="584"/>
      <c r="O18" s="585" t="s">
        <v>5</v>
      </c>
      <c r="P18" s="585"/>
      <c r="Q18" s="585"/>
      <c r="R18" s="585"/>
      <c r="S18" s="585"/>
      <c r="T18" s="585"/>
      <c r="U18" s="585" t="s">
        <v>6</v>
      </c>
      <c r="V18" s="585"/>
      <c r="W18" s="585"/>
      <c r="X18" s="585"/>
      <c r="Y18" s="585"/>
      <c r="Z18" s="585"/>
      <c r="AA18" s="585" t="s">
        <v>7</v>
      </c>
      <c r="AB18" s="585"/>
      <c r="AC18" s="585"/>
      <c r="AD18" s="585"/>
      <c r="AE18" s="585"/>
      <c r="AF18" s="585"/>
      <c r="AG18" s="586"/>
      <c r="AH18" s="586"/>
      <c r="AI18" s="586"/>
      <c r="AJ18" s="586"/>
      <c r="AK18" s="586"/>
      <c r="AL18" s="586"/>
      <c r="AM18" s="586"/>
      <c r="AN18" s="586"/>
      <c r="AO18" s="586"/>
      <c r="AP18" s="586"/>
      <c r="AQ18" s="586"/>
      <c r="AR18" s="586"/>
      <c r="AS18" s="586"/>
      <c r="AT18" s="586"/>
      <c r="AU18" s="586"/>
      <c r="AV18" s="586"/>
      <c r="AW18" s="586"/>
      <c r="AX18" s="586"/>
      <c r="AY18" s="586"/>
      <c r="AZ18" s="587"/>
    </row>
    <row r="19" spans="1:54" ht="15.75" customHeight="1">
      <c r="A19" s="588"/>
      <c r="B19" s="589" t="s">
        <v>116</v>
      </c>
      <c r="C19" s="589"/>
      <c r="D19" s="589"/>
      <c r="E19" s="589"/>
      <c r="F19" s="589"/>
      <c r="G19" s="589"/>
      <c r="H19" s="589"/>
      <c r="I19" s="589"/>
      <c r="J19" s="589"/>
      <c r="K19" s="589"/>
      <c r="L19" s="589"/>
      <c r="M19" s="589"/>
      <c r="N19" s="589"/>
      <c r="O19" s="589" t="s">
        <v>23</v>
      </c>
      <c r="P19" s="589"/>
      <c r="Q19" s="589"/>
      <c r="R19" s="589"/>
      <c r="S19" s="589"/>
      <c r="T19" s="589"/>
      <c r="U19" s="589" t="s">
        <v>23</v>
      </c>
      <c r="V19" s="589"/>
      <c r="W19" s="589"/>
      <c r="X19" s="589"/>
      <c r="Y19" s="589"/>
      <c r="Z19" s="589"/>
      <c r="AA19" s="590"/>
      <c r="AB19" s="590"/>
      <c r="AC19" s="590"/>
      <c r="AD19" s="590"/>
      <c r="AE19" s="590"/>
      <c r="AF19" s="590"/>
      <c r="AG19" s="591"/>
      <c r="AH19" s="592"/>
      <c r="AI19" s="592"/>
      <c r="AJ19" s="592"/>
      <c r="AK19" s="592"/>
      <c r="AL19" s="592"/>
      <c r="AM19" s="592"/>
      <c r="AN19" s="592"/>
      <c r="AO19" s="592"/>
      <c r="AP19" s="592"/>
      <c r="AQ19" s="592"/>
      <c r="AR19" s="592"/>
      <c r="AS19" s="592"/>
      <c r="AT19" s="592"/>
      <c r="AU19" s="592"/>
      <c r="AV19" s="592"/>
      <c r="AW19" s="592"/>
      <c r="AX19" s="592"/>
      <c r="AY19" s="592"/>
      <c r="AZ19" s="593"/>
    </row>
    <row r="20" spans="1:54" ht="15.75" customHeight="1">
      <c r="A20" s="594"/>
      <c r="B20" s="590" t="s">
        <v>117</v>
      </c>
      <c r="C20" s="590"/>
      <c r="D20" s="590"/>
      <c r="E20" s="590"/>
      <c r="F20" s="590"/>
      <c r="G20" s="590"/>
      <c r="H20" s="590"/>
      <c r="I20" s="590"/>
      <c r="J20" s="590"/>
      <c r="K20" s="590"/>
      <c r="L20" s="590"/>
      <c r="M20" s="590"/>
      <c r="N20" s="590"/>
      <c r="O20" s="590" t="s">
        <v>23</v>
      </c>
      <c r="P20" s="590"/>
      <c r="Q20" s="590"/>
      <c r="R20" s="590"/>
      <c r="S20" s="590"/>
      <c r="T20" s="590"/>
      <c r="U20" s="590" t="s">
        <v>23</v>
      </c>
      <c r="V20" s="590"/>
      <c r="W20" s="590"/>
      <c r="X20" s="590"/>
      <c r="Y20" s="590"/>
      <c r="Z20" s="590"/>
      <c r="AA20" s="590"/>
      <c r="AB20" s="590"/>
      <c r="AC20" s="590"/>
      <c r="AD20" s="590"/>
      <c r="AE20" s="590"/>
      <c r="AF20" s="590"/>
      <c r="AG20" s="595"/>
      <c r="AH20" s="595"/>
      <c r="AI20" s="595"/>
      <c r="AJ20" s="595"/>
      <c r="AK20" s="595"/>
      <c r="AL20" s="595"/>
      <c r="AM20" s="595"/>
      <c r="AN20" s="595"/>
      <c r="AO20" s="595"/>
      <c r="AP20" s="595"/>
      <c r="AQ20" s="595"/>
      <c r="AR20" s="595"/>
      <c r="AS20" s="595"/>
      <c r="AT20" s="595"/>
      <c r="AU20" s="595"/>
      <c r="AV20" s="595"/>
      <c r="AW20" s="595"/>
      <c r="AX20" s="595"/>
      <c r="AY20" s="595"/>
      <c r="AZ20" s="596"/>
    </row>
    <row r="21" spans="1:54" ht="15.75" customHeight="1">
      <c r="A21" s="594"/>
      <c r="B21" s="590" t="s">
        <v>118</v>
      </c>
      <c r="C21" s="590"/>
      <c r="D21" s="590"/>
      <c r="E21" s="590"/>
      <c r="F21" s="590"/>
      <c r="G21" s="590"/>
      <c r="H21" s="590"/>
      <c r="I21" s="590"/>
      <c r="J21" s="590"/>
      <c r="K21" s="590"/>
      <c r="L21" s="590"/>
      <c r="M21" s="590"/>
      <c r="N21" s="590"/>
      <c r="O21" s="590" t="s">
        <v>23</v>
      </c>
      <c r="P21" s="590"/>
      <c r="Q21" s="590"/>
      <c r="R21" s="590"/>
      <c r="S21" s="590"/>
      <c r="T21" s="590"/>
      <c r="U21" s="590" t="s">
        <v>23</v>
      </c>
      <c r="V21" s="590"/>
      <c r="W21" s="590"/>
      <c r="X21" s="590"/>
      <c r="Y21" s="590"/>
      <c r="Z21" s="590"/>
      <c r="AA21" s="590"/>
      <c r="AB21" s="590"/>
      <c r="AC21" s="590"/>
      <c r="AD21" s="590"/>
      <c r="AE21" s="590"/>
      <c r="AF21" s="590"/>
      <c r="AG21" s="595"/>
      <c r="AH21" s="595"/>
      <c r="AI21" s="595"/>
      <c r="AJ21" s="595"/>
      <c r="AK21" s="595"/>
      <c r="AL21" s="595"/>
      <c r="AM21" s="595"/>
      <c r="AN21" s="595"/>
      <c r="AO21" s="595"/>
      <c r="AP21" s="595"/>
      <c r="AQ21" s="595"/>
      <c r="AR21" s="595"/>
      <c r="AS21" s="595"/>
      <c r="AT21" s="595"/>
      <c r="AU21" s="595"/>
      <c r="AV21" s="595"/>
      <c r="AW21" s="595"/>
      <c r="AX21" s="595"/>
      <c r="AY21" s="595"/>
      <c r="AZ21" s="596"/>
    </row>
    <row r="22" spans="1:54" ht="15.75" customHeight="1">
      <c r="A22" s="594"/>
      <c r="B22" s="590" t="s">
        <v>119</v>
      </c>
      <c r="C22" s="590"/>
      <c r="D22" s="590"/>
      <c r="E22" s="590"/>
      <c r="F22" s="590"/>
      <c r="G22" s="590"/>
      <c r="H22" s="590"/>
      <c r="I22" s="590"/>
      <c r="J22" s="590"/>
      <c r="K22" s="590"/>
      <c r="L22" s="590"/>
      <c r="M22" s="590"/>
      <c r="N22" s="590"/>
      <c r="O22" s="590" t="s">
        <v>23</v>
      </c>
      <c r="P22" s="590"/>
      <c r="Q22" s="590"/>
      <c r="R22" s="590"/>
      <c r="S22" s="590"/>
      <c r="T22" s="590"/>
      <c r="U22" s="590" t="s">
        <v>23</v>
      </c>
      <c r="V22" s="590"/>
      <c r="W22" s="590"/>
      <c r="X22" s="590"/>
      <c r="Y22" s="590"/>
      <c r="Z22" s="590"/>
      <c r="AA22" s="590"/>
      <c r="AB22" s="590"/>
      <c r="AC22" s="590"/>
      <c r="AD22" s="590"/>
      <c r="AE22" s="590"/>
      <c r="AF22" s="590"/>
      <c r="AG22" s="597"/>
      <c r="AH22" s="597"/>
      <c r="AI22" s="597"/>
      <c r="AJ22" s="597"/>
      <c r="AK22" s="597"/>
      <c r="AL22" s="597"/>
      <c r="AM22" s="597"/>
      <c r="AN22" s="597"/>
      <c r="AO22" s="597"/>
      <c r="AP22" s="597"/>
      <c r="AQ22" s="597"/>
      <c r="AR22" s="597"/>
      <c r="AS22" s="597"/>
      <c r="AT22" s="597"/>
      <c r="AU22" s="597"/>
      <c r="AV22" s="597"/>
      <c r="AW22" s="597"/>
      <c r="AX22" s="597"/>
      <c r="AY22" s="597"/>
      <c r="AZ22" s="598"/>
    </row>
    <row r="23" spans="1:54" ht="15.75" customHeight="1" thickBot="1">
      <c r="A23" s="599"/>
      <c r="B23" s="600" t="s">
        <v>120</v>
      </c>
      <c r="C23" s="600"/>
      <c r="D23" s="600"/>
      <c r="E23" s="600"/>
      <c r="F23" s="600"/>
      <c r="G23" s="600"/>
      <c r="H23" s="600"/>
      <c r="I23" s="600"/>
      <c r="J23" s="600"/>
      <c r="K23" s="600"/>
      <c r="L23" s="600"/>
      <c r="M23" s="600"/>
      <c r="N23" s="600"/>
      <c r="O23" s="600" t="s">
        <v>23</v>
      </c>
      <c r="P23" s="600"/>
      <c r="Q23" s="600"/>
      <c r="R23" s="600"/>
      <c r="S23" s="600"/>
      <c r="T23" s="600"/>
      <c r="U23" s="600" t="s">
        <v>23</v>
      </c>
      <c r="V23" s="600"/>
      <c r="W23" s="600"/>
      <c r="X23" s="600"/>
      <c r="Y23" s="600"/>
      <c r="Z23" s="600"/>
      <c r="AA23" s="600"/>
      <c r="AB23" s="600"/>
      <c r="AC23" s="600"/>
      <c r="AD23" s="600"/>
      <c r="AE23" s="600"/>
      <c r="AF23" s="600"/>
      <c r="AG23" s="601"/>
      <c r="AH23" s="601"/>
      <c r="AI23" s="601"/>
      <c r="AJ23" s="601"/>
      <c r="AK23" s="601"/>
      <c r="AL23" s="601"/>
      <c r="AM23" s="601"/>
      <c r="AN23" s="601"/>
      <c r="AO23" s="601"/>
      <c r="AP23" s="601"/>
      <c r="AQ23" s="601"/>
      <c r="AR23" s="601"/>
      <c r="AS23" s="601"/>
      <c r="AT23" s="601"/>
      <c r="AU23" s="601"/>
      <c r="AV23" s="601"/>
      <c r="AW23" s="601"/>
      <c r="AX23" s="601"/>
      <c r="AY23" s="601"/>
      <c r="AZ23" s="602"/>
    </row>
    <row r="24" spans="1:54" ht="15.75" customHeight="1">
      <c r="A24" s="411"/>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603"/>
      <c r="AH24" s="603"/>
      <c r="AI24" s="603"/>
      <c r="AJ24" s="603"/>
      <c r="AK24" s="603"/>
      <c r="AL24" s="603"/>
      <c r="AM24" s="603"/>
      <c r="AN24" s="603"/>
      <c r="AO24" s="603"/>
      <c r="AP24" s="603"/>
      <c r="AQ24" s="603"/>
      <c r="AR24" s="603"/>
      <c r="AS24" s="603"/>
      <c r="AT24" s="603"/>
      <c r="AU24" s="603"/>
      <c r="AV24" s="603"/>
      <c r="AW24" s="603"/>
      <c r="AX24" s="603"/>
      <c r="AY24" s="603"/>
      <c r="AZ24" s="603"/>
    </row>
    <row r="25" spans="1:54" ht="12.75" customHeight="1"/>
    <row r="26" spans="1:54" s="610" customFormat="1" ht="12.75" customHeight="1">
      <c r="A26" s="604" t="s">
        <v>2</v>
      </c>
      <c r="B26" s="605"/>
      <c r="C26" s="606" t="s">
        <v>121</v>
      </c>
      <c r="D26" s="607"/>
      <c r="E26" s="607"/>
      <c r="F26" s="608"/>
      <c r="G26" s="606" t="s">
        <v>122</v>
      </c>
      <c r="H26" s="607"/>
      <c r="I26" s="607"/>
      <c r="J26" s="608"/>
      <c r="K26" s="606" t="s">
        <v>123</v>
      </c>
      <c r="L26" s="607"/>
      <c r="M26" s="607"/>
      <c r="N26" s="608"/>
      <c r="O26" s="606" t="s">
        <v>124</v>
      </c>
      <c r="P26" s="607"/>
      <c r="Q26" s="607"/>
      <c r="R26" s="608"/>
      <c r="S26" s="606" t="s">
        <v>125</v>
      </c>
      <c r="T26" s="607"/>
      <c r="U26" s="607"/>
      <c r="V26" s="608"/>
      <c r="W26" s="606" t="s">
        <v>126</v>
      </c>
      <c r="X26" s="607"/>
      <c r="Y26" s="607"/>
      <c r="Z26" s="608"/>
      <c r="AA26" s="606" t="s">
        <v>127</v>
      </c>
      <c r="AB26" s="607"/>
      <c r="AC26" s="607"/>
      <c r="AD26" s="608"/>
      <c r="AE26" s="607" t="s">
        <v>128</v>
      </c>
      <c r="AF26" s="607"/>
      <c r="AG26" s="607"/>
      <c r="AH26" s="607"/>
      <c r="AI26" s="607" t="s">
        <v>129</v>
      </c>
      <c r="AJ26" s="607"/>
      <c r="AK26" s="607"/>
      <c r="AL26" s="607"/>
      <c r="AM26" s="606" t="s">
        <v>130</v>
      </c>
      <c r="AN26" s="607"/>
      <c r="AO26" s="607"/>
      <c r="AP26" s="608"/>
      <c r="AQ26" s="606" t="s">
        <v>131</v>
      </c>
      <c r="AR26" s="607"/>
      <c r="AS26" s="607"/>
      <c r="AT26" s="608"/>
      <c r="AU26" s="606" t="s">
        <v>132</v>
      </c>
      <c r="AV26" s="607"/>
      <c r="AW26" s="607"/>
      <c r="AX26" s="609"/>
      <c r="AY26" s="607" t="s">
        <v>133</v>
      </c>
      <c r="AZ26" s="609"/>
      <c r="BA26" s="566"/>
      <c r="BB26" s="566"/>
    </row>
    <row r="27" spans="1:54" s="610" customFormat="1" ht="12.75" customHeight="1">
      <c r="A27" s="611"/>
      <c r="B27" s="612" t="s">
        <v>134</v>
      </c>
      <c r="C27" s="613">
        <v>1</v>
      </c>
      <c r="D27" s="614">
        <v>2</v>
      </c>
      <c r="E27" s="614">
        <v>3</v>
      </c>
      <c r="F27" s="615">
        <v>4</v>
      </c>
      <c r="G27" s="613">
        <v>1</v>
      </c>
      <c r="H27" s="614">
        <v>2</v>
      </c>
      <c r="I27" s="614">
        <v>3</v>
      </c>
      <c r="J27" s="615">
        <v>4</v>
      </c>
      <c r="K27" s="613">
        <v>1</v>
      </c>
      <c r="L27" s="614">
        <v>2</v>
      </c>
      <c r="M27" s="614">
        <v>3</v>
      </c>
      <c r="N27" s="615">
        <v>4</v>
      </c>
      <c r="O27" s="613">
        <v>1</v>
      </c>
      <c r="P27" s="614">
        <v>2</v>
      </c>
      <c r="Q27" s="614">
        <v>3</v>
      </c>
      <c r="R27" s="615">
        <v>4</v>
      </c>
      <c r="S27" s="613">
        <v>1</v>
      </c>
      <c r="T27" s="614">
        <v>2</v>
      </c>
      <c r="U27" s="614">
        <v>3</v>
      </c>
      <c r="V27" s="615">
        <v>4</v>
      </c>
      <c r="W27" s="613">
        <v>1</v>
      </c>
      <c r="X27" s="614">
        <v>2</v>
      </c>
      <c r="Y27" s="614">
        <v>3</v>
      </c>
      <c r="Z27" s="615">
        <v>4</v>
      </c>
      <c r="AA27" s="613">
        <v>1</v>
      </c>
      <c r="AB27" s="614">
        <v>2</v>
      </c>
      <c r="AC27" s="614">
        <v>3</v>
      </c>
      <c r="AD27" s="615">
        <v>4</v>
      </c>
      <c r="AE27" s="613">
        <v>1</v>
      </c>
      <c r="AF27" s="614">
        <v>2</v>
      </c>
      <c r="AG27" s="614">
        <v>3</v>
      </c>
      <c r="AH27" s="615">
        <v>4</v>
      </c>
      <c r="AI27" s="613">
        <v>1</v>
      </c>
      <c r="AJ27" s="614">
        <v>2</v>
      </c>
      <c r="AK27" s="614">
        <v>3</v>
      </c>
      <c r="AL27" s="615">
        <v>4</v>
      </c>
      <c r="AM27" s="613">
        <v>1</v>
      </c>
      <c r="AN27" s="614">
        <v>2</v>
      </c>
      <c r="AO27" s="614">
        <v>3</v>
      </c>
      <c r="AP27" s="615">
        <v>4</v>
      </c>
      <c r="AQ27" s="613">
        <v>1</v>
      </c>
      <c r="AR27" s="614">
        <v>2</v>
      </c>
      <c r="AS27" s="614">
        <v>3</v>
      </c>
      <c r="AT27" s="615">
        <v>4</v>
      </c>
      <c r="AU27" s="613">
        <v>1</v>
      </c>
      <c r="AV27" s="614">
        <v>2</v>
      </c>
      <c r="AW27" s="614">
        <v>3</v>
      </c>
      <c r="AX27" s="615">
        <v>4</v>
      </c>
      <c r="AY27" s="616" t="s">
        <v>135</v>
      </c>
      <c r="AZ27" s="617" t="s">
        <v>136</v>
      </c>
      <c r="BA27" s="566"/>
      <c r="BB27" s="566"/>
    </row>
    <row r="28" spans="1:54" s="610" customFormat="1" ht="12.75" customHeight="1" thickBot="1">
      <c r="A28" s="618"/>
      <c r="B28" s="619"/>
      <c r="C28" s="620"/>
      <c r="D28" s="621"/>
      <c r="E28" s="621"/>
      <c r="F28" s="622"/>
      <c r="G28" s="620"/>
      <c r="H28" s="621"/>
      <c r="I28" s="621"/>
      <c r="J28" s="622"/>
      <c r="K28" s="620"/>
      <c r="L28" s="621"/>
      <c r="M28" s="621"/>
      <c r="N28" s="622"/>
      <c r="O28" s="620"/>
      <c r="P28" s="621"/>
      <c r="Q28" s="621"/>
      <c r="R28" s="622"/>
      <c r="S28" s="620"/>
      <c r="T28" s="621"/>
      <c r="U28" s="621"/>
      <c r="V28" s="622"/>
      <c r="W28" s="620"/>
      <c r="X28" s="621"/>
      <c r="Y28" s="621"/>
      <c r="Z28" s="622"/>
      <c r="AA28" s="620"/>
      <c r="AB28" s="621"/>
      <c r="AC28" s="621"/>
      <c r="AD28" s="622"/>
      <c r="AE28" s="620"/>
      <c r="AF28" s="621"/>
      <c r="AG28" s="621"/>
      <c r="AH28" s="622"/>
      <c r="AI28" s="620"/>
      <c r="AJ28" s="621"/>
      <c r="AK28" s="621"/>
      <c r="AL28" s="622"/>
      <c r="AM28" s="620"/>
      <c r="AN28" s="621"/>
      <c r="AO28" s="621"/>
      <c r="AP28" s="622"/>
      <c r="AQ28" s="620"/>
      <c r="AR28" s="621"/>
      <c r="AS28" s="621"/>
      <c r="AT28" s="622"/>
      <c r="AU28" s="620"/>
      <c r="AV28" s="621"/>
      <c r="AW28" s="621"/>
      <c r="AX28" s="622"/>
      <c r="AY28" s="623"/>
      <c r="AZ28" s="624"/>
      <c r="BA28" s="566"/>
      <c r="BB28" s="566"/>
    </row>
    <row r="29" spans="1:54" s="610" customFormat="1" ht="13.5" customHeight="1" thickTop="1" thickBot="1">
      <c r="A29" s="625" t="s">
        <v>137</v>
      </c>
      <c r="B29" s="626"/>
      <c r="C29" s="627"/>
      <c r="D29" s="628"/>
      <c r="E29" s="628"/>
      <c r="F29" s="628"/>
      <c r="G29" s="628"/>
      <c r="H29" s="628"/>
      <c r="I29" s="628"/>
      <c r="J29" s="628"/>
      <c r="K29" s="628"/>
      <c r="L29" s="628"/>
      <c r="M29" s="628"/>
      <c r="N29" s="628"/>
      <c r="O29" s="629"/>
      <c r="P29" s="629"/>
      <c r="Q29" s="629"/>
      <c r="R29" s="629"/>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30"/>
      <c r="AY29" s="631">
        <v>1</v>
      </c>
      <c r="AZ29" s="632">
        <v>0.5</v>
      </c>
      <c r="BA29" s="566"/>
      <c r="BB29" s="566"/>
    </row>
    <row r="30" spans="1:54" s="610" customFormat="1" ht="13.5" customHeight="1" thickTop="1" thickBot="1">
      <c r="A30" s="633"/>
      <c r="B30" s="626"/>
      <c r="C30" s="634"/>
      <c r="D30" s="635"/>
      <c r="E30" s="635"/>
      <c r="F30" s="635"/>
      <c r="G30" s="635"/>
      <c r="H30" s="635"/>
      <c r="I30" s="635"/>
      <c r="J30" s="635"/>
      <c r="K30" s="635"/>
      <c r="L30" s="635"/>
      <c r="M30" s="635"/>
      <c r="N30" s="635"/>
      <c r="O30" s="636"/>
      <c r="P30" s="636"/>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7"/>
      <c r="AY30" s="638"/>
      <c r="AZ30" s="639"/>
      <c r="BA30" s="566"/>
      <c r="BB30" s="566"/>
    </row>
    <row r="31" spans="1:54" s="610" customFormat="1" ht="13.5" customHeight="1" thickTop="1" thickBot="1">
      <c r="A31" s="625" t="s">
        <v>138</v>
      </c>
      <c r="B31" s="626"/>
      <c r="C31" s="627"/>
      <c r="D31" s="628"/>
      <c r="E31" s="628"/>
      <c r="F31" s="628"/>
      <c r="G31" s="628"/>
      <c r="H31" s="628"/>
      <c r="I31" s="628"/>
      <c r="J31" s="628"/>
      <c r="K31" s="628"/>
      <c r="L31" s="628"/>
      <c r="M31" s="628"/>
      <c r="N31" s="628"/>
      <c r="O31" s="629"/>
      <c r="P31" s="629"/>
      <c r="Q31" s="629"/>
      <c r="R31" s="629"/>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30"/>
      <c r="AY31" s="631">
        <v>1</v>
      </c>
      <c r="AZ31" s="632">
        <v>0.5</v>
      </c>
      <c r="BA31" s="566"/>
      <c r="BB31" s="566"/>
    </row>
    <row r="32" spans="1:54" s="610" customFormat="1" ht="13.5" customHeight="1" thickTop="1" thickBot="1">
      <c r="A32" s="633"/>
      <c r="B32" s="626"/>
      <c r="C32" s="634"/>
      <c r="D32" s="635"/>
      <c r="E32" s="635"/>
      <c r="F32" s="635"/>
      <c r="G32" s="635"/>
      <c r="H32" s="635"/>
      <c r="I32" s="635"/>
      <c r="J32" s="635"/>
      <c r="K32" s="635"/>
      <c r="L32" s="635"/>
      <c r="M32" s="635"/>
      <c r="N32" s="635"/>
      <c r="O32" s="635"/>
      <c r="P32" s="635"/>
      <c r="Q32" s="635"/>
      <c r="R32" s="636"/>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7"/>
      <c r="AY32" s="638"/>
      <c r="AZ32" s="639"/>
      <c r="BA32" s="566"/>
      <c r="BB32" s="566"/>
    </row>
    <row r="33" spans="1:54" s="610" customFormat="1" ht="13.5" customHeight="1" thickTop="1" thickBot="1">
      <c r="A33" s="625" t="s">
        <v>139</v>
      </c>
      <c r="B33" s="626"/>
      <c r="C33" s="640"/>
      <c r="D33" s="641"/>
      <c r="E33" s="641"/>
      <c r="F33" s="641"/>
      <c r="G33" s="641"/>
      <c r="H33" s="641"/>
      <c r="I33" s="641"/>
      <c r="J33" s="641"/>
      <c r="K33" s="641"/>
      <c r="L33" s="641"/>
      <c r="M33" s="641"/>
      <c r="N33" s="641"/>
      <c r="O33" s="642"/>
      <c r="P33" s="642"/>
      <c r="Q33" s="642"/>
      <c r="R33" s="642"/>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3"/>
      <c r="AY33" s="631">
        <v>1</v>
      </c>
      <c r="AZ33" s="632">
        <v>0.5</v>
      </c>
      <c r="BA33" s="566"/>
      <c r="BB33" s="566"/>
    </row>
    <row r="34" spans="1:54" s="610" customFormat="1" ht="13.5" customHeight="1" thickTop="1" thickBot="1">
      <c r="A34" s="633"/>
      <c r="B34" s="626"/>
      <c r="C34" s="640"/>
      <c r="D34" s="641"/>
      <c r="E34" s="641"/>
      <c r="F34" s="641"/>
      <c r="G34" s="641"/>
      <c r="H34" s="641"/>
      <c r="I34" s="641"/>
      <c r="J34" s="641"/>
      <c r="K34" s="641"/>
      <c r="L34" s="641"/>
      <c r="M34" s="641"/>
      <c r="N34" s="641"/>
      <c r="O34" s="641"/>
      <c r="P34" s="641"/>
      <c r="Q34" s="641"/>
      <c r="R34" s="636"/>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641"/>
      <c r="AQ34" s="641"/>
      <c r="AR34" s="641"/>
      <c r="AS34" s="641"/>
      <c r="AT34" s="641"/>
      <c r="AU34" s="641"/>
      <c r="AV34" s="641"/>
      <c r="AW34" s="641"/>
      <c r="AX34" s="643"/>
      <c r="AY34" s="638"/>
      <c r="AZ34" s="639"/>
      <c r="BA34" s="644"/>
      <c r="BB34" s="566"/>
    </row>
    <row r="35" spans="1:54" s="610" customFormat="1" ht="13.5" customHeight="1" thickTop="1" thickBot="1">
      <c r="A35" s="625" t="s">
        <v>140</v>
      </c>
      <c r="B35" s="626"/>
      <c r="C35" s="640"/>
      <c r="D35" s="641"/>
      <c r="E35" s="641"/>
      <c r="F35" s="641"/>
      <c r="G35" s="641"/>
      <c r="H35" s="641"/>
      <c r="I35" s="641"/>
      <c r="J35" s="641"/>
      <c r="K35" s="641"/>
      <c r="L35" s="641"/>
      <c r="M35" s="641"/>
      <c r="N35" s="641"/>
      <c r="O35" s="642"/>
      <c r="P35" s="642"/>
      <c r="Q35" s="642"/>
      <c r="R35" s="642"/>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3"/>
      <c r="AY35" s="631">
        <v>1</v>
      </c>
      <c r="AZ35" s="632">
        <v>1</v>
      </c>
      <c r="BA35" s="566"/>
      <c r="BB35" s="566"/>
    </row>
    <row r="36" spans="1:54" s="610" customFormat="1" ht="13.5" customHeight="1" thickTop="1" thickBot="1">
      <c r="A36" s="633"/>
      <c r="B36" s="626"/>
      <c r="C36" s="634"/>
      <c r="D36" s="635"/>
      <c r="E36" s="635"/>
      <c r="F36" s="635"/>
      <c r="G36" s="635"/>
      <c r="H36" s="635"/>
      <c r="I36" s="635"/>
      <c r="J36" s="635"/>
      <c r="K36" s="635"/>
      <c r="L36" s="635"/>
      <c r="M36" s="635"/>
      <c r="N36" s="635"/>
      <c r="O36" s="635"/>
      <c r="P36" s="635"/>
      <c r="Q36" s="645"/>
      <c r="R36" s="64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7"/>
      <c r="AY36" s="638"/>
      <c r="AZ36" s="639"/>
      <c r="BA36" s="566"/>
      <c r="BB36" s="566"/>
    </row>
    <row r="37" spans="1:54" s="610" customFormat="1" ht="12.75" customHeight="1" thickTop="1" thickBot="1">
      <c r="A37" s="646"/>
      <c r="B37" s="646"/>
      <c r="C37" s="647"/>
      <c r="D37" s="647"/>
      <c r="E37" s="647"/>
      <c r="F37" s="647"/>
      <c r="G37" s="647"/>
      <c r="H37" s="647"/>
      <c r="I37" s="647"/>
      <c r="J37" s="647"/>
      <c r="K37" s="647"/>
      <c r="L37" s="647"/>
      <c r="M37" s="647"/>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7"/>
      <c r="AK37" s="647"/>
      <c r="AL37" s="647"/>
      <c r="AM37" s="647"/>
      <c r="AN37" s="647"/>
      <c r="AO37" s="647"/>
      <c r="AP37" s="647"/>
      <c r="AQ37" s="647"/>
      <c r="AR37" s="647"/>
      <c r="AS37" s="647"/>
      <c r="AT37" s="647"/>
      <c r="AU37" s="647"/>
      <c r="AV37" s="647"/>
      <c r="AW37" s="647"/>
      <c r="AX37" s="647"/>
      <c r="AY37" s="648"/>
      <c r="AZ37" s="649"/>
      <c r="BA37" s="566"/>
      <c r="BB37" s="566"/>
    </row>
    <row r="38" spans="1:54" s="610" customFormat="1" ht="12.75" customHeight="1" thickTop="1" thickBot="1">
      <c r="A38" s="650"/>
      <c r="B38" s="646"/>
      <c r="C38" s="647"/>
      <c r="D38" s="647"/>
      <c r="E38" s="647"/>
      <c r="F38" s="647"/>
      <c r="G38" s="647"/>
      <c r="H38" s="647"/>
      <c r="I38" s="651"/>
      <c r="J38" s="652"/>
      <c r="K38" s="653"/>
      <c r="L38" s="647"/>
      <c r="M38" s="647" t="s">
        <v>141</v>
      </c>
      <c r="N38" s="647"/>
      <c r="O38" s="647"/>
      <c r="P38" s="647"/>
      <c r="Q38" s="647"/>
      <c r="R38" s="647"/>
      <c r="S38" s="647"/>
      <c r="T38" s="647"/>
      <c r="U38" s="647"/>
      <c r="V38" s="647"/>
      <c r="W38" s="654"/>
      <c r="X38" s="655"/>
      <c r="Y38" s="656"/>
      <c r="Z38" s="647"/>
      <c r="AA38" s="647" t="s">
        <v>142</v>
      </c>
      <c r="AB38" s="647"/>
      <c r="AC38" s="647"/>
      <c r="AD38" s="647"/>
      <c r="AE38" s="647"/>
      <c r="AF38" s="647"/>
      <c r="AG38" s="647"/>
      <c r="AH38" s="647"/>
      <c r="AI38" s="647"/>
      <c r="AJ38" s="647"/>
      <c r="AK38" s="647"/>
      <c r="AL38" s="647"/>
      <c r="AM38" s="647"/>
      <c r="AN38" s="647"/>
      <c r="AO38" s="647"/>
      <c r="AP38" s="647"/>
      <c r="AQ38" s="647"/>
      <c r="AR38" s="647"/>
      <c r="AS38" s="647"/>
      <c r="AT38" s="647"/>
      <c r="AU38" s="647"/>
      <c r="AV38" s="647"/>
      <c r="AW38" s="647"/>
      <c r="AX38" s="647"/>
      <c r="AY38" s="648"/>
      <c r="AZ38" s="649"/>
      <c r="BA38" s="566"/>
      <c r="BB38" s="566"/>
    </row>
    <row r="39" spans="1:54" s="610" customFormat="1" ht="12.75" customHeight="1" thickTop="1">
      <c r="A39" s="646"/>
      <c r="B39" s="646"/>
      <c r="C39" s="647"/>
      <c r="D39" s="647"/>
      <c r="E39" s="647"/>
      <c r="F39" s="647"/>
      <c r="G39" s="647"/>
      <c r="H39" s="647"/>
      <c r="I39" s="647"/>
      <c r="J39" s="647"/>
      <c r="K39" s="647"/>
      <c r="L39" s="647"/>
      <c r="M39" s="647"/>
      <c r="N39" s="647"/>
      <c r="O39" s="647"/>
      <c r="P39" s="647"/>
      <c r="Q39" s="647"/>
      <c r="R39" s="647"/>
      <c r="S39" s="647"/>
      <c r="T39" s="647"/>
      <c r="U39" s="647"/>
      <c r="V39" s="647"/>
      <c r="W39" s="647"/>
      <c r="X39" s="647"/>
      <c r="Y39" s="647"/>
      <c r="Z39" s="647"/>
      <c r="AA39" s="647"/>
      <c r="AB39" s="647"/>
      <c r="AC39" s="647"/>
      <c r="AD39" s="647"/>
      <c r="AE39" s="647"/>
      <c r="AF39" s="647"/>
      <c r="AG39" s="647"/>
      <c r="AH39" s="647"/>
      <c r="AI39" s="647"/>
      <c r="AJ39" s="647"/>
      <c r="AK39" s="647"/>
      <c r="AL39" s="647"/>
      <c r="AM39" s="647"/>
      <c r="AN39" s="647"/>
      <c r="AO39" s="647"/>
      <c r="AP39" s="647"/>
      <c r="AQ39" s="647"/>
      <c r="AR39" s="647"/>
      <c r="AS39" s="647"/>
      <c r="AT39" s="647"/>
      <c r="AU39" s="647"/>
      <c r="AV39" s="647"/>
      <c r="AW39" s="647"/>
      <c r="AX39" s="647"/>
      <c r="AY39" s="648"/>
      <c r="AZ39" s="649"/>
      <c r="BA39" s="566"/>
      <c r="BB39" s="566"/>
    </row>
    <row r="40" spans="1:54" ht="12.75" customHeight="1">
      <c r="A40" s="23" t="s">
        <v>84</v>
      </c>
      <c r="B40" s="24"/>
      <c r="C40" s="657"/>
      <c r="D40" s="657"/>
      <c r="E40" s="657"/>
      <c r="F40" s="657"/>
      <c r="G40" s="657"/>
      <c r="H40" s="657"/>
      <c r="I40" s="657"/>
      <c r="J40" s="657"/>
      <c r="K40" s="657"/>
      <c r="L40" s="657"/>
      <c r="M40" s="657"/>
      <c r="N40" s="657"/>
      <c r="O40" s="657"/>
      <c r="P40" s="657"/>
      <c r="Q40" s="657"/>
      <c r="R40" s="657"/>
      <c r="S40" s="657"/>
      <c r="T40" s="657"/>
      <c r="U40" s="657"/>
      <c r="V40" s="657"/>
      <c r="W40" s="657"/>
      <c r="X40" s="657"/>
      <c r="Y40" s="657"/>
      <c r="Z40" s="657"/>
      <c r="AA40" s="657"/>
      <c r="AB40" s="657"/>
      <c r="AC40" s="657"/>
      <c r="AD40" s="657"/>
      <c r="AE40" s="657"/>
      <c r="AF40" s="657"/>
      <c r="AG40" s="657"/>
      <c r="AH40" s="657"/>
      <c r="AI40" s="657"/>
      <c r="AJ40" s="657"/>
      <c r="AK40" s="657"/>
      <c r="AL40" s="657"/>
      <c r="AM40" s="657"/>
      <c r="AN40" s="657"/>
      <c r="AO40" s="657"/>
      <c r="AP40" s="657"/>
      <c r="AQ40" s="657"/>
      <c r="AR40" s="657"/>
      <c r="AS40" s="657"/>
      <c r="AT40" s="657"/>
      <c r="AU40" s="657"/>
      <c r="AV40" s="657"/>
      <c r="AW40" s="657"/>
      <c r="AX40" s="657"/>
      <c r="AY40" s="24"/>
      <c r="AZ40" s="657"/>
    </row>
    <row r="41" spans="1:54">
      <c r="AZ41" s="658"/>
    </row>
  </sheetData>
  <mergeCells count="101">
    <mergeCell ref="A31:A32"/>
    <mergeCell ref="A33:A34"/>
    <mergeCell ref="A35:A36"/>
    <mergeCell ref="AV27:AV28"/>
    <mergeCell ref="AW27:AW28"/>
    <mergeCell ref="AX27:AX28"/>
    <mergeCell ref="AY27:AY28"/>
    <mergeCell ref="AZ27:AZ28"/>
    <mergeCell ref="A29:A30"/>
    <mergeCell ref="AP27:AP28"/>
    <mergeCell ref="AQ27:AQ28"/>
    <mergeCell ref="AR27:AR28"/>
    <mergeCell ref="AS27:AS28"/>
    <mergeCell ref="AT27:AT28"/>
    <mergeCell ref="AU27:AU28"/>
    <mergeCell ref="AJ27:AJ28"/>
    <mergeCell ref="AK27:AK28"/>
    <mergeCell ref="AL27:AL28"/>
    <mergeCell ref="AM27:AM28"/>
    <mergeCell ref="AN27:AN28"/>
    <mergeCell ref="AO27:AO28"/>
    <mergeCell ref="AD27:AD28"/>
    <mergeCell ref="AE27:AE28"/>
    <mergeCell ref="AF27:AF28"/>
    <mergeCell ref="AG27:AG28"/>
    <mergeCell ref="AH27:AH28"/>
    <mergeCell ref="AI27:AI28"/>
    <mergeCell ref="X27:X28"/>
    <mergeCell ref="Y27:Y28"/>
    <mergeCell ref="Z27:Z28"/>
    <mergeCell ref="AA27:AA28"/>
    <mergeCell ref="AB27:AB28"/>
    <mergeCell ref="AC27:AC28"/>
    <mergeCell ref="R27:R28"/>
    <mergeCell ref="S27:S28"/>
    <mergeCell ref="T27:T28"/>
    <mergeCell ref="U27:U28"/>
    <mergeCell ref="V27:V28"/>
    <mergeCell ref="W27:W28"/>
    <mergeCell ref="L27:L28"/>
    <mergeCell ref="M27:M28"/>
    <mergeCell ref="N27:N28"/>
    <mergeCell ref="O27:O28"/>
    <mergeCell ref="P27:P28"/>
    <mergeCell ref="Q27:Q28"/>
    <mergeCell ref="F27:F28"/>
    <mergeCell ref="G27:G28"/>
    <mergeCell ref="H27:H28"/>
    <mergeCell ref="I27:I28"/>
    <mergeCell ref="J27:J28"/>
    <mergeCell ref="K27:K28"/>
    <mergeCell ref="B23:N23"/>
    <mergeCell ref="O23:T23"/>
    <mergeCell ref="U23:Z23"/>
    <mergeCell ref="AA23:AF23"/>
    <mergeCell ref="AG23:AZ23"/>
    <mergeCell ref="A27:A28"/>
    <mergeCell ref="B27:B28"/>
    <mergeCell ref="C27:C28"/>
    <mergeCell ref="D27:D28"/>
    <mergeCell ref="E27:E28"/>
    <mergeCell ref="B21:N21"/>
    <mergeCell ref="O21:T21"/>
    <mergeCell ref="U21:Z21"/>
    <mergeCell ref="AA21:AF21"/>
    <mergeCell ref="AG21:AZ21"/>
    <mergeCell ref="B22:N22"/>
    <mergeCell ref="O22:T22"/>
    <mergeCell ref="U22:Z22"/>
    <mergeCell ref="AA22:AF22"/>
    <mergeCell ref="AG22:AZ22"/>
    <mergeCell ref="B19:N19"/>
    <mergeCell ref="O19:T19"/>
    <mergeCell ref="U19:Z19"/>
    <mergeCell ref="AA19:AF19"/>
    <mergeCell ref="AG19:AZ19"/>
    <mergeCell ref="B20:N20"/>
    <mergeCell ref="O20:T20"/>
    <mergeCell ref="U20:Z20"/>
    <mergeCell ref="AA20:AF20"/>
    <mergeCell ref="AG20:AZ20"/>
    <mergeCell ref="W16:AZ16"/>
    <mergeCell ref="A17:A18"/>
    <mergeCell ref="B17:N18"/>
    <mergeCell ref="O17:AF17"/>
    <mergeCell ref="AG17:AZ18"/>
    <mergeCell ref="O18:T18"/>
    <mergeCell ref="U18:Z18"/>
    <mergeCell ref="AA18:AF18"/>
    <mergeCell ref="B9:AY10"/>
    <mergeCell ref="B11:N11"/>
    <mergeCell ref="B12:N12"/>
    <mergeCell ref="B13:N13"/>
    <mergeCell ref="A14:AZ14"/>
    <mergeCell ref="A15:AZ15"/>
    <mergeCell ref="D2:AN2"/>
    <mergeCell ref="AO2:AZ4"/>
    <mergeCell ref="F3:AK3"/>
    <mergeCell ref="F4:AK4"/>
    <mergeCell ref="A5:AZ5"/>
    <mergeCell ref="F6:AK8"/>
  </mergeCells>
  <printOptions horizontalCentered="1"/>
  <pageMargins left="0.39370078740157483" right="0.39370078740157483" top="0.39370078740157483" bottom="0.39370078740157483" header="0.31496062992125984" footer="0"/>
  <pageSetup orientation="landscape" r:id="rId1"/>
  <headerFooter alignWithMargins="0">
    <oddHeader>&amp;R&amp;"Arial,Negrita"&amp;12&amp;K000000FORMATO E.P. 004.2</oddHeader>
  </headerFooter>
  <colBreaks count="1" manualBreakCount="1">
    <brk id="52" max="44"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L51"/>
  <sheetViews>
    <sheetView view="pageBreakPreview" zoomScaleSheetLayoutView="85" workbookViewId="0">
      <selection activeCell="B6" sqref="B6:F8"/>
    </sheetView>
  </sheetViews>
  <sheetFormatPr baseColWidth="10" defaultRowHeight="12.75"/>
  <cols>
    <col min="1" max="1" width="24.85546875" style="566" customWidth="1"/>
    <col min="2" max="2" width="23.42578125" style="566" customWidth="1"/>
    <col min="3" max="3" width="24.42578125" style="566" customWidth="1"/>
    <col min="4" max="4" width="20.42578125" style="566" customWidth="1"/>
    <col min="5" max="5" width="11.7109375" style="566" customWidth="1"/>
    <col min="6" max="6" width="13" style="566" customWidth="1"/>
    <col min="7" max="7" width="13.42578125" style="566" customWidth="1"/>
    <col min="8" max="258" width="11.42578125" style="566"/>
    <col min="259" max="259" width="20.7109375" style="566" customWidth="1"/>
    <col min="260" max="260" width="20.85546875" style="566" customWidth="1"/>
    <col min="261" max="261" width="24.42578125" style="566" customWidth="1"/>
    <col min="262" max="262" width="21.7109375" style="566" customWidth="1"/>
    <col min="263" max="263" width="11.7109375" style="566" customWidth="1"/>
    <col min="264" max="514" width="11.42578125" style="566"/>
    <col min="515" max="515" width="20.7109375" style="566" customWidth="1"/>
    <col min="516" max="516" width="20.85546875" style="566" customWidth="1"/>
    <col min="517" max="517" width="24.42578125" style="566" customWidth="1"/>
    <col min="518" max="518" width="21.7109375" style="566" customWidth="1"/>
    <col min="519" max="519" width="11.7109375" style="566" customWidth="1"/>
    <col min="520" max="770" width="11.42578125" style="566"/>
    <col min="771" max="771" width="20.7109375" style="566" customWidth="1"/>
    <col min="772" max="772" width="20.85546875" style="566" customWidth="1"/>
    <col min="773" max="773" width="24.42578125" style="566" customWidth="1"/>
    <col min="774" max="774" width="21.7109375" style="566" customWidth="1"/>
    <col min="775" max="775" width="11.7109375" style="566" customWidth="1"/>
    <col min="776" max="1026" width="11.42578125" style="566"/>
    <col min="1027" max="1027" width="20.7109375" style="566" customWidth="1"/>
    <col min="1028" max="1028" width="20.85546875" style="566" customWidth="1"/>
    <col min="1029" max="1029" width="24.42578125" style="566" customWidth="1"/>
    <col min="1030" max="1030" width="21.7109375" style="566" customWidth="1"/>
    <col min="1031" max="1031" width="11.7109375" style="566" customWidth="1"/>
    <col min="1032" max="1282" width="11.42578125" style="566"/>
    <col min="1283" max="1283" width="20.7109375" style="566" customWidth="1"/>
    <col min="1284" max="1284" width="20.85546875" style="566" customWidth="1"/>
    <col min="1285" max="1285" width="24.42578125" style="566" customWidth="1"/>
    <col min="1286" max="1286" width="21.7109375" style="566" customWidth="1"/>
    <col min="1287" max="1287" width="11.7109375" style="566" customWidth="1"/>
    <col min="1288" max="1538" width="11.42578125" style="566"/>
    <col min="1539" max="1539" width="20.7109375" style="566" customWidth="1"/>
    <col min="1540" max="1540" width="20.85546875" style="566" customWidth="1"/>
    <col min="1541" max="1541" width="24.42578125" style="566" customWidth="1"/>
    <col min="1542" max="1542" width="21.7109375" style="566" customWidth="1"/>
    <col min="1543" max="1543" width="11.7109375" style="566" customWidth="1"/>
    <col min="1544" max="1794" width="11.42578125" style="566"/>
    <col min="1795" max="1795" width="20.7109375" style="566" customWidth="1"/>
    <col min="1796" max="1796" width="20.85546875" style="566" customWidth="1"/>
    <col min="1797" max="1797" width="24.42578125" style="566" customWidth="1"/>
    <col min="1798" max="1798" width="21.7109375" style="566" customWidth="1"/>
    <col min="1799" max="1799" width="11.7109375" style="566" customWidth="1"/>
    <col min="1800" max="2050" width="11.42578125" style="566"/>
    <col min="2051" max="2051" width="20.7109375" style="566" customWidth="1"/>
    <col min="2052" max="2052" width="20.85546875" style="566" customWidth="1"/>
    <col min="2053" max="2053" width="24.42578125" style="566" customWidth="1"/>
    <col min="2054" max="2054" width="21.7109375" style="566" customWidth="1"/>
    <col min="2055" max="2055" width="11.7109375" style="566" customWidth="1"/>
    <col min="2056" max="2306" width="11.42578125" style="566"/>
    <col min="2307" max="2307" width="20.7109375" style="566" customWidth="1"/>
    <col min="2308" max="2308" width="20.85546875" style="566" customWidth="1"/>
    <col min="2309" max="2309" width="24.42578125" style="566" customWidth="1"/>
    <col min="2310" max="2310" width="21.7109375" style="566" customWidth="1"/>
    <col min="2311" max="2311" width="11.7109375" style="566" customWidth="1"/>
    <col min="2312" max="2562" width="11.42578125" style="566"/>
    <col min="2563" max="2563" width="20.7109375" style="566" customWidth="1"/>
    <col min="2564" max="2564" width="20.85546875" style="566" customWidth="1"/>
    <col min="2565" max="2565" width="24.42578125" style="566" customWidth="1"/>
    <col min="2566" max="2566" width="21.7109375" style="566" customWidth="1"/>
    <col min="2567" max="2567" width="11.7109375" style="566" customWidth="1"/>
    <col min="2568" max="2818" width="11.42578125" style="566"/>
    <col min="2819" max="2819" width="20.7109375" style="566" customWidth="1"/>
    <col min="2820" max="2820" width="20.85546875" style="566" customWidth="1"/>
    <col min="2821" max="2821" width="24.42578125" style="566" customWidth="1"/>
    <col min="2822" max="2822" width="21.7109375" style="566" customWidth="1"/>
    <col min="2823" max="2823" width="11.7109375" style="566" customWidth="1"/>
    <col min="2824" max="3074" width="11.42578125" style="566"/>
    <col min="3075" max="3075" width="20.7109375" style="566" customWidth="1"/>
    <col min="3076" max="3076" width="20.85546875" style="566" customWidth="1"/>
    <col min="3077" max="3077" width="24.42578125" style="566" customWidth="1"/>
    <col min="3078" max="3078" width="21.7109375" style="566" customWidth="1"/>
    <col min="3079" max="3079" width="11.7109375" style="566" customWidth="1"/>
    <col min="3080" max="3330" width="11.42578125" style="566"/>
    <col min="3331" max="3331" width="20.7109375" style="566" customWidth="1"/>
    <col min="3332" max="3332" width="20.85546875" style="566" customWidth="1"/>
    <col min="3333" max="3333" width="24.42578125" style="566" customWidth="1"/>
    <col min="3334" max="3334" width="21.7109375" style="566" customWidth="1"/>
    <col min="3335" max="3335" width="11.7109375" style="566" customWidth="1"/>
    <col min="3336" max="3586" width="11.42578125" style="566"/>
    <col min="3587" max="3587" width="20.7109375" style="566" customWidth="1"/>
    <col min="3588" max="3588" width="20.85546875" style="566" customWidth="1"/>
    <col min="3589" max="3589" width="24.42578125" style="566" customWidth="1"/>
    <col min="3590" max="3590" width="21.7109375" style="566" customWidth="1"/>
    <col min="3591" max="3591" width="11.7109375" style="566" customWidth="1"/>
    <col min="3592" max="3842" width="11.42578125" style="566"/>
    <col min="3843" max="3843" width="20.7109375" style="566" customWidth="1"/>
    <col min="3844" max="3844" width="20.85546875" style="566" customWidth="1"/>
    <col min="3845" max="3845" width="24.42578125" style="566" customWidth="1"/>
    <col min="3846" max="3846" width="21.7109375" style="566" customWidth="1"/>
    <col min="3847" max="3847" width="11.7109375" style="566" customWidth="1"/>
    <col min="3848" max="4098" width="11.42578125" style="566"/>
    <col min="4099" max="4099" width="20.7109375" style="566" customWidth="1"/>
    <col min="4100" max="4100" width="20.85546875" style="566" customWidth="1"/>
    <col min="4101" max="4101" width="24.42578125" style="566" customWidth="1"/>
    <col min="4102" max="4102" width="21.7109375" style="566" customWidth="1"/>
    <col min="4103" max="4103" width="11.7109375" style="566" customWidth="1"/>
    <col min="4104" max="4354" width="11.42578125" style="566"/>
    <col min="4355" max="4355" width="20.7109375" style="566" customWidth="1"/>
    <col min="4356" max="4356" width="20.85546875" style="566" customWidth="1"/>
    <col min="4357" max="4357" width="24.42578125" style="566" customWidth="1"/>
    <col min="4358" max="4358" width="21.7109375" style="566" customWidth="1"/>
    <col min="4359" max="4359" width="11.7109375" style="566" customWidth="1"/>
    <col min="4360" max="4610" width="11.42578125" style="566"/>
    <col min="4611" max="4611" width="20.7109375" style="566" customWidth="1"/>
    <col min="4612" max="4612" width="20.85546875" style="566" customWidth="1"/>
    <col min="4613" max="4613" width="24.42578125" style="566" customWidth="1"/>
    <col min="4614" max="4614" width="21.7109375" style="566" customWidth="1"/>
    <col min="4615" max="4615" width="11.7109375" style="566" customWidth="1"/>
    <col min="4616" max="4866" width="11.42578125" style="566"/>
    <col min="4867" max="4867" width="20.7109375" style="566" customWidth="1"/>
    <col min="4868" max="4868" width="20.85546875" style="566" customWidth="1"/>
    <col min="4869" max="4869" width="24.42578125" style="566" customWidth="1"/>
    <col min="4870" max="4870" width="21.7109375" style="566" customWidth="1"/>
    <col min="4871" max="4871" width="11.7109375" style="566" customWidth="1"/>
    <col min="4872" max="5122" width="11.42578125" style="566"/>
    <col min="5123" max="5123" width="20.7109375" style="566" customWidth="1"/>
    <col min="5124" max="5124" width="20.85546875" style="566" customWidth="1"/>
    <col min="5125" max="5125" width="24.42578125" style="566" customWidth="1"/>
    <col min="5126" max="5126" width="21.7109375" style="566" customWidth="1"/>
    <col min="5127" max="5127" width="11.7109375" style="566" customWidth="1"/>
    <col min="5128" max="5378" width="11.42578125" style="566"/>
    <col min="5379" max="5379" width="20.7109375" style="566" customWidth="1"/>
    <col min="5380" max="5380" width="20.85546875" style="566" customWidth="1"/>
    <col min="5381" max="5381" width="24.42578125" style="566" customWidth="1"/>
    <col min="5382" max="5382" width="21.7109375" style="566" customWidth="1"/>
    <col min="5383" max="5383" width="11.7109375" style="566" customWidth="1"/>
    <col min="5384" max="5634" width="11.42578125" style="566"/>
    <col min="5635" max="5635" width="20.7109375" style="566" customWidth="1"/>
    <col min="5636" max="5636" width="20.85546875" style="566" customWidth="1"/>
    <col min="5637" max="5637" width="24.42578125" style="566" customWidth="1"/>
    <col min="5638" max="5638" width="21.7109375" style="566" customWidth="1"/>
    <col min="5639" max="5639" width="11.7109375" style="566" customWidth="1"/>
    <col min="5640" max="5890" width="11.42578125" style="566"/>
    <col min="5891" max="5891" width="20.7109375" style="566" customWidth="1"/>
    <col min="5892" max="5892" width="20.85546875" style="566" customWidth="1"/>
    <col min="5893" max="5893" width="24.42578125" style="566" customWidth="1"/>
    <col min="5894" max="5894" width="21.7109375" style="566" customWidth="1"/>
    <col min="5895" max="5895" width="11.7109375" style="566" customWidth="1"/>
    <col min="5896" max="6146" width="11.42578125" style="566"/>
    <col min="6147" max="6147" width="20.7109375" style="566" customWidth="1"/>
    <col min="6148" max="6148" width="20.85546875" style="566" customWidth="1"/>
    <col min="6149" max="6149" width="24.42578125" style="566" customWidth="1"/>
    <col min="6150" max="6150" width="21.7109375" style="566" customWidth="1"/>
    <col min="6151" max="6151" width="11.7109375" style="566" customWidth="1"/>
    <col min="6152" max="6402" width="11.42578125" style="566"/>
    <col min="6403" max="6403" width="20.7109375" style="566" customWidth="1"/>
    <col min="6404" max="6404" width="20.85546875" style="566" customWidth="1"/>
    <col min="6405" max="6405" width="24.42578125" style="566" customWidth="1"/>
    <col min="6406" max="6406" width="21.7109375" style="566" customWidth="1"/>
    <col min="6407" max="6407" width="11.7109375" style="566" customWidth="1"/>
    <col min="6408" max="6658" width="11.42578125" style="566"/>
    <col min="6659" max="6659" width="20.7109375" style="566" customWidth="1"/>
    <col min="6660" max="6660" width="20.85546875" style="566" customWidth="1"/>
    <col min="6661" max="6661" width="24.42578125" style="566" customWidth="1"/>
    <col min="6662" max="6662" width="21.7109375" style="566" customWidth="1"/>
    <col min="6663" max="6663" width="11.7109375" style="566" customWidth="1"/>
    <col min="6664" max="6914" width="11.42578125" style="566"/>
    <col min="6915" max="6915" width="20.7109375" style="566" customWidth="1"/>
    <col min="6916" max="6916" width="20.85546875" style="566" customWidth="1"/>
    <col min="6917" max="6917" width="24.42578125" style="566" customWidth="1"/>
    <col min="6918" max="6918" width="21.7109375" style="566" customWidth="1"/>
    <col min="6919" max="6919" width="11.7109375" style="566" customWidth="1"/>
    <col min="6920" max="7170" width="11.42578125" style="566"/>
    <col min="7171" max="7171" width="20.7109375" style="566" customWidth="1"/>
    <col min="7172" max="7172" width="20.85546875" style="566" customWidth="1"/>
    <col min="7173" max="7173" width="24.42578125" style="566" customWidth="1"/>
    <col min="7174" max="7174" width="21.7109375" style="566" customWidth="1"/>
    <col min="7175" max="7175" width="11.7109375" style="566" customWidth="1"/>
    <col min="7176" max="7426" width="11.42578125" style="566"/>
    <col min="7427" max="7427" width="20.7109375" style="566" customWidth="1"/>
    <col min="7428" max="7428" width="20.85546875" style="566" customWidth="1"/>
    <col min="7429" max="7429" width="24.42578125" style="566" customWidth="1"/>
    <col min="7430" max="7430" width="21.7109375" style="566" customWidth="1"/>
    <col min="7431" max="7431" width="11.7109375" style="566" customWidth="1"/>
    <col min="7432" max="7682" width="11.42578125" style="566"/>
    <col min="7683" max="7683" width="20.7109375" style="566" customWidth="1"/>
    <col min="7684" max="7684" width="20.85546875" style="566" customWidth="1"/>
    <col min="7685" max="7685" width="24.42578125" style="566" customWidth="1"/>
    <col min="7686" max="7686" width="21.7109375" style="566" customWidth="1"/>
    <col min="7687" max="7687" width="11.7109375" style="566" customWidth="1"/>
    <col min="7688" max="7938" width="11.42578125" style="566"/>
    <col min="7939" max="7939" width="20.7109375" style="566" customWidth="1"/>
    <col min="7940" max="7940" width="20.85546875" style="566" customWidth="1"/>
    <col min="7941" max="7941" width="24.42578125" style="566" customWidth="1"/>
    <col min="7942" max="7942" width="21.7109375" style="566" customWidth="1"/>
    <col min="7943" max="7943" width="11.7109375" style="566" customWidth="1"/>
    <col min="7944" max="8194" width="11.42578125" style="566"/>
    <col min="8195" max="8195" width="20.7109375" style="566" customWidth="1"/>
    <col min="8196" max="8196" width="20.85546875" style="566" customWidth="1"/>
    <col min="8197" max="8197" width="24.42578125" style="566" customWidth="1"/>
    <col min="8198" max="8198" width="21.7109375" style="566" customWidth="1"/>
    <col min="8199" max="8199" width="11.7109375" style="566" customWidth="1"/>
    <col min="8200" max="8450" width="11.42578125" style="566"/>
    <col min="8451" max="8451" width="20.7109375" style="566" customWidth="1"/>
    <col min="8452" max="8452" width="20.85546875" style="566" customWidth="1"/>
    <col min="8453" max="8453" width="24.42578125" style="566" customWidth="1"/>
    <col min="8454" max="8454" width="21.7109375" style="566" customWidth="1"/>
    <col min="8455" max="8455" width="11.7109375" style="566" customWidth="1"/>
    <col min="8456" max="8706" width="11.42578125" style="566"/>
    <col min="8707" max="8707" width="20.7109375" style="566" customWidth="1"/>
    <col min="8708" max="8708" width="20.85546875" style="566" customWidth="1"/>
    <col min="8709" max="8709" width="24.42578125" style="566" customWidth="1"/>
    <col min="8710" max="8710" width="21.7109375" style="566" customWidth="1"/>
    <col min="8711" max="8711" width="11.7109375" style="566" customWidth="1"/>
    <col min="8712" max="8962" width="11.42578125" style="566"/>
    <col min="8963" max="8963" width="20.7109375" style="566" customWidth="1"/>
    <col min="8964" max="8964" width="20.85546875" style="566" customWidth="1"/>
    <col min="8965" max="8965" width="24.42578125" style="566" customWidth="1"/>
    <col min="8966" max="8966" width="21.7109375" style="566" customWidth="1"/>
    <col min="8967" max="8967" width="11.7109375" style="566" customWidth="1"/>
    <col min="8968" max="9218" width="11.42578125" style="566"/>
    <col min="9219" max="9219" width="20.7109375" style="566" customWidth="1"/>
    <col min="9220" max="9220" width="20.85546875" style="566" customWidth="1"/>
    <col min="9221" max="9221" width="24.42578125" style="566" customWidth="1"/>
    <col min="9222" max="9222" width="21.7109375" style="566" customWidth="1"/>
    <col min="9223" max="9223" width="11.7109375" style="566" customWidth="1"/>
    <col min="9224" max="9474" width="11.42578125" style="566"/>
    <col min="9475" max="9475" width="20.7109375" style="566" customWidth="1"/>
    <col min="9476" max="9476" width="20.85546875" style="566" customWidth="1"/>
    <col min="9477" max="9477" width="24.42578125" style="566" customWidth="1"/>
    <col min="9478" max="9478" width="21.7109375" style="566" customWidth="1"/>
    <col min="9479" max="9479" width="11.7109375" style="566" customWidth="1"/>
    <col min="9480" max="9730" width="11.42578125" style="566"/>
    <col min="9731" max="9731" width="20.7109375" style="566" customWidth="1"/>
    <col min="9732" max="9732" width="20.85546875" style="566" customWidth="1"/>
    <col min="9733" max="9733" width="24.42578125" style="566" customWidth="1"/>
    <col min="9734" max="9734" width="21.7109375" style="566" customWidth="1"/>
    <col min="9735" max="9735" width="11.7109375" style="566" customWidth="1"/>
    <col min="9736" max="9986" width="11.42578125" style="566"/>
    <col min="9987" max="9987" width="20.7109375" style="566" customWidth="1"/>
    <col min="9988" max="9988" width="20.85546875" style="566" customWidth="1"/>
    <col min="9989" max="9989" width="24.42578125" style="566" customWidth="1"/>
    <col min="9990" max="9990" width="21.7109375" style="566" customWidth="1"/>
    <col min="9991" max="9991" width="11.7109375" style="566" customWidth="1"/>
    <col min="9992" max="10242" width="11.42578125" style="566"/>
    <col min="10243" max="10243" width="20.7109375" style="566" customWidth="1"/>
    <col min="10244" max="10244" width="20.85546875" style="566" customWidth="1"/>
    <col min="10245" max="10245" width="24.42578125" style="566" customWidth="1"/>
    <col min="10246" max="10246" width="21.7109375" style="566" customWidth="1"/>
    <col min="10247" max="10247" width="11.7109375" style="566" customWidth="1"/>
    <col min="10248" max="10498" width="11.42578125" style="566"/>
    <col min="10499" max="10499" width="20.7109375" style="566" customWidth="1"/>
    <col min="10500" max="10500" width="20.85546875" style="566" customWidth="1"/>
    <col min="10501" max="10501" width="24.42578125" style="566" customWidth="1"/>
    <col min="10502" max="10502" width="21.7109375" style="566" customWidth="1"/>
    <col min="10503" max="10503" width="11.7109375" style="566" customWidth="1"/>
    <col min="10504" max="10754" width="11.42578125" style="566"/>
    <col min="10755" max="10755" width="20.7109375" style="566" customWidth="1"/>
    <col min="10756" max="10756" width="20.85546875" style="566" customWidth="1"/>
    <col min="10757" max="10757" width="24.42578125" style="566" customWidth="1"/>
    <col min="10758" max="10758" width="21.7109375" style="566" customWidth="1"/>
    <col min="10759" max="10759" width="11.7109375" style="566" customWidth="1"/>
    <col min="10760" max="11010" width="11.42578125" style="566"/>
    <col min="11011" max="11011" width="20.7109375" style="566" customWidth="1"/>
    <col min="11012" max="11012" width="20.85546875" style="566" customWidth="1"/>
    <col min="11013" max="11013" width="24.42578125" style="566" customWidth="1"/>
    <col min="11014" max="11014" width="21.7109375" style="566" customWidth="1"/>
    <col min="11015" max="11015" width="11.7109375" style="566" customWidth="1"/>
    <col min="11016" max="11266" width="11.42578125" style="566"/>
    <col min="11267" max="11267" width="20.7109375" style="566" customWidth="1"/>
    <col min="11268" max="11268" width="20.85546875" style="566" customWidth="1"/>
    <col min="11269" max="11269" width="24.42578125" style="566" customWidth="1"/>
    <col min="11270" max="11270" width="21.7109375" style="566" customWidth="1"/>
    <col min="11271" max="11271" width="11.7109375" style="566" customWidth="1"/>
    <col min="11272" max="11522" width="11.42578125" style="566"/>
    <col min="11523" max="11523" width="20.7109375" style="566" customWidth="1"/>
    <col min="11524" max="11524" width="20.85546875" style="566" customWidth="1"/>
    <col min="11525" max="11525" width="24.42578125" style="566" customWidth="1"/>
    <col min="11526" max="11526" width="21.7109375" style="566" customWidth="1"/>
    <col min="11527" max="11527" width="11.7109375" style="566" customWidth="1"/>
    <col min="11528" max="11778" width="11.42578125" style="566"/>
    <col min="11779" max="11779" width="20.7109375" style="566" customWidth="1"/>
    <col min="11780" max="11780" width="20.85546875" style="566" customWidth="1"/>
    <col min="11781" max="11781" width="24.42578125" style="566" customWidth="1"/>
    <col min="11782" max="11782" width="21.7109375" style="566" customWidth="1"/>
    <col min="11783" max="11783" width="11.7109375" style="566" customWidth="1"/>
    <col min="11784" max="12034" width="11.42578125" style="566"/>
    <col min="12035" max="12035" width="20.7109375" style="566" customWidth="1"/>
    <col min="12036" max="12036" width="20.85546875" style="566" customWidth="1"/>
    <col min="12037" max="12037" width="24.42578125" style="566" customWidth="1"/>
    <col min="12038" max="12038" width="21.7109375" style="566" customWidth="1"/>
    <col min="12039" max="12039" width="11.7109375" style="566" customWidth="1"/>
    <col min="12040" max="12290" width="11.42578125" style="566"/>
    <col min="12291" max="12291" width="20.7109375" style="566" customWidth="1"/>
    <col min="12292" max="12292" width="20.85546875" style="566" customWidth="1"/>
    <col min="12293" max="12293" width="24.42578125" style="566" customWidth="1"/>
    <col min="12294" max="12294" width="21.7109375" style="566" customWidth="1"/>
    <col min="12295" max="12295" width="11.7109375" style="566" customWidth="1"/>
    <col min="12296" max="12546" width="11.42578125" style="566"/>
    <col min="12547" max="12547" width="20.7109375" style="566" customWidth="1"/>
    <col min="12548" max="12548" width="20.85546875" style="566" customWidth="1"/>
    <col min="12549" max="12549" width="24.42578125" style="566" customWidth="1"/>
    <col min="12550" max="12550" width="21.7109375" style="566" customWidth="1"/>
    <col min="12551" max="12551" width="11.7109375" style="566" customWidth="1"/>
    <col min="12552" max="12802" width="11.42578125" style="566"/>
    <col min="12803" max="12803" width="20.7109375" style="566" customWidth="1"/>
    <col min="12804" max="12804" width="20.85546875" style="566" customWidth="1"/>
    <col min="12805" max="12805" width="24.42578125" style="566" customWidth="1"/>
    <col min="12806" max="12806" width="21.7109375" style="566" customWidth="1"/>
    <col min="12807" max="12807" width="11.7109375" style="566" customWidth="1"/>
    <col min="12808" max="13058" width="11.42578125" style="566"/>
    <col min="13059" max="13059" width="20.7109375" style="566" customWidth="1"/>
    <col min="13060" max="13060" width="20.85546875" style="566" customWidth="1"/>
    <col min="13061" max="13061" width="24.42578125" style="566" customWidth="1"/>
    <col min="13062" max="13062" width="21.7109375" style="566" customWidth="1"/>
    <col min="13063" max="13063" width="11.7109375" style="566" customWidth="1"/>
    <col min="13064" max="13314" width="11.42578125" style="566"/>
    <col min="13315" max="13315" width="20.7109375" style="566" customWidth="1"/>
    <col min="13316" max="13316" width="20.85546875" style="566" customWidth="1"/>
    <col min="13317" max="13317" width="24.42578125" style="566" customWidth="1"/>
    <col min="13318" max="13318" width="21.7109375" style="566" customWidth="1"/>
    <col min="13319" max="13319" width="11.7109375" style="566" customWidth="1"/>
    <col min="13320" max="13570" width="11.42578125" style="566"/>
    <col min="13571" max="13571" width="20.7109375" style="566" customWidth="1"/>
    <col min="13572" max="13572" width="20.85546875" style="566" customWidth="1"/>
    <col min="13573" max="13573" width="24.42578125" style="566" customWidth="1"/>
    <col min="13574" max="13574" width="21.7109375" style="566" customWidth="1"/>
    <col min="13575" max="13575" width="11.7109375" style="566" customWidth="1"/>
    <col min="13576" max="13826" width="11.42578125" style="566"/>
    <col min="13827" max="13827" width="20.7109375" style="566" customWidth="1"/>
    <col min="13828" max="13828" width="20.85546875" style="566" customWidth="1"/>
    <col min="13829" max="13829" width="24.42578125" style="566" customWidth="1"/>
    <col min="13830" max="13830" width="21.7109375" style="566" customWidth="1"/>
    <col min="13831" max="13831" width="11.7109375" style="566" customWidth="1"/>
    <col min="13832" max="14082" width="11.42578125" style="566"/>
    <col min="14083" max="14083" width="20.7109375" style="566" customWidth="1"/>
    <col min="14084" max="14084" width="20.85546875" style="566" customWidth="1"/>
    <col min="14085" max="14085" width="24.42578125" style="566" customWidth="1"/>
    <col min="14086" max="14086" width="21.7109375" style="566" customWidth="1"/>
    <col min="14087" max="14087" width="11.7109375" style="566" customWidth="1"/>
    <col min="14088" max="14338" width="11.42578125" style="566"/>
    <col min="14339" max="14339" width="20.7109375" style="566" customWidth="1"/>
    <col min="14340" max="14340" width="20.85546875" style="566" customWidth="1"/>
    <col min="14341" max="14341" width="24.42578125" style="566" customWidth="1"/>
    <col min="14342" max="14342" width="21.7109375" style="566" customWidth="1"/>
    <col min="14343" max="14343" width="11.7109375" style="566" customWidth="1"/>
    <col min="14344" max="14594" width="11.42578125" style="566"/>
    <col min="14595" max="14595" width="20.7109375" style="566" customWidth="1"/>
    <col min="14596" max="14596" width="20.85546875" style="566" customWidth="1"/>
    <col min="14597" max="14597" width="24.42578125" style="566" customWidth="1"/>
    <col min="14598" max="14598" width="21.7109375" style="566" customWidth="1"/>
    <col min="14599" max="14599" width="11.7109375" style="566" customWidth="1"/>
    <col min="14600" max="14850" width="11.42578125" style="566"/>
    <col min="14851" max="14851" width="20.7109375" style="566" customWidth="1"/>
    <col min="14852" max="14852" width="20.85546875" style="566" customWidth="1"/>
    <col min="14853" max="14853" width="24.42578125" style="566" customWidth="1"/>
    <col min="14854" max="14854" width="21.7109375" style="566" customWidth="1"/>
    <col min="14855" max="14855" width="11.7109375" style="566" customWidth="1"/>
    <col min="14856" max="15106" width="11.42578125" style="566"/>
    <col min="15107" max="15107" width="20.7109375" style="566" customWidth="1"/>
    <col min="15108" max="15108" width="20.85546875" style="566" customWidth="1"/>
    <col min="15109" max="15109" width="24.42578125" style="566" customWidth="1"/>
    <col min="15110" max="15110" width="21.7109375" style="566" customWidth="1"/>
    <col min="15111" max="15111" width="11.7109375" style="566" customWidth="1"/>
    <col min="15112" max="15362" width="11.42578125" style="566"/>
    <col min="15363" max="15363" width="20.7109375" style="566" customWidth="1"/>
    <col min="15364" max="15364" width="20.85546875" style="566" customWidth="1"/>
    <col min="15365" max="15365" width="24.42578125" style="566" customWidth="1"/>
    <col min="15366" max="15366" width="21.7109375" style="566" customWidth="1"/>
    <col min="15367" max="15367" width="11.7109375" style="566" customWidth="1"/>
    <col min="15368" max="15618" width="11.42578125" style="566"/>
    <col min="15619" max="15619" width="20.7109375" style="566" customWidth="1"/>
    <col min="15620" max="15620" width="20.85546875" style="566" customWidth="1"/>
    <col min="15621" max="15621" width="24.42578125" style="566" customWidth="1"/>
    <col min="15622" max="15622" width="21.7109375" style="566" customWidth="1"/>
    <col min="15623" max="15623" width="11.7109375" style="566" customWidth="1"/>
    <col min="15624" max="15874" width="11.42578125" style="566"/>
    <col min="15875" max="15875" width="20.7109375" style="566" customWidth="1"/>
    <col min="15876" max="15876" width="20.85546875" style="566" customWidth="1"/>
    <col min="15877" max="15877" width="24.42578125" style="566" customWidth="1"/>
    <col min="15878" max="15878" width="21.7109375" style="566" customWidth="1"/>
    <col min="15879" max="15879" width="11.7109375" style="566" customWidth="1"/>
    <col min="15880" max="16130" width="11.42578125" style="566"/>
    <col min="16131" max="16131" width="20.7109375" style="566" customWidth="1"/>
    <col min="16132" max="16132" width="20.85546875" style="566" customWidth="1"/>
    <col min="16133" max="16133" width="24.42578125" style="566" customWidth="1"/>
    <col min="16134" max="16134" width="21.7109375" style="566" customWidth="1"/>
    <col min="16135" max="16135" width="11.7109375" style="566" customWidth="1"/>
    <col min="16136" max="16384" width="11.42578125" style="566"/>
  </cols>
  <sheetData>
    <row r="2" spans="1:38" ht="15" customHeight="1">
      <c r="A2" s="563"/>
      <c r="B2" s="564"/>
      <c r="C2" s="564"/>
      <c r="D2" s="564"/>
      <c r="E2" s="564"/>
      <c r="F2" s="565" t="s">
        <v>46</v>
      </c>
      <c r="G2" s="565"/>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row>
    <row r="3" spans="1:38" ht="15" customHeight="1">
      <c r="A3" s="563"/>
      <c r="B3" s="564"/>
      <c r="C3" s="564"/>
      <c r="D3" s="564"/>
      <c r="E3" s="564"/>
      <c r="F3" s="565"/>
      <c r="G3" s="565"/>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row>
    <row r="4" spans="1:38" ht="15" customHeight="1">
      <c r="A4" s="563"/>
      <c r="B4" s="564"/>
      <c r="C4" s="564"/>
      <c r="D4" s="564"/>
      <c r="E4" s="564"/>
      <c r="F4" s="565"/>
      <c r="G4" s="565"/>
      <c r="H4" s="659"/>
      <c r="I4" s="65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row>
    <row r="5" spans="1:38" ht="15.75">
      <c r="A5" s="660"/>
      <c r="B5" s="660"/>
      <c r="C5" s="660"/>
      <c r="D5" s="660"/>
      <c r="E5" s="660"/>
      <c r="F5" s="660"/>
      <c r="G5" s="660"/>
    </row>
    <row r="6" spans="1:38" ht="6.95" customHeight="1">
      <c r="A6" s="661"/>
      <c r="B6" s="662" t="s">
        <v>143</v>
      </c>
      <c r="C6" s="662"/>
      <c r="D6" s="662"/>
      <c r="E6" s="662"/>
      <c r="F6" s="661"/>
      <c r="G6" s="661"/>
    </row>
    <row r="7" spans="1:38" ht="6.95" customHeight="1">
      <c r="A7" s="663"/>
      <c r="B7" s="662"/>
      <c r="C7" s="662"/>
      <c r="D7" s="662"/>
      <c r="E7" s="662"/>
      <c r="F7" s="664"/>
      <c r="G7" s="664"/>
    </row>
    <row r="8" spans="1:38" s="457" customFormat="1" ht="6.95" customHeight="1">
      <c r="A8" s="665"/>
      <c r="B8" s="662"/>
      <c r="C8" s="662"/>
      <c r="D8" s="662"/>
      <c r="E8" s="662"/>
      <c r="F8" s="666"/>
      <c r="G8" s="666"/>
    </row>
    <row r="9" spans="1:38" s="670" customFormat="1" ht="67.5" customHeight="1">
      <c r="A9" s="667" t="s">
        <v>0</v>
      </c>
      <c r="B9" s="668">
        <f>'F 4.1'!B7:G7</f>
        <v>0</v>
      </c>
      <c r="C9" s="668"/>
      <c r="D9" s="668"/>
      <c r="E9" s="668"/>
      <c r="F9" s="668"/>
      <c r="G9" s="669"/>
      <c r="H9" s="566"/>
      <c r="I9" s="566"/>
      <c r="J9" s="566"/>
      <c r="K9" s="566"/>
      <c r="L9" s="566"/>
      <c r="M9" s="566"/>
      <c r="N9" s="566"/>
      <c r="O9" s="566"/>
      <c r="P9" s="566"/>
      <c r="Q9" s="566"/>
      <c r="R9" s="566"/>
      <c r="S9" s="566"/>
      <c r="T9" s="566"/>
      <c r="U9" s="566"/>
      <c r="V9" s="566"/>
      <c r="W9" s="566"/>
      <c r="X9" s="566"/>
      <c r="Y9" s="566"/>
      <c r="Z9" s="566"/>
    </row>
    <row r="10" spans="1:38" s="670" customFormat="1" ht="15">
      <c r="A10" s="671" t="s">
        <v>44</v>
      </c>
      <c r="B10" s="577">
        <f>'F 4.2'!B11:N11</f>
        <v>0</v>
      </c>
      <c r="C10" s="577"/>
      <c r="I10" s="566"/>
      <c r="J10" s="566"/>
      <c r="K10" s="566"/>
      <c r="L10" s="566"/>
      <c r="M10" s="566"/>
      <c r="N10" s="566"/>
      <c r="O10" s="566"/>
      <c r="P10" s="566"/>
      <c r="Q10" s="566"/>
      <c r="R10" s="566"/>
      <c r="S10" s="566"/>
      <c r="T10" s="566"/>
      <c r="U10" s="566"/>
      <c r="V10" s="566"/>
      <c r="W10" s="566"/>
      <c r="X10" s="566"/>
      <c r="Y10" s="566"/>
      <c r="Z10" s="566"/>
    </row>
    <row r="11" spans="1:38" s="670" customFormat="1" ht="15">
      <c r="A11" s="671" t="s">
        <v>42</v>
      </c>
      <c r="B11" s="577">
        <f>'F 4.2'!B12:N12</f>
        <v>0</v>
      </c>
      <c r="C11" s="577"/>
      <c r="I11" s="566"/>
      <c r="J11" s="566"/>
      <c r="K11" s="566"/>
      <c r="L11" s="566"/>
      <c r="M11" s="566"/>
      <c r="N11" s="566"/>
      <c r="O11" s="566"/>
      <c r="P11" s="566"/>
      <c r="Q11" s="566"/>
      <c r="R11" s="566"/>
      <c r="S11" s="566"/>
      <c r="T11" s="566"/>
      <c r="U11" s="566"/>
      <c r="V11" s="566"/>
      <c r="W11" s="566"/>
      <c r="X11" s="566"/>
      <c r="Y11" s="566"/>
      <c r="Z11" s="566"/>
    </row>
    <row r="12" spans="1:38" s="670" customFormat="1" ht="15">
      <c r="A12" s="671" t="s">
        <v>22</v>
      </c>
      <c r="B12" s="577" t="str">
        <f>'F 4.2'!B13:N13</f>
        <v>XXXXXXXX</v>
      </c>
      <c r="C12" s="577"/>
      <c r="I12" s="566"/>
      <c r="J12" s="566"/>
      <c r="K12" s="566"/>
      <c r="L12" s="566"/>
      <c r="M12" s="566"/>
      <c r="N12" s="566"/>
      <c r="O12" s="566"/>
      <c r="P12" s="566"/>
      <c r="Q12" s="566"/>
      <c r="R12" s="566"/>
      <c r="S12" s="566"/>
      <c r="T12" s="566"/>
      <c r="U12" s="566"/>
      <c r="V12" s="566"/>
      <c r="W12" s="566"/>
      <c r="X12" s="566"/>
      <c r="Y12" s="566"/>
      <c r="Z12" s="566"/>
    </row>
    <row r="13" spans="1:38" s="171" customFormat="1" ht="6" customHeight="1">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672"/>
    </row>
    <row r="14" spans="1:38" s="171" customFormat="1" ht="10.5" customHeight="1">
      <c r="A14" s="58"/>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672"/>
    </row>
    <row r="15" spans="1:38" s="171" customFormat="1" ht="6.75" customHeight="1" thickBot="1">
      <c r="A15" s="29"/>
      <c r="B15" s="29"/>
      <c r="C15" s="29"/>
      <c r="D15" s="30"/>
      <c r="E15" s="30"/>
      <c r="F15" s="30"/>
      <c r="G15" s="352"/>
      <c r="H15" s="352"/>
      <c r="I15" s="352"/>
      <c r="J15" s="352"/>
      <c r="K15" s="352"/>
      <c r="L15" s="352"/>
      <c r="M15" s="352"/>
      <c r="N15" s="352"/>
      <c r="O15" s="352"/>
      <c r="P15" s="352"/>
      <c r="Q15" s="352"/>
      <c r="R15" s="352"/>
      <c r="S15" s="352"/>
      <c r="T15" s="352"/>
      <c r="U15" s="352"/>
      <c r="V15" s="352"/>
      <c r="W15" s="352"/>
      <c r="X15" s="352"/>
      <c r="Y15" s="352"/>
      <c r="Z15" s="352"/>
      <c r="AA15" s="352"/>
      <c r="AB15" s="673"/>
    </row>
    <row r="16" spans="1:38" s="680" customFormat="1" ht="47.25" customHeight="1" thickBot="1">
      <c r="A16" s="674" t="s">
        <v>2</v>
      </c>
      <c r="B16" s="675" t="s">
        <v>144</v>
      </c>
      <c r="C16" s="675" t="s">
        <v>145</v>
      </c>
      <c r="D16" s="676" t="s">
        <v>146</v>
      </c>
      <c r="E16" s="677" t="s">
        <v>8</v>
      </c>
      <c r="F16" s="678" t="s">
        <v>147</v>
      </c>
      <c r="G16" s="678" t="s">
        <v>148</v>
      </c>
      <c r="H16" s="679"/>
      <c r="I16" s="679"/>
      <c r="J16" s="679"/>
      <c r="K16" s="679"/>
      <c r="L16" s="679"/>
      <c r="M16" s="679"/>
      <c r="N16" s="679"/>
      <c r="O16" s="679"/>
      <c r="P16" s="679"/>
      <c r="Q16" s="679"/>
      <c r="R16" s="679"/>
      <c r="S16" s="679"/>
      <c r="T16" s="679"/>
      <c r="U16" s="679"/>
      <c r="V16" s="679"/>
      <c r="W16" s="679"/>
      <c r="X16" s="679"/>
      <c r="Y16" s="679"/>
      <c r="Z16" s="679"/>
    </row>
    <row r="17" spans="1:26" s="670" customFormat="1">
      <c r="A17" s="681"/>
      <c r="B17" s="682"/>
      <c r="C17" s="682"/>
      <c r="D17" s="682"/>
      <c r="E17" s="682"/>
      <c r="F17" s="682"/>
      <c r="G17" s="682"/>
      <c r="H17" s="566"/>
      <c r="I17" s="566"/>
      <c r="J17" s="566"/>
      <c r="K17" s="566"/>
      <c r="L17" s="566"/>
      <c r="M17" s="566"/>
      <c r="N17" s="566"/>
      <c r="O17" s="566"/>
      <c r="P17" s="566"/>
      <c r="Q17" s="566"/>
      <c r="R17" s="566"/>
      <c r="S17" s="566"/>
      <c r="T17" s="566"/>
      <c r="U17" s="566"/>
      <c r="V17" s="566"/>
      <c r="W17" s="566"/>
      <c r="X17" s="566"/>
      <c r="Y17" s="566"/>
      <c r="Z17" s="566"/>
    </row>
    <row r="18" spans="1:26" s="670" customFormat="1">
      <c r="A18" s="683"/>
      <c r="B18" s="684"/>
      <c r="C18" s="685"/>
      <c r="D18" s="686"/>
      <c r="E18" s="687"/>
      <c r="F18" s="687"/>
      <c r="G18" s="687"/>
      <c r="H18" s="566"/>
      <c r="I18" s="566"/>
      <c r="J18" s="566"/>
      <c r="K18" s="566"/>
      <c r="L18" s="566"/>
      <c r="M18" s="566"/>
      <c r="N18" s="566"/>
      <c r="O18" s="566"/>
      <c r="P18" s="566"/>
      <c r="Q18" s="566"/>
      <c r="R18" s="566"/>
      <c r="S18" s="566"/>
      <c r="T18" s="566"/>
      <c r="U18" s="566"/>
      <c r="V18" s="566"/>
      <c r="W18" s="566"/>
      <c r="X18" s="566"/>
      <c r="Y18" s="566"/>
      <c r="Z18" s="566"/>
    </row>
    <row r="19" spans="1:26" s="670" customFormat="1">
      <c r="A19" s="688"/>
      <c r="B19" s="684"/>
      <c r="C19" s="685"/>
      <c r="D19" s="686"/>
      <c r="E19" s="686"/>
      <c r="F19" s="686"/>
      <c r="G19" s="686"/>
      <c r="H19" s="566"/>
      <c r="I19" s="566"/>
      <c r="J19" s="566"/>
      <c r="K19" s="566"/>
      <c r="L19" s="566"/>
      <c r="M19" s="566"/>
      <c r="N19" s="566"/>
      <c r="O19" s="566"/>
      <c r="P19" s="566"/>
      <c r="Q19" s="566"/>
      <c r="R19" s="566"/>
      <c r="S19" s="566"/>
      <c r="T19" s="566"/>
      <c r="U19" s="566"/>
      <c r="V19" s="566"/>
      <c r="W19" s="566"/>
      <c r="X19" s="566"/>
      <c r="Y19" s="566"/>
      <c r="Z19" s="566"/>
    </row>
    <row r="20" spans="1:26" s="670" customFormat="1">
      <c r="A20" s="688"/>
      <c r="B20" s="684"/>
      <c r="C20" s="685"/>
      <c r="D20" s="686"/>
      <c r="E20" s="686"/>
      <c r="F20" s="686"/>
      <c r="G20" s="686"/>
      <c r="H20" s="566"/>
      <c r="I20" s="566"/>
      <c r="J20" s="566"/>
      <c r="K20" s="566"/>
      <c r="L20" s="566"/>
      <c r="M20" s="566"/>
      <c r="N20" s="566"/>
      <c r="O20" s="566"/>
      <c r="P20" s="566"/>
      <c r="Q20" s="566"/>
      <c r="R20" s="566"/>
      <c r="S20" s="566"/>
      <c r="T20" s="566"/>
      <c r="U20" s="566"/>
      <c r="V20" s="566"/>
      <c r="W20" s="566"/>
      <c r="X20" s="566"/>
      <c r="Y20" s="566"/>
      <c r="Z20" s="566"/>
    </row>
    <row r="21" spans="1:26" s="670" customFormat="1">
      <c r="A21" s="683"/>
      <c r="B21" s="684"/>
      <c r="C21" s="685"/>
      <c r="D21" s="686"/>
      <c r="E21" s="686"/>
      <c r="F21" s="686"/>
      <c r="G21" s="686"/>
      <c r="H21" s="566"/>
      <c r="I21" s="566"/>
      <c r="J21" s="566"/>
      <c r="K21" s="566"/>
      <c r="L21" s="566"/>
      <c r="M21" s="566"/>
      <c r="N21" s="566"/>
      <c r="O21" s="566"/>
      <c r="P21" s="566"/>
      <c r="Q21" s="566"/>
      <c r="R21" s="566"/>
      <c r="S21" s="566"/>
      <c r="T21" s="566"/>
      <c r="U21" s="566"/>
      <c r="V21" s="566"/>
      <c r="W21" s="566"/>
      <c r="X21" s="566"/>
      <c r="Y21" s="566"/>
      <c r="Z21" s="566"/>
    </row>
    <row r="22" spans="1:26" s="670" customFormat="1">
      <c r="A22" s="683"/>
      <c r="B22" s="684"/>
      <c r="C22" s="685"/>
      <c r="D22" s="686"/>
      <c r="E22" s="686"/>
      <c r="F22" s="686"/>
      <c r="G22" s="686"/>
      <c r="H22" s="566"/>
      <c r="I22" s="566"/>
      <c r="J22" s="566"/>
      <c r="K22" s="566"/>
      <c r="L22" s="566"/>
      <c r="M22" s="566"/>
      <c r="N22" s="566"/>
      <c r="O22" s="566"/>
      <c r="P22" s="566"/>
      <c r="Q22" s="566"/>
      <c r="R22" s="566"/>
      <c r="S22" s="566"/>
      <c r="T22" s="566"/>
      <c r="U22" s="566"/>
      <c r="V22" s="566"/>
      <c r="W22" s="566"/>
      <c r="X22" s="566"/>
      <c r="Y22" s="566"/>
      <c r="Z22" s="566"/>
    </row>
    <row r="23" spans="1:26" s="670" customFormat="1">
      <c r="A23" s="683"/>
      <c r="B23" s="684"/>
      <c r="C23" s="685"/>
      <c r="D23" s="686"/>
      <c r="E23" s="686"/>
      <c r="F23" s="686"/>
      <c r="G23" s="686"/>
      <c r="H23" s="566"/>
      <c r="I23" s="566"/>
      <c r="J23" s="566"/>
      <c r="K23" s="566"/>
      <c r="L23" s="566"/>
      <c r="M23" s="566"/>
      <c r="N23" s="566"/>
      <c r="O23" s="566"/>
      <c r="P23" s="566"/>
      <c r="Q23" s="566"/>
      <c r="R23" s="566"/>
      <c r="S23" s="566"/>
      <c r="T23" s="566"/>
      <c r="U23" s="566"/>
      <c r="V23" s="566"/>
      <c r="W23" s="566"/>
      <c r="X23" s="566"/>
      <c r="Y23" s="566"/>
      <c r="Z23" s="566"/>
    </row>
    <row r="24" spans="1:26" s="670" customFormat="1">
      <c r="A24" s="683"/>
      <c r="B24" s="684"/>
      <c r="C24" s="685"/>
      <c r="D24" s="686"/>
      <c r="E24" s="687"/>
      <c r="F24" s="687"/>
      <c r="G24" s="687"/>
      <c r="H24" s="566"/>
      <c r="I24" s="566"/>
      <c r="J24" s="566"/>
      <c r="K24" s="566"/>
      <c r="L24" s="566"/>
      <c r="M24" s="566"/>
      <c r="N24" s="566"/>
      <c r="O24" s="566"/>
      <c r="P24" s="566"/>
      <c r="Q24" s="566"/>
      <c r="R24" s="566"/>
      <c r="S24" s="566"/>
      <c r="T24" s="566"/>
      <c r="U24" s="566"/>
      <c r="V24" s="566"/>
      <c r="W24" s="566"/>
      <c r="X24" s="566"/>
      <c r="Y24" s="566"/>
      <c r="Z24" s="566"/>
    </row>
    <row r="25" spans="1:26" s="670" customFormat="1">
      <c r="A25" s="689"/>
      <c r="B25" s="690"/>
      <c r="C25" s="691"/>
      <c r="D25" s="691"/>
      <c r="E25" s="691"/>
      <c r="F25" s="691"/>
      <c r="G25" s="691"/>
      <c r="H25" s="566"/>
      <c r="I25" s="566"/>
      <c r="J25" s="566"/>
      <c r="K25" s="566"/>
      <c r="L25" s="566"/>
      <c r="M25" s="566"/>
      <c r="N25" s="566"/>
      <c r="O25" s="566"/>
      <c r="P25" s="566"/>
      <c r="Q25" s="566"/>
      <c r="R25" s="566"/>
      <c r="S25" s="566"/>
      <c r="T25" s="566"/>
      <c r="U25" s="566"/>
      <c r="V25" s="566"/>
      <c r="W25" s="566"/>
      <c r="X25" s="566"/>
      <c r="Y25" s="566"/>
      <c r="Z25" s="566"/>
    </row>
    <row r="26" spans="1:26" s="670" customFormat="1">
      <c r="A26" s="683"/>
      <c r="B26" s="684"/>
      <c r="C26" s="685"/>
      <c r="D26" s="686"/>
      <c r="E26" s="687"/>
      <c r="F26" s="687"/>
      <c r="G26" s="687"/>
      <c r="H26" s="566"/>
      <c r="I26" s="566"/>
      <c r="J26" s="566"/>
      <c r="K26" s="566"/>
      <c r="L26" s="566"/>
      <c r="M26" s="566"/>
      <c r="N26" s="566"/>
      <c r="O26" s="566"/>
      <c r="P26" s="566"/>
      <c r="Q26" s="566"/>
      <c r="R26" s="566"/>
      <c r="S26" s="566"/>
      <c r="T26" s="566"/>
      <c r="U26" s="566"/>
      <c r="V26" s="566"/>
      <c r="W26" s="566"/>
      <c r="X26" s="566"/>
      <c r="Y26" s="566"/>
      <c r="Z26" s="566"/>
    </row>
    <row r="27" spans="1:26" s="670" customFormat="1">
      <c r="A27" s="692"/>
      <c r="B27" s="685"/>
      <c r="C27" s="685"/>
      <c r="D27" s="686"/>
      <c r="E27" s="686"/>
      <c r="F27" s="686"/>
      <c r="G27" s="686"/>
      <c r="H27" s="566"/>
      <c r="I27" s="566"/>
      <c r="J27" s="566"/>
      <c r="K27" s="566"/>
      <c r="L27" s="566"/>
      <c r="M27" s="566"/>
      <c r="N27" s="566"/>
      <c r="O27" s="566"/>
      <c r="P27" s="566"/>
      <c r="Q27" s="566"/>
      <c r="R27" s="566"/>
      <c r="S27" s="566"/>
      <c r="T27" s="566"/>
      <c r="U27" s="566"/>
      <c r="V27" s="566"/>
      <c r="W27" s="566"/>
      <c r="X27" s="566"/>
      <c r="Y27" s="566"/>
      <c r="Z27" s="566"/>
    </row>
    <row r="28" spans="1:26" s="670" customFormat="1">
      <c r="A28" s="692"/>
      <c r="B28" s="693"/>
      <c r="C28" s="685"/>
      <c r="D28" s="686"/>
      <c r="E28" s="686"/>
      <c r="F28" s="686"/>
      <c r="G28" s="686"/>
      <c r="H28" s="566"/>
      <c r="I28" s="566"/>
      <c r="J28" s="566"/>
      <c r="K28" s="566"/>
      <c r="L28" s="566"/>
      <c r="M28" s="566"/>
      <c r="N28" s="566"/>
      <c r="O28" s="566"/>
      <c r="P28" s="566"/>
      <c r="Q28" s="566"/>
      <c r="R28" s="566"/>
      <c r="S28" s="566"/>
      <c r="T28" s="566"/>
      <c r="U28" s="566"/>
      <c r="V28" s="566"/>
      <c r="W28" s="566"/>
      <c r="X28" s="566"/>
      <c r="Y28" s="566"/>
      <c r="Z28" s="566"/>
    </row>
    <row r="29" spans="1:26" s="670" customFormat="1">
      <c r="A29" s="692"/>
      <c r="B29" s="693"/>
      <c r="C29" s="685"/>
      <c r="D29" s="686"/>
      <c r="E29" s="686"/>
      <c r="F29" s="686"/>
      <c r="G29" s="686"/>
      <c r="H29" s="566"/>
      <c r="I29" s="566"/>
      <c r="J29" s="566"/>
      <c r="K29" s="566"/>
      <c r="L29" s="566"/>
      <c r="M29" s="566"/>
      <c r="N29" s="566"/>
      <c r="O29" s="566"/>
      <c r="P29" s="566"/>
      <c r="Q29" s="566"/>
      <c r="R29" s="566"/>
      <c r="S29" s="566"/>
      <c r="T29" s="566"/>
      <c r="U29" s="566"/>
      <c r="V29" s="566"/>
      <c r="W29" s="566"/>
      <c r="X29" s="566"/>
      <c r="Y29" s="566"/>
      <c r="Z29" s="566"/>
    </row>
    <row r="30" spans="1:26" s="670" customFormat="1">
      <c r="A30" s="692"/>
      <c r="B30" s="693"/>
      <c r="C30" s="685"/>
      <c r="D30" s="686"/>
      <c r="E30" s="686"/>
      <c r="F30" s="686"/>
      <c r="G30" s="686"/>
      <c r="H30" s="566"/>
      <c r="I30" s="566"/>
      <c r="J30" s="566"/>
      <c r="K30" s="566"/>
      <c r="L30" s="566"/>
      <c r="M30" s="566"/>
      <c r="N30" s="566"/>
      <c r="O30" s="566"/>
      <c r="P30" s="566"/>
      <c r="Q30" s="566"/>
      <c r="R30" s="566"/>
      <c r="S30" s="566"/>
      <c r="T30" s="566"/>
      <c r="U30" s="566"/>
      <c r="V30" s="566"/>
      <c r="W30" s="566"/>
      <c r="X30" s="566"/>
      <c r="Y30" s="566"/>
      <c r="Z30" s="566"/>
    </row>
    <row r="31" spans="1:26" s="670" customFormat="1">
      <c r="A31" s="692"/>
      <c r="B31" s="693"/>
      <c r="C31" s="685"/>
      <c r="D31" s="686"/>
      <c r="E31" s="686"/>
      <c r="F31" s="686"/>
      <c r="G31" s="686"/>
      <c r="H31" s="566"/>
      <c r="I31" s="566"/>
      <c r="J31" s="566"/>
      <c r="K31" s="566"/>
      <c r="L31" s="566"/>
      <c r="M31" s="566"/>
      <c r="N31" s="566"/>
      <c r="O31" s="566"/>
      <c r="P31" s="566"/>
      <c r="Q31" s="566"/>
      <c r="R31" s="566"/>
      <c r="S31" s="566"/>
      <c r="T31" s="566"/>
      <c r="U31" s="566"/>
      <c r="V31" s="566"/>
      <c r="W31" s="566"/>
      <c r="X31" s="566"/>
      <c r="Y31" s="566"/>
      <c r="Z31" s="566"/>
    </row>
    <row r="32" spans="1:26" s="670" customFormat="1">
      <c r="A32" s="692"/>
      <c r="B32" s="693"/>
      <c r="C32" s="685"/>
      <c r="D32" s="686"/>
      <c r="E32" s="687"/>
      <c r="F32" s="687"/>
      <c r="G32" s="687"/>
      <c r="H32" s="566"/>
      <c r="I32" s="566"/>
      <c r="J32" s="566"/>
      <c r="K32" s="566"/>
      <c r="L32" s="566"/>
      <c r="M32" s="566"/>
      <c r="N32" s="566"/>
      <c r="O32" s="566"/>
      <c r="P32" s="566"/>
      <c r="Q32" s="566"/>
      <c r="R32" s="566"/>
      <c r="S32" s="566"/>
      <c r="T32" s="566"/>
      <c r="U32" s="566"/>
      <c r="V32" s="566"/>
      <c r="W32" s="566"/>
      <c r="X32" s="566"/>
      <c r="Y32" s="566"/>
      <c r="Z32" s="566"/>
    </row>
    <row r="33" spans="1:26" s="670" customFormat="1">
      <c r="A33" s="692"/>
      <c r="B33" s="693"/>
      <c r="C33" s="685"/>
      <c r="D33" s="686"/>
      <c r="E33" s="686"/>
      <c r="F33" s="686"/>
      <c r="G33" s="686"/>
      <c r="H33" s="566"/>
      <c r="I33" s="566"/>
      <c r="J33" s="566"/>
      <c r="K33" s="566"/>
      <c r="L33" s="566"/>
      <c r="M33" s="566"/>
      <c r="N33" s="566"/>
      <c r="O33" s="566"/>
      <c r="P33" s="566"/>
      <c r="Q33" s="566"/>
      <c r="R33" s="566"/>
      <c r="S33" s="566"/>
      <c r="T33" s="566"/>
      <c r="U33" s="566"/>
      <c r="V33" s="566"/>
      <c r="W33" s="566"/>
      <c r="X33" s="566"/>
      <c r="Y33" s="566"/>
      <c r="Z33" s="566"/>
    </row>
    <row r="34" spans="1:26" s="670" customFormat="1">
      <c r="A34" s="692"/>
      <c r="B34" s="693"/>
      <c r="C34" s="685"/>
      <c r="D34" s="686"/>
      <c r="E34" s="686"/>
      <c r="F34" s="686"/>
      <c r="G34" s="686"/>
      <c r="H34" s="566"/>
      <c r="I34" s="566"/>
      <c r="J34" s="566"/>
      <c r="K34" s="566"/>
      <c r="L34" s="566"/>
      <c r="M34" s="566"/>
      <c r="N34" s="566"/>
      <c r="O34" s="566"/>
      <c r="P34" s="566"/>
      <c r="Q34" s="566"/>
      <c r="R34" s="566"/>
      <c r="S34" s="566"/>
      <c r="T34" s="566"/>
      <c r="U34" s="566"/>
      <c r="V34" s="566"/>
      <c r="W34" s="566"/>
      <c r="X34" s="566"/>
      <c r="Y34" s="566"/>
      <c r="Z34" s="566"/>
    </row>
    <row r="35" spans="1:26" s="670" customFormat="1">
      <c r="A35" s="692"/>
      <c r="B35" s="693"/>
      <c r="C35" s="685"/>
      <c r="D35" s="686"/>
      <c r="E35" s="686"/>
      <c r="F35" s="686"/>
      <c r="G35" s="686"/>
      <c r="H35" s="566"/>
      <c r="I35" s="566"/>
      <c r="J35" s="566"/>
      <c r="K35" s="566"/>
      <c r="L35" s="566"/>
      <c r="M35" s="566"/>
      <c r="N35" s="566"/>
      <c r="O35" s="566"/>
      <c r="P35" s="566"/>
      <c r="Q35" s="566"/>
      <c r="R35" s="566"/>
      <c r="S35" s="566"/>
      <c r="T35" s="566"/>
      <c r="U35" s="566"/>
      <c r="V35" s="566"/>
      <c r="W35" s="566"/>
      <c r="X35" s="566"/>
      <c r="Y35" s="566"/>
      <c r="Z35" s="566"/>
    </row>
    <row r="36" spans="1:26" s="670" customFormat="1">
      <c r="A36" s="692"/>
      <c r="B36" s="694"/>
      <c r="C36" s="685"/>
      <c r="D36" s="685"/>
      <c r="E36" s="685"/>
      <c r="F36" s="685"/>
      <c r="G36" s="685"/>
      <c r="H36" s="566"/>
      <c r="I36" s="566"/>
      <c r="J36" s="566"/>
      <c r="K36" s="566"/>
      <c r="L36" s="566"/>
      <c r="M36" s="566"/>
      <c r="N36" s="566"/>
      <c r="O36" s="566"/>
      <c r="P36" s="566"/>
      <c r="Q36" s="566"/>
      <c r="R36" s="566"/>
      <c r="S36" s="566"/>
      <c r="T36" s="566"/>
      <c r="U36" s="566"/>
      <c r="V36" s="566"/>
      <c r="W36" s="566"/>
      <c r="X36" s="566"/>
      <c r="Y36" s="566"/>
      <c r="Z36" s="566"/>
    </row>
    <row r="37" spans="1:26" s="670" customFormat="1">
      <c r="A37" s="695"/>
      <c r="B37" s="696"/>
      <c r="C37" s="697"/>
      <c r="D37" s="697"/>
      <c r="E37" s="697"/>
      <c r="F37" s="697"/>
      <c r="G37" s="697"/>
      <c r="H37" s="566"/>
      <c r="I37" s="566"/>
      <c r="J37" s="566"/>
      <c r="K37" s="566"/>
      <c r="L37" s="566"/>
      <c r="M37" s="566"/>
      <c r="N37" s="566"/>
      <c r="O37" s="566"/>
      <c r="P37" s="566"/>
      <c r="Q37" s="566"/>
      <c r="R37" s="566"/>
      <c r="S37" s="566"/>
      <c r="T37" s="566"/>
      <c r="U37" s="566"/>
      <c r="V37" s="566"/>
      <c r="W37" s="566"/>
      <c r="X37" s="566"/>
      <c r="Y37" s="566"/>
      <c r="Z37" s="566"/>
    </row>
    <row r="38" spans="1:26" s="670" customFormat="1">
      <c r="A38" s="566"/>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row>
    <row r="39" spans="1:26" s="670" customFormat="1">
      <c r="A39" s="698"/>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row>
    <row r="40" spans="1:26" s="670" customFormat="1">
      <c r="A40" s="698"/>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row>
    <row r="41" spans="1:26" s="670" customFormat="1">
      <c r="A41" s="698"/>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row>
    <row r="42" spans="1:26" s="670" customFormat="1">
      <c r="A42" s="698"/>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row>
    <row r="43" spans="1:26" s="700" customFormat="1">
      <c r="A43" s="699"/>
      <c r="B43" s="457"/>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row>
    <row r="44" spans="1:26" s="670" customFormat="1">
      <c r="A44" s="23" t="s">
        <v>149</v>
      </c>
      <c r="B44" s="24"/>
      <c r="C44" s="24"/>
      <c r="D44" s="24"/>
      <c r="E44" s="24"/>
      <c r="F44" s="24"/>
      <c r="G44" s="24"/>
      <c r="H44" s="566"/>
      <c r="I44" s="566"/>
      <c r="J44" s="566"/>
      <c r="K44" s="566"/>
      <c r="L44" s="566"/>
      <c r="M44" s="566"/>
      <c r="N44" s="566"/>
      <c r="O44" s="566"/>
      <c r="P44" s="566"/>
      <c r="Q44" s="566"/>
      <c r="R44" s="566"/>
      <c r="S44" s="566"/>
      <c r="T44" s="566"/>
      <c r="U44" s="566"/>
      <c r="V44" s="566"/>
      <c r="W44" s="566"/>
      <c r="X44" s="566"/>
      <c r="Y44" s="566"/>
      <c r="Z44" s="566"/>
    </row>
    <row r="45" spans="1:26" s="670" customFormat="1">
      <c r="A45" s="698"/>
      <c r="B45" s="566"/>
      <c r="C45" s="566"/>
      <c r="D45" s="566"/>
      <c r="E45" s="566"/>
      <c r="F45" s="566"/>
      <c r="G45" s="566"/>
      <c r="H45" s="566"/>
      <c r="I45" s="566"/>
      <c r="J45" s="566"/>
      <c r="K45" s="566"/>
      <c r="L45" s="566"/>
      <c r="M45" s="566"/>
      <c r="N45" s="566"/>
      <c r="O45" s="566"/>
      <c r="P45" s="566"/>
      <c r="Q45" s="566"/>
      <c r="R45" s="566"/>
      <c r="S45" s="566"/>
      <c r="T45" s="566"/>
      <c r="U45" s="566"/>
      <c r="V45" s="566"/>
      <c r="W45" s="566"/>
      <c r="X45" s="566"/>
      <c r="Y45" s="566"/>
      <c r="Z45" s="566"/>
    </row>
    <row r="46" spans="1:26" s="670" customFormat="1">
      <c r="A46" s="679"/>
      <c r="B46" s="566"/>
      <c r="C46" s="566"/>
      <c r="D46" s="566"/>
      <c r="E46" s="566"/>
      <c r="F46" s="566"/>
      <c r="G46" s="566"/>
      <c r="H46" s="566"/>
      <c r="I46" s="566"/>
      <c r="J46" s="566"/>
      <c r="K46" s="566"/>
      <c r="L46" s="566"/>
      <c r="M46" s="566"/>
      <c r="N46" s="566"/>
      <c r="O46" s="566"/>
      <c r="P46" s="566"/>
      <c r="Q46" s="566"/>
      <c r="R46" s="566"/>
      <c r="S46" s="566"/>
      <c r="T46" s="566"/>
      <c r="U46" s="566"/>
      <c r="V46" s="566"/>
      <c r="W46" s="566"/>
      <c r="X46" s="566"/>
      <c r="Y46" s="566"/>
      <c r="Z46" s="566"/>
    </row>
    <row r="47" spans="1:26" s="670" customFormat="1" ht="12" customHeight="1">
      <c r="I47" s="566"/>
      <c r="J47" s="566"/>
      <c r="K47" s="566"/>
      <c r="L47" s="566"/>
      <c r="M47" s="566"/>
      <c r="N47" s="566"/>
      <c r="O47" s="566"/>
      <c r="P47" s="566"/>
      <c r="Q47" s="566"/>
      <c r="R47" s="566"/>
      <c r="S47" s="566"/>
      <c r="T47" s="566"/>
      <c r="U47" s="566"/>
      <c r="V47" s="566"/>
      <c r="W47" s="566"/>
      <c r="X47" s="566"/>
      <c r="Y47" s="566"/>
      <c r="Z47" s="566"/>
    </row>
    <row r="48" spans="1:26" s="670" customFormat="1" ht="12.75" customHeight="1">
      <c r="I48" s="566"/>
      <c r="J48" s="566"/>
      <c r="K48" s="566"/>
      <c r="L48" s="566"/>
      <c r="M48" s="566"/>
      <c r="N48" s="566"/>
      <c r="O48" s="566"/>
      <c r="P48" s="566"/>
      <c r="Q48" s="566"/>
      <c r="R48" s="566"/>
      <c r="S48" s="566"/>
      <c r="T48" s="566"/>
      <c r="U48" s="566"/>
      <c r="V48" s="566"/>
      <c r="W48" s="566"/>
      <c r="X48" s="566"/>
      <c r="Y48" s="566"/>
      <c r="Z48" s="566"/>
    </row>
    <row r="49" spans="1:26" s="700" customFormat="1">
      <c r="A49" s="701"/>
      <c r="B49" s="702"/>
      <c r="C49" s="702"/>
      <c r="D49" s="702"/>
      <c r="E49" s="702"/>
      <c r="F49" s="702"/>
      <c r="G49" s="702"/>
      <c r="H49" s="457"/>
      <c r="I49" s="457"/>
      <c r="J49" s="457"/>
      <c r="K49" s="457"/>
      <c r="L49" s="457"/>
      <c r="M49" s="457"/>
      <c r="N49" s="457"/>
      <c r="O49" s="457"/>
      <c r="P49" s="457"/>
      <c r="Q49" s="457"/>
      <c r="R49" s="457"/>
      <c r="S49" s="457"/>
      <c r="T49" s="457"/>
      <c r="U49" s="457"/>
      <c r="V49" s="457"/>
      <c r="W49" s="457"/>
      <c r="X49" s="457"/>
      <c r="Y49" s="457"/>
      <c r="Z49" s="457"/>
    </row>
    <row r="50" spans="1:26" s="700" customFormat="1">
      <c r="E50" s="703"/>
      <c r="F50" s="703"/>
      <c r="G50" s="703"/>
      <c r="H50" s="457"/>
      <c r="I50" s="457"/>
      <c r="J50" s="457"/>
      <c r="K50" s="457"/>
      <c r="L50" s="457"/>
      <c r="M50" s="457"/>
      <c r="N50" s="457"/>
      <c r="O50" s="457"/>
      <c r="P50" s="457"/>
      <c r="Q50" s="457"/>
      <c r="R50" s="457"/>
      <c r="S50" s="457"/>
      <c r="T50" s="457"/>
      <c r="U50" s="457"/>
      <c r="V50" s="457"/>
      <c r="W50" s="457"/>
      <c r="X50" s="457"/>
      <c r="Y50" s="457"/>
      <c r="Z50" s="457"/>
    </row>
    <row r="51" spans="1:26" s="670" customFormat="1">
      <c r="I51" s="566"/>
      <c r="J51" s="566"/>
      <c r="K51" s="566"/>
      <c r="L51" s="566"/>
      <c r="M51" s="566"/>
      <c r="N51" s="566"/>
      <c r="O51" s="566"/>
      <c r="P51" s="566"/>
      <c r="Q51" s="566"/>
      <c r="R51" s="566"/>
      <c r="S51" s="566"/>
      <c r="T51" s="566"/>
      <c r="U51" s="566"/>
      <c r="V51" s="566"/>
      <c r="W51" s="566"/>
      <c r="X51" s="566"/>
      <c r="Y51" s="566"/>
      <c r="Z51" s="566"/>
    </row>
  </sheetData>
  <mergeCells count="12">
    <mergeCell ref="B9:F9"/>
    <mergeCell ref="B10:C10"/>
    <mergeCell ref="B11:C11"/>
    <mergeCell ref="B12:C12"/>
    <mergeCell ref="A13:AB13"/>
    <mergeCell ref="A14:AB14"/>
    <mergeCell ref="B2:E2"/>
    <mergeCell ref="F2:G4"/>
    <mergeCell ref="B3:E3"/>
    <mergeCell ref="B4:E4"/>
    <mergeCell ref="A5:G5"/>
    <mergeCell ref="B6:E8"/>
  </mergeCells>
  <printOptions horizontalCentered="1"/>
  <pageMargins left="0.39000000000000007" right="0.39000000000000007" top="0.39000000000000007" bottom="0.39000000000000007" header="0.51" footer="0.51"/>
  <pageSetup scale="74" orientation="portrait" r:id="rId1"/>
  <headerFooter alignWithMargins="0">
    <oddHeader>&amp;R&amp;"Arial,Negrita"&amp;12&amp;K000000FOR,ATO E.P.  004.3_x000D_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64"/>
  <sheetViews>
    <sheetView view="pageBreakPreview" zoomScaleSheetLayoutView="70" workbookViewId="0">
      <selection activeCell="R2" sqref="R2:AR4"/>
    </sheetView>
  </sheetViews>
  <sheetFormatPr baseColWidth="10" defaultColWidth="10.85546875" defaultRowHeight="12.75"/>
  <cols>
    <col min="1" max="60" width="2.7109375" style="6" customWidth="1"/>
    <col min="61" max="61" width="14" style="6" bestFit="1" customWidth="1"/>
    <col min="62" max="62" width="12.7109375" style="6" bestFit="1" customWidth="1"/>
    <col min="63" max="63" width="17.85546875" style="6" bestFit="1" customWidth="1"/>
    <col min="64" max="16384" width="10.85546875" style="6"/>
  </cols>
  <sheetData>
    <row r="1" spans="1:73" s="765" customFormat="1" ht="14.25" customHeight="1">
      <c r="A1" s="1"/>
      <c r="B1" s="1"/>
      <c r="C1" s="1"/>
      <c r="D1" s="1"/>
      <c r="E1" s="1"/>
      <c r="F1" s="1"/>
      <c r="G1" s="1"/>
      <c r="H1" s="1"/>
      <c r="I1" s="1"/>
      <c r="J1" s="1"/>
      <c r="K1" s="1"/>
      <c r="L1" s="1"/>
      <c r="M1" s="1"/>
      <c r="N1" s="1"/>
      <c r="O1" s="1"/>
      <c r="P1" s="538"/>
      <c r="Q1" s="538"/>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545"/>
      <c r="AT1" s="545"/>
      <c r="AU1" s="6"/>
      <c r="AV1" s="6"/>
      <c r="AW1" s="6"/>
      <c r="AX1" s="6"/>
      <c r="AY1" s="6"/>
      <c r="AZ1" s="6"/>
      <c r="BA1" s="6"/>
      <c r="BB1" s="6"/>
      <c r="BC1" s="6"/>
      <c r="BD1" s="6"/>
      <c r="BE1" s="6"/>
      <c r="BF1" s="6"/>
      <c r="BG1" s="6"/>
      <c r="BH1" s="6"/>
      <c r="BI1" s="764"/>
      <c r="BJ1" s="764"/>
      <c r="BK1" s="764"/>
      <c r="BL1" s="764"/>
      <c r="BM1" s="764"/>
      <c r="BN1" s="764"/>
      <c r="BO1" s="764"/>
      <c r="BP1" s="764"/>
      <c r="BQ1" s="764"/>
      <c r="BR1" s="764"/>
    </row>
    <row r="2" spans="1:73" s="770" customFormat="1" ht="21.95" customHeight="1">
      <c r="A2" s="1"/>
      <c r="B2" s="1"/>
      <c r="C2" s="1"/>
      <c r="D2" s="1"/>
      <c r="E2" s="1"/>
      <c r="F2" s="1"/>
      <c r="G2" s="1"/>
      <c r="H2" s="1"/>
      <c r="I2" s="1"/>
      <c r="J2" s="1"/>
      <c r="K2" s="1"/>
      <c r="L2" s="1"/>
      <c r="M2" s="6"/>
      <c r="N2" s="6"/>
      <c r="O2" s="6"/>
      <c r="P2" s="545"/>
      <c r="Q2" s="545"/>
      <c r="R2" s="766"/>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545"/>
      <c r="AT2" s="545"/>
      <c r="AU2" s="768"/>
      <c r="AV2" s="768"/>
      <c r="AW2" s="768"/>
      <c r="AX2" s="768"/>
      <c r="AY2" s="768"/>
      <c r="AZ2" s="768"/>
      <c r="BA2" s="768"/>
      <c r="BB2" s="768"/>
      <c r="BC2" s="768"/>
      <c r="BD2" s="768"/>
      <c r="BE2" s="768"/>
      <c r="BF2" s="768"/>
      <c r="BG2" s="768"/>
      <c r="BH2" s="768"/>
      <c r="BI2" s="769"/>
      <c r="BJ2" s="769"/>
      <c r="BK2" s="769"/>
      <c r="BL2" s="769"/>
      <c r="BM2" s="418"/>
      <c r="BN2" s="418"/>
      <c r="BO2" s="418"/>
      <c r="BP2" s="418"/>
      <c r="BQ2" s="418"/>
      <c r="BR2" s="418"/>
    </row>
    <row r="3" spans="1:73" s="770" customFormat="1" ht="21.95" customHeight="1">
      <c r="A3" s="1"/>
      <c r="B3" s="1"/>
      <c r="C3" s="1"/>
      <c r="D3" s="1"/>
      <c r="E3" s="1"/>
      <c r="F3" s="1"/>
      <c r="G3" s="1"/>
      <c r="H3" s="1"/>
      <c r="I3" s="1"/>
      <c r="J3" s="1"/>
      <c r="K3" s="1"/>
      <c r="L3" s="1"/>
      <c r="M3" s="6"/>
      <c r="N3" s="6"/>
      <c r="O3" s="1"/>
      <c r="P3" s="1"/>
      <c r="Q3" s="1"/>
      <c r="R3" s="771"/>
      <c r="S3" s="771"/>
      <c r="T3" s="771"/>
      <c r="U3" s="771"/>
      <c r="V3" s="771"/>
      <c r="W3" s="771"/>
      <c r="X3" s="771"/>
      <c r="Y3" s="771"/>
      <c r="Z3" s="771"/>
      <c r="AA3" s="771"/>
      <c r="AB3" s="771"/>
      <c r="AC3" s="771"/>
      <c r="AD3" s="771"/>
      <c r="AE3" s="771"/>
      <c r="AF3" s="771"/>
      <c r="AG3" s="771"/>
      <c r="AH3" s="771"/>
      <c r="AI3" s="771"/>
      <c r="AJ3" s="771"/>
      <c r="AK3" s="771"/>
      <c r="AL3" s="771"/>
      <c r="AM3" s="771"/>
      <c r="AN3" s="771"/>
      <c r="AO3" s="771"/>
      <c r="AP3" s="771"/>
      <c r="AQ3" s="771"/>
      <c r="AR3" s="771"/>
      <c r="AS3" s="6"/>
      <c r="AT3" s="6"/>
      <c r="AU3" s="768"/>
      <c r="AV3" s="768"/>
      <c r="AW3" s="768"/>
      <c r="AX3" s="768"/>
      <c r="AY3" s="768"/>
      <c r="AZ3" s="768"/>
      <c r="BA3" s="768"/>
      <c r="BB3" s="768"/>
      <c r="BC3" s="768"/>
      <c r="BD3" s="768"/>
      <c r="BE3" s="768"/>
      <c r="BF3" s="768"/>
      <c r="BG3" s="768"/>
      <c r="BH3" s="768"/>
      <c r="BJ3" s="769"/>
      <c r="BK3" s="769"/>
      <c r="BL3" s="769"/>
      <c r="BM3" s="418"/>
      <c r="BN3" s="418"/>
      <c r="BO3" s="418"/>
      <c r="BP3" s="418"/>
      <c r="BQ3" s="418"/>
      <c r="BR3" s="418"/>
    </row>
    <row r="4" spans="1:73" s="770" customFormat="1" ht="21.95" customHeight="1">
      <c r="A4" s="1"/>
      <c r="B4" s="1"/>
      <c r="C4" s="1"/>
      <c r="D4" s="1"/>
      <c r="E4" s="1"/>
      <c r="F4" s="1"/>
      <c r="G4" s="1"/>
      <c r="H4" s="1"/>
      <c r="I4" s="1"/>
      <c r="J4" s="1"/>
      <c r="K4" s="1"/>
      <c r="L4" s="1"/>
      <c r="M4" s="6"/>
      <c r="N4" s="6"/>
      <c r="O4" s="6"/>
      <c r="P4" s="6"/>
      <c r="Q4" s="6"/>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771"/>
      <c r="AS4" s="6"/>
      <c r="AT4" s="6"/>
      <c r="AU4" s="768"/>
      <c r="AV4" s="768"/>
      <c r="AW4" s="768"/>
      <c r="AX4" s="768"/>
      <c r="AY4" s="768"/>
      <c r="AZ4" s="768"/>
      <c r="BA4" s="768"/>
      <c r="BB4" s="768"/>
      <c r="BC4" s="768"/>
      <c r="BD4" s="768"/>
      <c r="BE4" s="768"/>
      <c r="BF4" s="768"/>
      <c r="BG4" s="768"/>
      <c r="BH4" s="768"/>
      <c r="BJ4" s="769"/>
      <c r="BK4" s="769"/>
      <c r="BL4" s="769"/>
      <c r="BM4" s="418"/>
      <c r="BN4" s="418"/>
      <c r="BO4" s="418"/>
      <c r="BP4" s="418"/>
      <c r="BQ4" s="418"/>
      <c r="BR4" s="418"/>
    </row>
    <row r="5" spans="1:73" s="770" customFormat="1" ht="21.95" customHeight="1">
      <c r="A5" s="1"/>
      <c r="B5" s="1"/>
      <c r="C5" s="1"/>
      <c r="D5" s="1"/>
      <c r="E5" s="1"/>
      <c r="F5" s="1"/>
      <c r="G5" s="1"/>
      <c r="H5" s="1"/>
      <c r="I5" s="1"/>
      <c r="J5" s="1"/>
      <c r="K5" s="1"/>
      <c r="L5" s="1"/>
      <c r="M5" s="6"/>
      <c r="N5" s="6"/>
      <c r="O5" s="6"/>
      <c r="P5" s="6"/>
      <c r="Q5" s="6"/>
      <c r="R5" s="771"/>
      <c r="S5" s="771"/>
      <c r="T5" s="771"/>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6"/>
      <c r="AT5" s="6"/>
      <c r="AU5" s="6"/>
      <c r="AV5" s="6"/>
      <c r="AW5" s="6"/>
      <c r="AX5" s="6"/>
      <c r="AY5" s="6"/>
      <c r="AZ5" s="6"/>
      <c r="BA5" s="6"/>
      <c r="BB5" s="6"/>
      <c r="BC5" s="1"/>
      <c r="BD5" s="1"/>
      <c r="BE5" s="1"/>
      <c r="BF5" s="1"/>
      <c r="BG5" s="1"/>
      <c r="BH5" s="1"/>
      <c r="BJ5" s="769"/>
      <c r="BK5" s="769"/>
      <c r="BL5" s="769"/>
      <c r="BM5" s="418"/>
      <c r="BN5" s="418"/>
      <c r="BO5" s="418"/>
      <c r="BP5" s="418"/>
      <c r="BQ5" s="418"/>
      <c r="BR5" s="418"/>
    </row>
    <row r="6" spans="1:73" s="765" customFormat="1" ht="75.95" customHeight="1">
      <c r="A6" s="772" t="s">
        <v>0</v>
      </c>
      <c r="B6" s="772"/>
      <c r="C6" s="772"/>
      <c r="D6" s="772"/>
      <c r="E6" s="772"/>
      <c r="F6" s="772"/>
      <c r="G6" s="773"/>
      <c r="H6" s="773"/>
      <c r="I6" s="773"/>
      <c r="J6" s="773"/>
      <c r="K6" s="773"/>
      <c r="L6" s="773"/>
      <c r="M6" s="773"/>
      <c r="N6" s="773"/>
      <c r="O6" s="773"/>
      <c r="P6" s="773"/>
      <c r="Q6" s="773"/>
      <c r="R6" s="773"/>
      <c r="S6" s="773"/>
      <c r="T6" s="773"/>
      <c r="U6" s="773"/>
      <c r="V6" s="773"/>
      <c r="W6" s="773"/>
      <c r="X6" s="773"/>
      <c r="Y6" s="773"/>
      <c r="Z6" s="773"/>
      <c r="AA6" s="773"/>
      <c r="AB6" s="773"/>
      <c r="AC6" s="773"/>
      <c r="AD6" s="773"/>
      <c r="AE6" s="773"/>
      <c r="AF6" s="773"/>
      <c r="AG6" s="773"/>
      <c r="AH6" s="773"/>
      <c r="AI6" s="773"/>
      <c r="AJ6" s="773"/>
      <c r="AK6" s="773"/>
      <c r="AL6" s="773"/>
      <c r="AM6" s="773"/>
      <c r="AN6" s="773"/>
      <c r="AO6" s="773"/>
      <c r="AP6" s="773"/>
      <c r="AQ6" s="773"/>
      <c r="AR6" s="773"/>
      <c r="AS6" s="773"/>
      <c r="AT6" s="773"/>
      <c r="AU6" s="773"/>
      <c r="AV6" s="773"/>
      <c r="AW6" s="773"/>
      <c r="AX6" s="773"/>
      <c r="AY6" s="773"/>
      <c r="AZ6" s="773"/>
      <c r="BA6" s="773"/>
      <c r="BB6" s="773"/>
      <c r="BC6" s="773"/>
      <c r="BD6" s="773"/>
      <c r="BE6" s="766"/>
      <c r="BF6" s="766"/>
      <c r="BG6" s="766"/>
      <c r="BH6" s="766"/>
      <c r="BI6" s="774"/>
      <c r="BJ6" s="774"/>
      <c r="BK6" s="774"/>
      <c r="BL6" s="774"/>
      <c r="BM6" s="774"/>
      <c r="BN6" s="774"/>
      <c r="BO6" s="774"/>
      <c r="BP6" s="774"/>
      <c r="BQ6" s="774"/>
      <c r="BR6" s="774"/>
      <c r="BS6" s="774"/>
      <c r="BT6" s="774"/>
      <c r="BU6" s="774"/>
    </row>
    <row r="7" spans="1:73" s="765" customFormat="1" ht="20.25" customHeight="1">
      <c r="A7" s="775" t="s">
        <v>82</v>
      </c>
      <c r="B7" s="775"/>
      <c r="C7" s="775"/>
      <c r="D7" s="775"/>
      <c r="E7" s="775"/>
      <c r="F7" s="775"/>
      <c r="G7" s="776"/>
      <c r="H7" s="777"/>
      <c r="I7" s="777"/>
      <c r="J7" s="777"/>
      <c r="K7" s="777"/>
      <c r="L7" s="777"/>
      <c r="M7" s="777"/>
      <c r="N7" s="777"/>
      <c r="O7" s="777"/>
      <c r="P7" s="777"/>
      <c r="Q7" s="777"/>
      <c r="R7" s="777"/>
      <c r="S7" s="415"/>
      <c r="T7" s="415"/>
      <c r="U7" s="415"/>
      <c r="V7" s="415"/>
      <c r="W7" s="415"/>
      <c r="X7" s="415"/>
      <c r="Y7" s="778"/>
      <c r="Z7" s="778"/>
      <c r="AA7" s="778"/>
      <c r="AB7" s="778"/>
      <c r="AC7" s="778"/>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774"/>
      <c r="BJ7" s="774"/>
      <c r="BK7" s="774"/>
      <c r="BL7" s="774"/>
      <c r="BM7" s="774"/>
      <c r="BN7" s="774"/>
      <c r="BO7" s="774"/>
      <c r="BP7" s="774"/>
      <c r="BQ7" s="774"/>
      <c r="BR7" s="774"/>
      <c r="BS7" s="774"/>
      <c r="BT7" s="774"/>
      <c r="BU7" s="774"/>
    </row>
    <row r="8" spans="1:73" s="765" customFormat="1" ht="20.25" customHeight="1">
      <c r="A8" s="775" t="s">
        <v>42</v>
      </c>
      <c r="B8" s="775" t="s">
        <v>42</v>
      </c>
      <c r="C8" s="775" t="s">
        <v>42</v>
      </c>
      <c r="D8" s="775" t="s">
        <v>42</v>
      </c>
      <c r="E8" s="775"/>
      <c r="F8" s="775"/>
      <c r="G8" s="776"/>
      <c r="H8" s="777"/>
      <c r="I8" s="777"/>
      <c r="J8" s="777"/>
      <c r="K8" s="777"/>
      <c r="L8" s="777"/>
      <c r="M8" s="777"/>
      <c r="N8" s="777"/>
      <c r="O8" s="777"/>
      <c r="P8" s="777"/>
      <c r="Q8" s="777"/>
      <c r="R8" s="777"/>
      <c r="S8" s="415"/>
      <c r="T8" s="415"/>
      <c r="U8" s="415"/>
      <c r="V8" s="415"/>
      <c r="W8" s="415"/>
      <c r="X8" s="415"/>
      <c r="Y8" s="778"/>
      <c r="Z8" s="778"/>
      <c r="AA8" s="778"/>
      <c r="AB8" s="778"/>
      <c r="AC8" s="778"/>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774"/>
      <c r="BJ8" s="774"/>
      <c r="BK8" s="774"/>
      <c r="BL8" s="774"/>
      <c r="BM8" s="774"/>
      <c r="BN8" s="774"/>
      <c r="BO8" s="774"/>
      <c r="BP8" s="774"/>
      <c r="BQ8" s="774"/>
      <c r="BR8" s="774"/>
      <c r="BS8" s="774"/>
      <c r="BT8" s="774"/>
      <c r="BU8" s="774"/>
    </row>
    <row r="9" spans="1:73" s="765" customFormat="1" ht="20.25" customHeight="1">
      <c r="A9" s="775" t="s">
        <v>22</v>
      </c>
      <c r="B9" s="775" t="s">
        <v>22</v>
      </c>
      <c r="C9" s="775" t="s">
        <v>22</v>
      </c>
      <c r="D9" s="775" t="s">
        <v>22</v>
      </c>
      <c r="E9" s="775" t="s">
        <v>187</v>
      </c>
      <c r="F9" s="775"/>
      <c r="G9" s="776"/>
      <c r="H9" s="776"/>
      <c r="I9" s="776"/>
      <c r="J9" s="776"/>
      <c r="K9" s="776"/>
      <c r="L9" s="776"/>
      <c r="M9" s="776"/>
      <c r="N9" s="776"/>
      <c r="O9" s="776"/>
      <c r="P9" s="776"/>
      <c r="Q9" s="776"/>
      <c r="R9" s="776"/>
      <c r="S9" s="415"/>
      <c r="T9" s="415"/>
      <c r="U9" s="415"/>
      <c r="V9" s="415"/>
      <c r="W9" s="415"/>
      <c r="X9" s="415"/>
      <c r="Y9" s="778"/>
      <c r="Z9" s="778"/>
      <c r="AA9" s="778"/>
      <c r="AB9" s="778"/>
      <c r="AC9" s="778"/>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774"/>
      <c r="BJ9" s="774"/>
      <c r="BK9" s="774"/>
      <c r="BL9" s="774"/>
      <c r="BM9" s="774"/>
      <c r="BN9" s="774"/>
      <c r="BO9" s="774"/>
      <c r="BP9" s="774"/>
      <c r="BQ9" s="774"/>
      <c r="BR9" s="774"/>
      <c r="BS9" s="774"/>
      <c r="BT9" s="774"/>
      <c r="BU9" s="774"/>
    </row>
    <row r="10" spans="1:73" s="782" customFormat="1" ht="9.75" customHeight="1">
      <c r="A10" s="30"/>
      <c r="B10" s="779"/>
      <c r="C10" s="779"/>
      <c r="D10" s="779"/>
      <c r="E10" s="779"/>
      <c r="F10" s="779"/>
      <c r="G10" s="780"/>
      <c r="H10" s="780"/>
      <c r="I10" s="780"/>
      <c r="J10" s="780"/>
      <c r="K10" s="780"/>
      <c r="L10" s="780"/>
      <c r="M10" s="777"/>
      <c r="N10" s="777"/>
      <c r="O10" s="777"/>
      <c r="P10" s="777"/>
      <c r="Q10" s="777"/>
      <c r="R10" s="777"/>
      <c r="S10" s="415"/>
      <c r="T10" s="415"/>
      <c r="U10" s="415"/>
      <c r="V10" s="415"/>
      <c r="W10" s="415"/>
      <c r="X10" s="415"/>
      <c r="Y10" s="778"/>
      <c r="Z10" s="778"/>
      <c r="AA10" s="778"/>
      <c r="AB10" s="778"/>
      <c r="AC10" s="778"/>
      <c r="AD10" s="6"/>
      <c r="AE10" s="6"/>
      <c r="AF10" s="6"/>
      <c r="AG10" s="6"/>
      <c r="AH10" s="6"/>
      <c r="AI10" s="6"/>
      <c r="AJ10" s="6"/>
      <c r="AK10" s="6"/>
      <c r="AL10" s="6"/>
      <c r="AM10" s="6"/>
      <c r="AN10" s="6"/>
      <c r="AO10" s="6"/>
      <c r="AP10" s="6"/>
      <c r="AQ10" s="6"/>
      <c r="AR10" s="6"/>
      <c r="AS10" s="6"/>
      <c r="AT10" s="6"/>
      <c r="AU10" s="6"/>
      <c r="AV10" s="6"/>
      <c r="AW10" s="457"/>
      <c r="AX10" s="457"/>
      <c r="AY10" s="457"/>
      <c r="AZ10" s="457"/>
      <c r="BA10" s="457"/>
      <c r="BB10" s="457"/>
      <c r="BC10" s="457"/>
      <c r="BD10" s="457"/>
      <c r="BE10" s="457"/>
      <c r="BF10" s="457"/>
      <c r="BG10" s="457"/>
      <c r="BH10" s="457"/>
      <c r="BI10" s="781"/>
      <c r="BJ10" s="781"/>
      <c r="BK10" s="781"/>
      <c r="BL10" s="781"/>
      <c r="BM10" s="781"/>
      <c r="BN10" s="781"/>
      <c r="BO10" s="781"/>
      <c r="BP10" s="781"/>
      <c r="BQ10" s="781"/>
      <c r="BR10" s="781"/>
      <c r="BS10" s="781"/>
      <c r="BT10" s="781"/>
      <c r="BU10" s="781"/>
    </row>
    <row r="11" spans="1:73" ht="6" customHeight="1">
      <c r="A11" s="783"/>
      <c r="B11" s="783"/>
      <c r="C11" s="783"/>
      <c r="D11" s="783"/>
      <c r="E11" s="783"/>
      <c r="F11" s="783"/>
      <c r="G11" s="783"/>
      <c r="H11" s="783"/>
      <c r="I11" s="783"/>
      <c r="J11" s="783"/>
      <c r="K11" s="783"/>
      <c r="L11" s="783"/>
      <c r="M11" s="784" t="s">
        <v>188</v>
      </c>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3"/>
      <c r="AX11" s="783"/>
      <c r="AY11" s="783"/>
      <c r="AZ11" s="783"/>
      <c r="BA11" s="783"/>
      <c r="BB11" s="783"/>
      <c r="BC11" s="783"/>
      <c r="BD11" s="783"/>
      <c r="BE11" s="783"/>
      <c r="BF11" s="783"/>
      <c r="BG11" s="783"/>
      <c r="BH11" s="783"/>
    </row>
    <row r="12" spans="1:73" s="782" customFormat="1" ht="9.75" customHeight="1">
      <c r="A12" s="30"/>
      <c r="B12" s="779"/>
      <c r="C12" s="779"/>
      <c r="D12" s="779"/>
      <c r="E12" s="779"/>
      <c r="F12" s="779"/>
      <c r="G12" s="780"/>
      <c r="H12" s="780"/>
      <c r="I12" s="780"/>
      <c r="J12" s="780"/>
      <c r="K12" s="780"/>
      <c r="L12" s="780"/>
      <c r="M12" s="784"/>
      <c r="N12" s="784"/>
      <c r="O12" s="784"/>
      <c r="P12" s="784"/>
      <c r="Q12" s="784"/>
      <c r="R12" s="784"/>
      <c r="S12" s="784"/>
      <c r="T12" s="784"/>
      <c r="U12" s="784"/>
      <c r="V12" s="784"/>
      <c r="W12" s="784"/>
      <c r="X12" s="784"/>
      <c r="Y12" s="784"/>
      <c r="Z12" s="784"/>
      <c r="AA12" s="784"/>
      <c r="AB12" s="784"/>
      <c r="AC12" s="784"/>
      <c r="AD12" s="784"/>
      <c r="AE12" s="784"/>
      <c r="AF12" s="784"/>
      <c r="AG12" s="784"/>
      <c r="AH12" s="784"/>
      <c r="AI12" s="784"/>
      <c r="AJ12" s="784"/>
      <c r="AK12" s="784"/>
      <c r="AL12" s="784"/>
      <c r="AM12" s="784"/>
      <c r="AN12" s="784"/>
      <c r="AO12" s="784"/>
      <c r="AP12" s="784"/>
      <c r="AQ12" s="784"/>
      <c r="AR12" s="784"/>
      <c r="AS12" s="784"/>
      <c r="AT12" s="784"/>
      <c r="AU12" s="784"/>
      <c r="AV12" s="784"/>
      <c r="AW12" s="457"/>
      <c r="AX12" s="457"/>
      <c r="AY12" s="457"/>
      <c r="AZ12" s="457"/>
      <c r="BA12" s="457"/>
      <c r="BB12" s="457"/>
      <c r="BC12" s="457"/>
      <c r="BD12" s="457"/>
      <c r="BE12" s="457"/>
      <c r="BF12" s="457"/>
      <c r="BG12" s="457"/>
      <c r="BH12" s="457"/>
      <c r="BI12" s="781"/>
      <c r="BJ12" s="781"/>
      <c r="BK12" s="781"/>
      <c r="BL12" s="781"/>
      <c r="BM12" s="781"/>
      <c r="BN12" s="781"/>
      <c r="BO12" s="781"/>
      <c r="BP12" s="781"/>
      <c r="BQ12" s="781"/>
      <c r="BR12" s="781"/>
      <c r="BS12" s="781"/>
      <c r="BT12" s="781"/>
      <c r="BU12" s="781"/>
    </row>
    <row r="13" spans="1:73" s="765" customFormat="1" ht="9.75" customHeight="1">
      <c r="A13" s="458"/>
      <c r="B13" s="785"/>
      <c r="C13" s="785"/>
      <c r="D13" s="785"/>
      <c r="E13" s="785"/>
      <c r="F13" s="785"/>
      <c r="G13" s="786"/>
      <c r="H13" s="786"/>
      <c r="I13" s="786"/>
      <c r="J13" s="786"/>
      <c r="K13" s="786"/>
      <c r="L13" s="786"/>
      <c r="M13" s="784"/>
      <c r="N13" s="784"/>
      <c r="O13" s="784"/>
      <c r="P13" s="784"/>
      <c r="Q13" s="784"/>
      <c r="R13" s="784"/>
      <c r="S13" s="784"/>
      <c r="T13" s="784"/>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4"/>
      <c r="AV13" s="784"/>
      <c r="AW13" s="787"/>
      <c r="AX13" s="787"/>
      <c r="AY13" s="787"/>
      <c r="AZ13" s="787"/>
      <c r="BA13" s="787"/>
      <c r="BB13" s="787"/>
      <c r="BC13" s="787"/>
      <c r="BD13" s="787"/>
      <c r="BE13" s="787"/>
      <c r="BF13" s="787"/>
      <c r="BG13" s="787"/>
      <c r="BH13" s="787"/>
      <c r="BI13" s="774"/>
      <c r="BJ13" s="774"/>
      <c r="BK13" s="774"/>
      <c r="BL13" s="774"/>
      <c r="BM13" s="774"/>
      <c r="BN13" s="774"/>
      <c r="BO13" s="774"/>
      <c r="BP13" s="774"/>
      <c r="BQ13" s="774"/>
      <c r="BR13" s="774"/>
      <c r="BS13" s="774"/>
      <c r="BT13" s="774"/>
      <c r="BU13" s="774"/>
    </row>
    <row r="14" spans="1:73" s="782" customFormat="1" ht="9.75" customHeight="1">
      <c r="A14" s="30"/>
      <c r="B14" s="788"/>
      <c r="C14" s="788"/>
      <c r="D14" s="788"/>
      <c r="E14" s="788"/>
      <c r="F14" s="788"/>
      <c r="G14" s="780"/>
      <c r="H14" s="780"/>
      <c r="I14" s="780"/>
      <c r="J14" s="780"/>
      <c r="K14" s="780"/>
      <c r="L14" s="780"/>
      <c r="M14" s="784"/>
      <c r="N14" s="784"/>
      <c r="O14" s="784"/>
      <c r="P14" s="784"/>
      <c r="Q14" s="784"/>
      <c r="R14" s="784"/>
      <c r="S14" s="784"/>
      <c r="T14" s="784"/>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457"/>
      <c r="AX14" s="457"/>
      <c r="AY14" s="457"/>
      <c r="AZ14" s="457"/>
      <c r="BA14" s="457"/>
      <c r="BB14" s="457"/>
      <c r="BC14" s="457"/>
      <c r="BD14" s="457"/>
      <c r="BE14" s="457"/>
      <c r="BF14" s="457"/>
      <c r="BG14" s="457"/>
      <c r="BH14" s="457"/>
      <c r="BI14" s="781"/>
      <c r="BJ14" s="781"/>
      <c r="BK14" s="781"/>
      <c r="BL14" s="781"/>
      <c r="BM14" s="781"/>
      <c r="BN14" s="781"/>
      <c r="BO14" s="781"/>
      <c r="BP14" s="781"/>
      <c r="BQ14" s="781"/>
      <c r="BR14" s="781"/>
      <c r="BS14" s="781"/>
      <c r="BT14" s="781"/>
      <c r="BU14" s="781"/>
    </row>
    <row r="15" spans="1:73" s="782" customFormat="1" ht="9.75" customHeight="1">
      <c r="A15" s="30"/>
      <c r="B15" s="788"/>
      <c r="C15" s="788"/>
      <c r="D15" s="788"/>
      <c r="E15" s="788"/>
      <c r="F15" s="788"/>
      <c r="G15" s="780"/>
      <c r="H15" s="780"/>
      <c r="I15" s="780"/>
      <c r="J15" s="780"/>
      <c r="K15" s="780"/>
      <c r="L15" s="780"/>
      <c r="M15" s="784"/>
      <c r="N15" s="784"/>
      <c r="O15" s="784"/>
      <c r="P15" s="784"/>
      <c r="Q15" s="784"/>
      <c r="R15" s="784"/>
      <c r="S15" s="784"/>
      <c r="T15" s="784"/>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457"/>
      <c r="AX15" s="457"/>
      <c r="AY15" s="457"/>
      <c r="AZ15" s="457"/>
      <c r="BA15" s="457"/>
      <c r="BB15" s="457"/>
      <c r="BC15" s="457"/>
      <c r="BD15" s="457"/>
      <c r="BE15" s="457"/>
      <c r="BF15" s="457"/>
      <c r="BG15" s="457"/>
      <c r="BH15" s="457"/>
      <c r="BI15" s="781"/>
      <c r="BJ15" s="781"/>
      <c r="BK15" s="781"/>
      <c r="BL15" s="781"/>
      <c r="BM15" s="781"/>
      <c r="BN15" s="781"/>
      <c r="BO15" s="781"/>
      <c r="BP15" s="781"/>
      <c r="BQ15" s="781"/>
      <c r="BR15" s="781"/>
      <c r="BS15" s="781"/>
      <c r="BT15" s="781"/>
      <c r="BU15" s="781"/>
    </row>
    <row r="16" spans="1:73" s="789" customFormat="1" ht="9" customHeight="1" thickBot="1"/>
    <row r="17" spans="1:60" ht="33" customHeight="1" thickBot="1">
      <c r="A17" s="790" t="s">
        <v>189</v>
      </c>
      <c r="B17" s="791"/>
      <c r="C17" s="791"/>
      <c r="D17" s="791"/>
      <c r="E17" s="791"/>
      <c r="F17" s="791"/>
      <c r="G17" s="791"/>
      <c r="H17" s="791"/>
      <c r="I17" s="791"/>
      <c r="J17" s="791"/>
      <c r="K17" s="791"/>
      <c r="L17" s="791"/>
      <c r="M17" s="791"/>
      <c r="N17" s="791"/>
      <c r="O17" s="791"/>
      <c r="P17" s="791"/>
      <c r="Q17" s="791"/>
      <c r="R17" s="792"/>
      <c r="S17" s="790" t="s">
        <v>190</v>
      </c>
      <c r="T17" s="791"/>
      <c r="U17" s="791"/>
      <c r="V17" s="791"/>
      <c r="W17" s="791"/>
      <c r="X17" s="792"/>
      <c r="Y17" s="790" t="s">
        <v>191</v>
      </c>
      <c r="Z17" s="791"/>
      <c r="AA17" s="791"/>
      <c r="AB17" s="791"/>
      <c r="AC17" s="791"/>
      <c r="AD17" s="791"/>
      <c r="AE17" s="791"/>
      <c r="AF17" s="791"/>
      <c r="AG17" s="791"/>
      <c r="AH17" s="791"/>
      <c r="AI17" s="791"/>
      <c r="AJ17" s="792"/>
      <c r="AK17" s="790" t="s">
        <v>192</v>
      </c>
      <c r="AL17" s="791"/>
      <c r="AM17" s="791"/>
      <c r="AN17" s="791"/>
      <c r="AO17" s="791"/>
      <c r="AP17" s="791"/>
      <c r="AQ17" s="791"/>
      <c r="AR17" s="791"/>
      <c r="AS17" s="791"/>
      <c r="AT17" s="791"/>
      <c r="AU17" s="791"/>
      <c r="AV17" s="792"/>
      <c r="AW17" s="790" t="s">
        <v>145</v>
      </c>
      <c r="AX17" s="791"/>
      <c r="AY17" s="791"/>
      <c r="AZ17" s="791"/>
      <c r="BA17" s="791"/>
      <c r="BB17" s="791"/>
      <c r="BC17" s="791"/>
      <c r="BD17" s="791"/>
      <c r="BE17" s="791"/>
      <c r="BF17" s="791"/>
      <c r="BG17" s="791"/>
      <c r="BH17" s="791"/>
    </row>
    <row r="18" spans="1:60" s="800" customFormat="1" ht="30" customHeight="1">
      <c r="A18" s="793"/>
      <c r="B18" s="794"/>
      <c r="C18" s="794"/>
      <c r="D18" s="794"/>
      <c r="E18" s="794"/>
      <c r="F18" s="794"/>
      <c r="G18" s="794"/>
      <c r="H18" s="794"/>
      <c r="I18" s="794"/>
      <c r="J18" s="794"/>
      <c r="K18" s="794"/>
      <c r="L18" s="794"/>
      <c r="M18" s="794"/>
      <c r="N18" s="794"/>
      <c r="O18" s="794"/>
      <c r="P18" s="794"/>
      <c r="Q18" s="794"/>
      <c r="R18" s="795"/>
      <c r="S18" s="796"/>
      <c r="T18" s="794"/>
      <c r="U18" s="794"/>
      <c r="V18" s="794"/>
      <c r="W18" s="794"/>
      <c r="X18" s="795"/>
      <c r="Y18" s="797"/>
      <c r="Z18" s="798"/>
      <c r="AA18" s="798"/>
      <c r="AB18" s="798"/>
      <c r="AC18" s="798"/>
      <c r="AD18" s="798"/>
      <c r="AE18" s="798"/>
      <c r="AF18" s="798"/>
      <c r="AG18" s="798"/>
      <c r="AH18" s="798"/>
      <c r="AI18" s="798"/>
      <c r="AJ18" s="799"/>
      <c r="AK18" s="797"/>
      <c r="AL18" s="798"/>
      <c r="AM18" s="798"/>
      <c r="AN18" s="798"/>
      <c r="AO18" s="798"/>
      <c r="AP18" s="798"/>
      <c r="AQ18" s="798"/>
      <c r="AR18" s="798"/>
      <c r="AS18" s="798"/>
      <c r="AT18" s="798"/>
      <c r="AU18" s="798"/>
      <c r="AV18" s="799"/>
      <c r="AW18" s="797"/>
      <c r="AX18" s="798"/>
      <c r="AY18" s="798"/>
      <c r="AZ18" s="798"/>
      <c r="BA18" s="798"/>
      <c r="BB18" s="798"/>
      <c r="BC18" s="798"/>
      <c r="BD18" s="798"/>
      <c r="BE18" s="798"/>
      <c r="BF18" s="798"/>
      <c r="BG18" s="798"/>
      <c r="BH18" s="799"/>
    </row>
    <row r="19" spans="1:60" s="800" customFormat="1" ht="30" customHeight="1">
      <c r="A19" s="801"/>
      <c r="B19" s="802"/>
      <c r="C19" s="802"/>
      <c r="D19" s="802"/>
      <c r="E19" s="802"/>
      <c r="F19" s="802"/>
      <c r="G19" s="802"/>
      <c r="H19" s="802"/>
      <c r="I19" s="802"/>
      <c r="J19" s="802"/>
      <c r="K19" s="802"/>
      <c r="L19" s="802"/>
      <c r="M19" s="802"/>
      <c r="N19" s="802"/>
      <c r="O19" s="802"/>
      <c r="P19" s="802"/>
      <c r="Q19" s="802"/>
      <c r="R19" s="803"/>
      <c r="S19" s="804"/>
      <c r="T19" s="802"/>
      <c r="U19" s="802"/>
      <c r="V19" s="802"/>
      <c r="W19" s="802"/>
      <c r="X19" s="803"/>
      <c r="Y19" s="805"/>
      <c r="Z19" s="806"/>
      <c r="AA19" s="806"/>
      <c r="AB19" s="806"/>
      <c r="AC19" s="806"/>
      <c r="AD19" s="806"/>
      <c r="AE19" s="806"/>
      <c r="AF19" s="806"/>
      <c r="AG19" s="806"/>
      <c r="AH19" s="806"/>
      <c r="AI19" s="806"/>
      <c r="AJ19" s="807"/>
      <c r="AK19" s="805"/>
      <c r="AL19" s="806"/>
      <c r="AM19" s="806"/>
      <c r="AN19" s="806"/>
      <c r="AO19" s="806"/>
      <c r="AP19" s="806"/>
      <c r="AQ19" s="806"/>
      <c r="AR19" s="806"/>
      <c r="AS19" s="806"/>
      <c r="AT19" s="806"/>
      <c r="AU19" s="806"/>
      <c r="AV19" s="807"/>
      <c r="AW19" s="808"/>
      <c r="AX19" s="809"/>
      <c r="AY19" s="809"/>
      <c r="AZ19" s="809"/>
      <c r="BA19" s="809"/>
      <c r="BB19" s="809"/>
      <c r="BC19" s="809"/>
      <c r="BD19" s="809"/>
      <c r="BE19" s="809"/>
      <c r="BF19" s="809"/>
      <c r="BG19" s="809"/>
      <c r="BH19" s="810"/>
    </row>
    <row r="20" spans="1:60" s="800" customFormat="1" ht="30" customHeight="1">
      <c r="A20" s="801"/>
      <c r="B20" s="802"/>
      <c r="C20" s="802"/>
      <c r="D20" s="802"/>
      <c r="E20" s="802"/>
      <c r="F20" s="802"/>
      <c r="G20" s="802"/>
      <c r="H20" s="802"/>
      <c r="I20" s="802"/>
      <c r="J20" s="802"/>
      <c r="K20" s="802"/>
      <c r="L20" s="802"/>
      <c r="M20" s="802"/>
      <c r="N20" s="802"/>
      <c r="O20" s="802"/>
      <c r="P20" s="802"/>
      <c r="Q20" s="802"/>
      <c r="R20" s="803"/>
      <c r="S20" s="804"/>
      <c r="T20" s="802"/>
      <c r="U20" s="802"/>
      <c r="V20" s="802"/>
      <c r="W20" s="802"/>
      <c r="X20" s="803"/>
      <c r="Y20" s="805"/>
      <c r="Z20" s="806"/>
      <c r="AA20" s="806"/>
      <c r="AB20" s="806"/>
      <c r="AC20" s="806"/>
      <c r="AD20" s="806"/>
      <c r="AE20" s="806"/>
      <c r="AF20" s="806"/>
      <c r="AG20" s="806"/>
      <c r="AH20" s="806"/>
      <c r="AI20" s="806"/>
      <c r="AJ20" s="807"/>
      <c r="AK20" s="805"/>
      <c r="AL20" s="806"/>
      <c r="AM20" s="806"/>
      <c r="AN20" s="806"/>
      <c r="AO20" s="806"/>
      <c r="AP20" s="806"/>
      <c r="AQ20" s="806"/>
      <c r="AR20" s="806"/>
      <c r="AS20" s="806"/>
      <c r="AT20" s="806"/>
      <c r="AU20" s="806"/>
      <c r="AV20" s="807"/>
      <c r="AW20" s="808"/>
      <c r="AX20" s="809"/>
      <c r="AY20" s="809"/>
      <c r="AZ20" s="809"/>
      <c r="BA20" s="809"/>
      <c r="BB20" s="809"/>
      <c r="BC20" s="809"/>
      <c r="BD20" s="809"/>
      <c r="BE20" s="809"/>
      <c r="BF20" s="809"/>
      <c r="BG20" s="809"/>
      <c r="BH20" s="810"/>
    </row>
    <row r="21" spans="1:60" s="800" customFormat="1" ht="30" customHeight="1">
      <c r="S21" s="804"/>
      <c r="T21" s="802"/>
      <c r="U21" s="802"/>
      <c r="V21" s="802"/>
      <c r="W21" s="802"/>
      <c r="X21" s="803"/>
      <c r="Y21" s="808"/>
      <c r="Z21" s="809"/>
      <c r="AA21" s="809"/>
      <c r="AB21" s="809"/>
      <c r="AC21" s="809"/>
      <c r="AD21" s="809"/>
      <c r="AE21" s="809"/>
      <c r="AF21" s="809"/>
      <c r="AG21" s="809"/>
      <c r="AH21" s="809"/>
      <c r="AI21" s="809"/>
      <c r="AJ21" s="810"/>
      <c r="AK21" s="808"/>
      <c r="AL21" s="809"/>
      <c r="AM21" s="809"/>
      <c r="AN21" s="809"/>
      <c r="AO21" s="809"/>
      <c r="AP21" s="809"/>
      <c r="AQ21" s="809"/>
      <c r="AR21" s="809"/>
      <c r="AS21" s="809"/>
      <c r="AT21" s="809"/>
      <c r="AU21" s="809"/>
      <c r="AV21" s="810"/>
      <c r="AW21" s="808"/>
      <c r="AX21" s="809"/>
      <c r="AY21" s="809"/>
      <c r="AZ21" s="809"/>
      <c r="BA21" s="809"/>
      <c r="BB21" s="809"/>
      <c r="BC21" s="809"/>
      <c r="BD21" s="809"/>
      <c r="BE21" s="809"/>
      <c r="BF21" s="809"/>
      <c r="BG21" s="809"/>
      <c r="BH21" s="810"/>
    </row>
    <row r="22" spans="1:60" s="800" customFormat="1" ht="30" customHeight="1">
      <c r="A22" s="801" t="s">
        <v>193</v>
      </c>
      <c r="B22" s="802"/>
      <c r="C22" s="802"/>
      <c r="D22" s="802"/>
      <c r="E22" s="802"/>
      <c r="F22" s="802"/>
      <c r="G22" s="802"/>
      <c r="H22" s="802"/>
      <c r="I22" s="802"/>
      <c r="J22" s="802"/>
      <c r="K22" s="802"/>
      <c r="L22" s="802"/>
      <c r="M22" s="802"/>
      <c r="N22" s="802"/>
      <c r="O22" s="802"/>
      <c r="P22" s="802"/>
      <c r="Q22" s="802"/>
      <c r="R22" s="803"/>
      <c r="S22" s="804"/>
      <c r="T22" s="802"/>
      <c r="U22" s="802"/>
      <c r="V22" s="802"/>
      <c r="W22" s="802"/>
      <c r="X22" s="803"/>
      <c r="Y22" s="805"/>
      <c r="Z22" s="806"/>
      <c r="AA22" s="806"/>
      <c r="AB22" s="806"/>
      <c r="AC22" s="806"/>
      <c r="AD22" s="806"/>
      <c r="AE22" s="806"/>
      <c r="AF22" s="806"/>
      <c r="AG22" s="806"/>
      <c r="AH22" s="806"/>
      <c r="AI22" s="806"/>
      <c r="AJ22" s="807"/>
      <c r="AK22" s="805"/>
      <c r="AL22" s="806"/>
      <c r="AM22" s="806"/>
      <c r="AN22" s="806"/>
      <c r="AO22" s="806"/>
      <c r="AP22" s="806"/>
      <c r="AQ22" s="806"/>
      <c r="AR22" s="806"/>
      <c r="AS22" s="806"/>
      <c r="AT22" s="806"/>
      <c r="AU22" s="806"/>
      <c r="AV22" s="807"/>
      <c r="AW22" s="808"/>
      <c r="AX22" s="809"/>
      <c r="AY22" s="809"/>
      <c r="AZ22" s="809"/>
      <c r="BA22" s="809"/>
      <c r="BB22" s="809"/>
      <c r="BC22" s="809"/>
      <c r="BD22" s="809"/>
      <c r="BE22" s="809"/>
      <c r="BF22" s="809"/>
      <c r="BG22" s="809"/>
      <c r="BH22" s="810"/>
    </row>
    <row r="23" spans="1:60" s="800" customFormat="1" ht="30" customHeight="1">
      <c r="S23" s="804"/>
      <c r="T23" s="802"/>
      <c r="U23" s="802"/>
      <c r="V23" s="802"/>
      <c r="W23" s="802"/>
      <c r="X23" s="803"/>
      <c r="Y23" s="808"/>
      <c r="Z23" s="809"/>
      <c r="AA23" s="809"/>
      <c r="AB23" s="809"/>
      <c r="AC23" s="809"/>
      <c r="AD23" s="809"/>
      <c r="AE23" s="809"/>
      <c r="AF23" s="809"/>
      <c r="AG23" s="809"/>
      <c r="AH23" s="809"/>
      <c r="AI23" s="809"/>
      <c r="AJ23" s="810"/>
      <c r="AK23" s="808"/>
      <c r="AL23" s="809"/>
      <c r="AM23" s="809"/>
      <c r="AN23" s="809"/>
      <c r="AO23" s="809"/>
      <c r="AP23" s="809"/>
      <c r="AQ23" s="809"/>
      <c r="AR23" s="809"/>
      <c r="AS23" s="809"/>
      <c r="AT23" s="809"/>
      <c r="AU23" s="809"/>
      <c r="AV23" s="810"/>
      <c r="AW23" s="808"/>
      <c r="AX23" s="809"/>
      <c r="AY23" s="809"/>
      <c r="AZ23" s="809"/>
      <c r="BA23" s="809"/>
      <c r="BB23" s="809"/>
      <c r="BC23" s="809"/>
      <c r="BD23" s="809"/>
      <c r="BE23" s="809"/>
      <c r="BF23" s="809"/>
      <c r="BG23" s="809"/>
      <c r="BH23" s="810"/>
    </row>
    <row r="24" spans="1:60" s="800" customFormat="1" ht="30" customHeight="1">
      <c r="A24" s="801" t="s">
        <v>194</v>
      </c>
      <c r="B24" s="802"/>
      <c r="C24" s="802"/>
      <c r="D24" s="802"/>
      <c r="E24" s="802"/>
      <c r="F24" s="802"/>
      <c r="G24" s="802"/>
      <c r="H24" s="802"/>
      <c r="I24" s="802"/>
      <c r="J24" s="802"/>
      <c r="K24" s="802"/>
      <c r="L24" s="802"/>
      <c r="M24" s="802"/>
      <c r="N24" s="802"/>
      <c r="O24" s="802"/>
      <c r="P24" s="802"/>
      <c r="Q24" s="802"/>
      <c r="R24" s="803"/>
      <c r="S24" s="804"/>
      <c r="T24" s="802"/>
      <c r="U24" s="802"/>
      <c r="V24" s="802"/>
      <c r="W24" s="802"/>
      <c r="X24" s="803"/>
      <c r="Y24" s="808"/>
      <c r="Z24" s="809"/>
      <c r="AA24" s="809"/>
      <c r="AB24" s="809"/>
      <c r="AC24" s="809"/>
      <c r="AD24" s="809"/>
      <c r="AE24" s="809"/>
      <c r="AF24" s="809"/>
      <c r="AG24" s="809"/>
      <c r="AH24" s="809"/>
      <c r="AI24" s="809"/>
      <c r="AJ24" s="810"/>
      <c r="AK24" s="808"/>
      <c r="AL24" s="809"/>
      <c r="AM24" s="809"/>
      <c r="AN24" s="809"/>
      <c r="AO24" s="809"/>
      <c r="AP24" s="809"/>
      <c r="AQ24" s="809"/>
      <c r="AR24" s="809"/>
      <c r="AS24" s="809"/>
      <c r="AT24" s="809"/>
      <c r="AU24" s="809"/>
      <c r="AV24" s="810"/>
      <c r="AW24" s="808"/>
      <c r="AX24" s="809"/>
      <c r="AY24" s="809"/>
      <c r="AZ24" s="809"/>
      <c r="BA24" s="809"/>
      <c r="BB24" s="809"/>
      <c r="BC24" s="809"/>
      <c r="BD24" s="809"/>
      <c r="BE24" s="809"/>
      <c r="BF24" s="809"/>
      <c r="BG24" s="809"/>
      <c r="BH24" s="810"/>
    </row>
    <row r="25" spans="1:60" s="800" customFormat="1" ht="30" customHeight="1" thickBot="1">
      <c r="A25" s="811"/>
      <c r="B25" s="812"/>
      <c r="C25" s="812"/>
      <c r="D25" s="812"/>
      <c r="E25" s="812"/>
      <c r="F25" s="812"/>
      <c r="G25" s="812"/>
      <c r="H25" s="812"/>
      <c r="I25" s="812"/>
      <c r="J25" s="812"/>
      <c r="K25" s="812"/>
      <c r="L25" s="812"/>
      <c r="M25" s="812"/>
      <c r="N25" s="812"/>
      <c r="O25" s="812"/>
      <c r="P25" s="812"/>
      <c r="Q25" s="812"/>
      <c r="R25" s="813"/>
      <c r="S25" s="814"/>
      <c r="T25" s="812"/>
      <c r="U25" s="812"/>
      <c r="V25" s="812"/>
      <c r="W25" s="812"/>
      <c r="X25" s="813"/>
      <c r="Y25" s="815"/>
      <c r="Z25" s="816"/>
      <c r="AA25" s="816"/>
      <c r="AB25" s="816"/>
      <c r="AC25" s="816"/>
      <c r="AD25" s="816"/>
      <c r="AE25" s="816"/>
      <c r="AF25" s="816"/>
      <c r="AG25" s="816"/>
      <c r="AH25" s="816"/>
      <c r="AI25" s="816"/>
      <c r="AJ25" s="817"/>
      <c r="AK25" s="818"/>
      <c r="AL25" s="819"/>
      <c r="AM25" s="819"/>
      <c r="AN25" s="819"/>
      <c r="AO25" s="819"/>
      <c r="AP25" s="819"/>
      <c r="AQ25" s="819"/>
      <c r="AR25" s="819"/>
      <c r="AS25" s="819"/>
      <c r="AT25" s="819"/>
      <c r="AU25" s="819"/>
      <c r="AV25" s="820"/>
      <c r="AW25" s="818"/>
      <c r="AX25" s="819"/>
      <c r="AY25" s="819"/>
      <c r="AZ25" s="819"/>
      <c r="BA25" s="819"/>
      <c r="BB25" s="819"/>
      <c r="BC25" s="819"/>
      <c r="BD25" s="819"/>
      <c r="BE25" s="819"/>
      <c r="BF25" s="819"/>
      <c r="BG25" s="819"/>
      <c r="BH25" s="820"/>
    </row>
    <row r="26" spans="1:60" s="800" customFormat="1" ht="8.25" customHeight="1">
      <c r="A26" s="821"/>
      <c r="B26" s="821"/>
      <c r="C26" s="821"/>
      <c r="D26" s="821"/>
      <c r="E26" s="821"/>
      <c r="F26" s="821"/>
      <c r="G26" s="821"/>
      <c r="H26" s="821"/>
      <c r="I26" s="821"/>
      <c r="J26" s="821"/>
      <c r="K26" s="821"/>
      <c r="L26" s="821"/>
      <c r="M26" s="821"/>
      <c r="N26" s="821"/>
      <c r="O26" s="821"/>
      <c r="P26" s="821"/>
      <c r="Q26" s="821"/>
      <c r="R26" s="821"/>
      <c r="S26" s="821"/>
      <c r="T26" s="821"/>
      <c r="U26" s="821"/>
      <c r="V26" s="821"/>
      <c r="W26" s="821"/>
      <c r="X26" s="822"/>
      <c r="Y26" s="823"/>
      <c r="Z26" s="823"/>
      <c r="AA26" s="823"/>
      <c r="AB26" s="823"/>
      <c r="AC26" s="823"/>
      <c r="AD26" s="824"/>
      <c r="AE26" s="824"/>
      <c r="AF26" s="824"/>
      <c r="AG26" s="824"/>
      <c r="AH26" s="824"/>
      <c r="AI26" s="824"/>
      <c r="AJ26" s="824"/>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5"/>
      <c r="BG26" s="825"/>
      <c r="BH26" s="825"/>
    </row>
    <row r="27" spans="1:60" s="800" customFormat="1" ht="45.95" customHeight="1" thickBot="1">
      <c r="A27" s="826"/>
      <c r="B27" s="826"/>
      <c r="C27" s="826"/>
      <c r="D27" s="826"/>
      <c r="E27" s="826"/>
      <c r="F27" s="826"/>
      <c r="G27" s="826"/>
      <c r="H27" s="826"/>
      <c r="I27" s="826"/>
      <c r="J27" s="826"/>
      <c r="K27" s="826"/>
      <c r="L27" s="826"/>
      <c r="M27" s="826"/>
      <c r="N27" s="826"/>
      <c r="O27" s="826"/>
      <c r="P27" s="826"/>
      <c r="Q27" s="826"/>
      <c r="R27" s="826"/>
      <c r="S27" s="827">
        <v>106000</v>
      </c>
      <c r="T27" s="827"/>
      <c r="U27" s="827"/>
      <c r="V27" s="827"/>
      <c r="W27" s="827">
        <f>S27+1000</f>
        <v>107000</v>
      </c>
      <c r="X27" s="827"/>
      <c r="Y27" s="827">
        <f t="shared" ref="Y27" si="0">V27+1000</f>
        <v>1000</v>
      </c>
      <c r="Z27" s="827"/>
      <c r="AA27" s="827">
        <f t="shared" ref="AA27" si="1">W27+1000</f>
        <v>108000</v>
      </c>
      <c r="AB27" s="827"/>
      <c r="AC27" s="827">
        <f t="shared" ref="AC27" si="2">Z27+1000</f>
        <v>1000</v>
      </c>
      <c r="AD27" s="827"/>
      <c r="AE27" s="827">
        <f t="shared" ref="AE27" si="3">AA27+1000</f>
        <v>109000</v>
      </c>
      <c r="AF27" s="827"/>
      <c r="AG27" s="827">
        <f t="shared" ref="AG27" si="4">AD27+1000</f>
        <v>1000</v>
      </c>
      <c r="AH27" s="827"/>
      <c r="AI27" s="827">
        <f t="shared" ref="AI27" si="5">AE27+1000</f>
        <v>110000</v>
      </c>
      <c r="AJ27" s="827"/>
      <c r="AK27" s="827">
        <f t="shared" ref="AK27" si="6">AH27+1000</f>
        <v>1000</v>
      </c>
      <c r="AL27" s="827"/>
      <c r="AM27" s="827">
        <f t="shared" ref="AM27" si="7">AI27+1000</f>
        <v>111000</v>
      </c>
      <c r="AN27" s="827"/>
      <c r="AO27" s="827">
        <f t="shared" ref="AO27" si="8">AL27+1000</f>
        <v>1000</v>
      </c>
      <c r="AP27" s="827"/>
      <c r="AQ27" s="827">
        <f t="shared" ref="AQ27" si="9">AM27+1000</f>
        <v>112000</v>
      </c>
      <c r="AR27" s="827"/>
      <c r="AS27" s="827">
        <f t="shared" ref="AS27" si="10">AP27+1000</f>
        <v>1000</v>
      </c>
      <c r="AT27" s="827"/>
      <c r="AU27" s="827">
        <f t="shared" ref="AU27" si="11">AQ27+1000</f>
        <v>113000</v>
      </c>
      <c r="AV27" s="827"/>
      <c r="AW27" s="827">
        <f t="shared" ref="AW27" si="12">AT27+1000</f>
        <v>1000</v>
      </c>
      <c r="AX27" s="827"/>
      <c r="AY27" s="828">
        <f t="shared" ref="AY27" si="13">AU27+1000</f>
        <v>114000</v>
      </c>
      <c r="AZ27" s="828"/>
      <c r="BA27" s="828">
        <f t="shared" ref="BA27" si="14">AX27+1000</f>
        <v>1000</v>
      </c>
      <c r="BB27" s="828"/>
      <c r="BC27" s="829"/>
      <c r="BD27" s="829"/>
      <c r="BE27" s="829">
        <f t="shared" ref="BE27" si="15">BB27+1000</f>
        <v>1000</v>
      </c>
      <c r="BF27" s="829"/>
      <c r="BG27" s="825"/>
      <c r="BH27" s="825"/>
    </row>
    <row r="28" spans="1:60" s="800" customFormat="1" ht="20.100000000000001" customHeight="1" thickBot="1">
      <c r="A28" s="830" t="s">
        <v>195</v>
      </c>
      <c r="B28" s="830"/>
      <c r="C28" s="830"/>
      <c r="D28" s="830"/>
      <c r="E28" s="830"/>
      <c r="F28" s="830"/>
      <c r="G28" s="830"/>
      <c r="H28" s="830"/>
      <c r="I28" s="830"/>
      <c r="J28" s="830"/>
      <c r="K28" s="830"/>
      <c r="L28" s="830"/>
      <c r="M28" s="830"/>
      <c r="N28" s="821"/>
      <c r="O28" s="821"/>
      <c r="P28" s="821"/>
      <c r="Q28" s="821"/>
      <c r="R28" s="821"/>
      <c r="S28" s="831"/>
      <c r="T28" s="832"/>
      <c r="U28" s="832"/>
      <c r="V28" s="833"/>
      <c r="W28" s="833"/>
      <c r="X28" s="833"/>
      <c r="Y28" s="833"/>
      <c r="Z28" s="833"/>
      <c r="AA28" s="833"/>
      <c r="AB28" s="834"/>
      <c r="AC28" s="834"/>
      <c r="AD28" s="834"/>
      <c r="AE28" s="834"/>
      <c r="AF28" s="834"/>
      <c r="AG28" s="834"/>
      <c r="AH28" s="834"/>
      <c r="AI28" s="834"/>
      <c r="AJ28" s="834"/>
      <c r="AK28" s="834"/>
      <c r="AL28" s="834"/>
      <c r="AM28" s="834"/>
      <c r="AN28" s="834"/>
      <c r="AO28" s="834"/>
      <c r="AP28" s="834"/>
      <c r="AQ28" s="834"/>
      <c r="AR28" s="834"/>
      <c r="AS28" s="834"/>
      <c r="AT28" s="834"/>
      <c r="AU28" s="834"/>
      <c r="AV28" s="834"/>
      <c r="AW28" s="834"/>
      <c r="AX28" s="835"/>
      <c r="AY28" s="825"/>
      <c r="AZ28" s="825"/>
      <c r="BA28" s="825"/>
      <c r="BB28" s="825"/>
      <c r="BC28" s="825"/>
      <c r="BD28" s="825"/>
      <c r="BE28" s="825"/>
      <c r="BF28" s="825"/>
      <c r="BG28" s="825"/>
      <c r="BH28" s="825"/>
    </row>
    <row r="29" spans="1:60" ht="4.5" customHeight="1" thickBot="1">
      <c r="A29" s="836"/>
      <c r="B29" s="836"/>
      <c r="C29" s="836"/>
      <c r="D29" s="836"/>
      <c r="E29" s="836"/>
      <c r="F29" s="836"/>
      <c r="G29" s="836"/>
      <c r="H29" s="836"/>
      <c r="I29" s="836"/>
      <c r="J29" s="836"/>
      <c r="K29" s="836"/>
      <c r="L29" s="836"/>
      <c r="M29" s="836"/>
      <c r="N29" s="457"/>
      <c r="O29" s="457"/>
      <c r="P29" s="457"/>
      <c r="Q29" s="457"/>
      <c r="R29" s="457"/>
      <c r="S29" s="457"/>
      <c r="T29" s="457"/>
      <c r="U29" s="457"/>
      <c r="V29" s="457"/>
      <c r="W29" s="457"/>
      <c r="X29" s="837"/>
      <c r="Y29" s="837"/>
      <c r="Z29" s="837"/>
      <c r="AA29" s="837"/>
      <c r="AB29" s="837"/>
      <c r="AC29" s="83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457"/>
      <c r="BA29" s="457"/>
      <c r="BB29" s="457"/>
      <c r="BC29" s="457"/>
      <c r="BD29" s="457"/>
      <c r="BE29" s="457"/>
      <c r="BF29" s="457"/>
      <c r="BG29" s="457"/>
      <c r="BH29" s="457"/>
    </row>
    <row r="30" spans="1:60" s="800" customFormat="1" ht="20.100000000000001" customHeight="1" thickBot="1">
      <c r="A30" s="830" t="s">
        <v>196</v>
      </c>
      <c r="B30" s="830"/>
      <c r="C30" s="830"/>
      <c r="D30" s="830"/>
      <c r="E30" s="830"/>
      <c r="F30" s="830"/>
      <c r="G30" s="830"/>
      <c r="H30" s="830"/>
      <c r="I30" s="830"/>
      <c r="J30" s="830"/>
      <c r="K30" s="830"/>
      <c r="L30" s="830"/>
      <c r="M30" s="830"/>
      <c r="N30" s="821"/>
      <c r="O30" s="821"/>
      <c r="P30" s="821"/>
      <c r="Q30" s="821"/>
      <c r="R30" s="838"/>
      <c r="S30" s="831"/>
      <c r="T30" s="832"/>
      <c r="U30" s="832"/>
      <c r="V30" s="832"/>
      <c r="W30" s="832"/>
      <c r="X30" s="832"/>
      <c r="Y30" s="832"/>
      <c r="Z30" s="832"/>
      <c r="AA30" s="839"/>
      <c r="AB30" s="839"/>
      <c r="AC30" s="839"/>
      <c r="AD30" s="839"/>
      <c r="AE30" s="839"/>
      <c r="AF30" s="839"/>
      <c r="AG30" s="832"/>
      <c r="AH30" s="832"/>
      <c r="AI30" s="832"/>
      <c r="AJ30" s="832"/>
      <c r="AK30" s="839"/>
      <c r="AL30" s="839"/>
      <c r="AM30" s="839"/>
      <c r="AN30" s="839"/>
      <c r="AO30" s="839"/>
      <c r="AP30" s="839"/>
      <c r="AQ30" s="832"/>
      <c r="AR30" s="839"/>
      <c r="AS30" s="832"/>
      <c r="AT30" s="839"/>
      <c r="AU30" s="832"/>
      <c r="AV30" s="839"/>
      <c r="AW30" s="832"/>
      <c r="AX30" s="835"/>
      <c r="AY30" s="825"/>
      <c r="AZ30" s="825"/>
      <c r="BA30" s="825"/>
      <c r="BB30" s="825"/>
      <c r="BC30" s="825"/>
      <c r="BD30" s="825"/>
      <c r="BE30" s="825"/>
      <c r="BF30" s="825"/>
      <c r="BG30" s="825"/>
      <c r="BH30" s="825"/>
    </row>
    <row r="31" spans="1:60" ht="4.5" customHeight="1" thickBot="1">
      <c r="A31" s="836"/>
      <c r="B31" s="836"/>
      <c r="C31" s="836"/>
      <c r="D31" s="836"/>
      <c r="E31" s="836"/>
      <c r="F31" s="836"/>
      <c r="G31" s="836"/>
      <c r="H31" s="836"/>
      <c r="I31" s="836"/>
      <c r="J31" s="836"/>
      <c r="K31" s="836"/>
      <c r="L31" s="836"/>
      <c r="M31" s="836"/>
      <c r="N31" s="457"/>
      <c r="O31" s="457"/>
      <c r="P31" s="457"/>
      <c r="Q31" s="457"/>
      <c r="R31" s="457"/>
      <c r="S31" s="457"/>
      <c r="T31" s="457"/>
      <c r="U31" s="457"/>
      <c r="V31" s="457"/>
      <c r="W31" s="457"/>
      <c r="X31" s="837"/>
      <c r="Y31" s="837"/>
      <c r="Z31" s="837"/>
      <c r="AA31" s="837"/>
      <c r="AB31" s="837"/>
      <c r="AC31" s="837"/>
      <c r="AD31" s="457"/>
      <c r="AE31" s="457"/>
      <c r="AF31" s="457"/>
      <c r="AG31" s="457"/>
      <c r="AH31" s="457"/>
      <c r="AI31" s="457"/>
      <c r="AJ31" s="457"/>
      <c r="AK31" s="457"/>
      <c r="AL31" s="457"/>
      <c r="AM31" s="457"/>
      <c r="AN31" s="457"/>
      <c r="AO31" s="457"/>
      <c r="AP31" s="457"/>
      <c r="AQ31" s="457"/>
      <c r="AR31" s="457"/>
      <c r="AS31" s="457"/>
      <c r="AT31" s="457"/>
      <c r="AU31" s="457"/>
      <c r="AV31" s="457"/>
      <c r="AW31" s="457"/>
      <c r="AX31" s="457"/>
      <c r="AY31" s="457"/>
      <c r="AZ31" s="457"/>
      <c r="BA31" s="457"/>
      <c r="BB31" s="457"/>
      <c r="BC31" s="457"/>
      <c r="BD31" s="457"/>
      <c r="BE31" s="457"/>
      <c r="BF31" s="457"/>
      <c r="BG31" s="457"/>
      <c r="BH31" s="457"/>
    </row>
    <row r="32" spans="1:60" s="800" customFormat="1" ht="20.100000000000001" customHeight="1" thickBot="1">
      <c r="A32" s="830" t="s">
        <v>193</v>
      </c>
      <c r="B32" s="830"/>
      <c r="C32" s="830"/>
      <c r="D32" s="830"/>
      <c r="E32" s="830"/>
      <c r="F32" s="830"/>
      <c r="G32" s="830"/>
      <c r="H32" s="830"/>
      <c r="I32" s="830"/>
      <c r="J32" s="830"/>
      <c r="K32" s="830"/>
      <c r="L32" s="830"/>
      <c r="M32" s="830"/>
      <c r="N32" s="821"/>
      <c r="O32" s="821"/>
      <c r="P32" s="821"/>
      <c r="Q32" s="821"/>
      <c r="R32" s="838"/>
      <c r="S32" s="831"/>
      <c r="T32" s="839"/>
      <c r="U32" s="832"/>
      <c r="V32" s="839"/>
      <c r="W32" s="832"/>
      <c r="X32" s="839"/>
      <c r="Y32" s="832"/>
      <c r="Z32" s="839"/>
      <c r="AA32" s="832"/>
      <c r="AB32" s="839"/>
      <c r="AC32" s="832"/>
      <c r="AD32" s="839"/>
      <c r="AE32" s="832"/>
      <c r="AF32" s="839"/>
      <c r="AG32" s="832"/>
      <c r="AH32" s="839"/>
      <c r="AI32" s="832"/>
      <c r="AJ32" s="839"/>
      <c r="AK32" s="832"/>
      <c r="AL32" s="839"/>
      <c r="AM32" s="832"/>
      <c r="AN32" s="839"/>
      <c r="AO32" s="832"/>
      <c r="AP32" s="839"/>
      <c r="AQ32" s="832"/>
      <c r="AR32" s="839"/>
      <c r="AS32" s="832"/>
      <c r="AT32" s="839"/>
      <c r="AU32" s="832"/>
      <c r="AV32" s="839"/>
      <c r="AW32" s="832"/>
      <c r="AX32" s="835"/>
      <c r="AY32" s="825"/>
      <c r="AZ32" s="825"/>
      <c r="BA32" s="825"/>
      <c r="BB32" s="825"/>
      <c r="BC32" s="825"/>
      <c r="BD32" s="825"/>
      <c r="BE32" s="825"/>
      <c r="BF32" s="825"/>
      <c r="BG32" s="825"/>
      <c r="BH32" s="825"/>
    </row>
    <row r="33" spans="1:60" s="457" customFormat="1" ht="4.5" customHeight="1" thickBot="1">
      <c r="A33" s="836"/>
      <c r="B33" s="836"/>
      <c r="C33" s="836"/>
      <c r="D33" s="836"/>
      <c r="E33" s="836"/>
      <c r="F33" s="836"/>
      <c r="G33" s="836"/>
      <c r="H33" s="836"/>
      <c r="I33" s="836"/>
      <c r="J33" s="836"/>
      <c r="K33" s="836"/>
      <c r="L33" s="836"/>
      <c r="M33" s="836"/>
      <c r="X33" s="837"/>
      <c r="Y33" s="837"/>
      <c r="Z33" s="837"/>
      <c r="AA33" s="837"/>
      <c r="AB33" s="837"/>
      <c r="AC33" s="837"/>
    </row>
    <row r="34" spans="1:60" s="800" customFormat="1" ht="20.100000000000001" customHeight="1" thickBot="1">
      <c r="A34" s="830" t="s">
        <v>194</v>
      </c>
      <c r="B34" s="830"/>
      <c r="C34" s="830"/>
      <c r="D34" s="830"/>
      <c r="E34" s="830"/>
      <c r="F34" s="830"/>
      <c r="G34" s="830"/>
      <c r="H34" s="830"/>
      <c r="I34" s="830"/>
      <c r="J34" s="830"/>
      <c r="K34" s="830"/>
      <c r="L34" s="830"/>
      <c r="M34" s="830"/>
      <c r="N34" s="821"/>
      <c r="O34" s="821"/>
      <c r="P34" s="821"/>
      <c r="Q34" s="821"/>
      <c r="R34" s="838"/>
      <c r="S34" s="831"/>
      <c r="T34" s="832"/>
      <c r="U34" s="832"/>
      <c r="V34" s="833"/>
      <c r="W34" s="833"/>
      <c r="X34" s="833"/>
      <c r="Y34" s="833"/>
      <c r="Z34" s="833"/>
      <c r="AA34" s="833"/>
      <c r="AB34" s="834"/>
      <c r="AC34" s="834"/>
      <c r="AD34" s="834"/>
      <c r="AE34" s="834"/>
      <c r="AF34" s="834"/>
      <c r="AG34" s="834"/>
      <c r="AH34" s="834"/>
      <c r="AI34" s="834"/>
      <c r="AJ34" s="834"/>
      <c r="AK34" s="834"/>
      <c r="AL34" s="834"/>
      <c r="AM34" s="834"/>
      <c r="AN34" s="834"/>
      <c r="AO34" s="834"/>
      <c r="AP34" s="834"/>
      <c r="AQ34" s="834"/>
      <c r="AR34" s="834"/>
      <c r="AS34" s="834"/>
      <c r="AT34" s="834"/>
      <c r="AU34" s="834"/>
      <c r="AV34" s="834"/>
      <c r="AW34" s="834"/>
      <c r="AX34" s="835"/>
      <c r="AY34" s="825"/>
      <c r="AZ34" s="825"/>
      <c r="BA34" s="825"/>
      <c r="BB34" s="825"/>
      <c r="BC34" s="825"/>
      <c r="BD34" s="825"/>
      <c r="BE34" s="825"/>
      <c r="BF34" s="825"/>
      <c r="BG34" s="825"/>
      <c r="BH34" s="825"/>
    </row>
    <row r="35" spans="1:60" s="457" customFormat="1" ht="4.5" customHeight="1">
      <c r="A35" s="840"/>
      <c r="B35" s="840"/>
      <c r="C35" s="840"/>
      <c r="D35" s="840"/>
      <c r="E35" s="840"/>
      <c r="F35" s="840"/>
      <c r="G35" s="840"/>
      <c r="H35" s="840"/>
      <c r="I35" s="840"/>
      <c r="J35" s="840"/>
      <c r="K35" s="840"/>
      <c r="L35" s="840"/>
      <c r="M35" s="840"/>
      <c r="X35" s="837"/>
      <c r="Y35" s="837"/>
      <c r="Z35" s="837"/>
      <c r="AA35" s="837"/>
      <c r="AB35" s="837"/>
      <c r="AC35" s="837"/>
    </row>
    <row r="36" spans="1:60" s="800" customFormat="1" ht="9.75" customHeight="1">
      <c r="A36" s="821"/>
      <c r="B36" s="821"/>
      <c r="C36" s="821"/>
      <c r="D36" s="821"/>
      <c r="E36" s="821"/>
      <c r="F36" s="821"/>
      <c r="G36" s="821"/>
      <c r="H36" s="821"/>
      <c r="I36" s="821"/>
      <c r="J36" s="821"/>
      <c r="K36" s="821"/>
      <c r="L36" s="821"/>
      <c r="M36" s="821"/>
      <c r="N36" s="821"/>
      <c r="O36" s="821"/>
      <c r="P36" s="821"/>
      <c r="Q36" s="821"/>
      <c r="R36" s="821"/>
      <c r="S36" s="821"/>
      <c r="T36" s="821"/>
      <c r="U36" s="821"/>
      <c r="V36" s="821"/>
      <c r="W36" s="821"/>
      <c r="X36" s="822"/>
      <c r="Y36" s="822"/>
      <c r="Z36" s="822"/>
      <c r="AA36" s="822"/>
      <c r="AB36" s="822"/>
      <c r="AC36" s="822"/>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25"/>
      <c r="BB36" s="825"/>
      <c r="BC36" s="825"/>
      <c r="BD36" s="825"/>
      <c r="BE36" s="825"/>
      <c r="BF36" s="825"/>
      <c r="BG36" s="825"/>
      <c r="BH36" s="825"/>
    </row>
    <row r="37" spans="1:60" s="800" customFormat="1" ht="22.5" customHeight="1">
      <c r="A37" s="841"/>
      <c r="B37" s="841"/>
      <c r="C37" s="841"/>
      <c r="D37" s="841"/>
      <c r="E37" s="841"/>
      <c r="F37" s="841"/>
      <c r="G37" s="841"/>
      <c r="H37" s="841"/>
      <c r="I37" s="841"/>
      <c r="J37" s="841"/>
      <c r="K37" s="841"/>
      <c r="L37" s="841"/>
      <c r="M37" s="841"/>
      <c r="N37" s="841"/>
      <c r="O37" s="841"/>
      <c r="P37" s="841"/>
      <c r="Q37" s="841"/>
      <c r="R37" s="841"/>
      <c r="S37" s="841"/>
      <c r="T37" s="841"/>
      <c r="U37" s="842" t="s">
        <v>197</v>
      </c>
      <c r="V37" s="842"/>
      <c r="W37" s="842"/>
      <c r="X37" s="842"/>
      <c r="Y37" s="842"/>
      <c r="Z37" s="837"/>
      <c r="AF37" s="841"/>
      <c r="AG37" s="841"/>
      <c r="AH37" s="841"/>
      <c r="AI37" s="841"/>
      <c r="AJ37" s="843"/>
      <c r="AK37" s="843"/>
      <c r="AL37" s="843"/>
      <c r="AM37" s="843"/>
      <c r="AN37" s="843"/>
      <c r="AO37" s="843"/>
      <c r="AP37" s="842" t="s">
        <v>198</v>
      </c>
      <c r="AQ37" s="842"/>
      <c r="AR37" s="842"/>
      <c r="AS37" s="842"/>
      <c r="AT37" s="842"/>
      <c r="AU37" s="841"/>
      <c r="BA37" s="844"/>
      <c r="BB37" s="844"/>
      <c r="BC37" s="844"/>
      <c r="BD37" s="844"/>
      <c r="BE37" s="844"/>
      <c r="BF37" s="844"/>
      <c r="BG37" s="844"/>
      <c r="BH37" s="844"/>
    </row>
    <row r="38" spans="1:60" s="800" customFormat="1" ht="9.75" customHeight="1">
      <c r="A38" s="821"/>
      <c r="B38" s="821"/>
      <c r="C38" s="821"/>
      <c r="D38" s="821"/>
      <c r="E38" s="821"/>
      <c r="F38" s="821"/>
      <c r="G38" s="821"/>
      <c r="H38" s="821"/>
      <c r="I38" s="821"/>
      <c r="J38" s="821"/>
      <c r="K38" s="821"/>
      <c r="L38" s="821"/>
      <c r="M38" s="821"/>
      <c r="N38" s="821"/>
      <c r="O38" s="821"/>
      <c r="P38" s="821"/>
      <c r="Q38" s="821"/>
      <c r="R38" s="821"/>
      <c r="S38" s="821"/>
      <c r="T38" s="821"/>
      <c r="U38" s="821"/>
      <c r="V38" s="821"/>
      <c r="W38" s="821"/>
      <c r="X38" s="822"/>
      <c r="Y38" s="822"/>
      <c r="Z38" s="822"/>
      <c r="AA38" s="822"/>
      <c r="AB38" s="822"/>
      <c r="AC38" s="822"/>
      <c r="AD38" s="825"/>
      <c r="AE38" s="825"/>
      <c r="AF38" s="825"/>
      <c r="AG38" s="825"/>
      <c r="AH38" s="825"/>
      <c r="AI38" s="825"/>
      <c r="AJ38" s="825"/>
      <c r="AK38" s="825"/>
      <c r="AL38" s="825"/>
      <c r="AM38" s="825"/>
      <c r="AN38" s="825"/>
      <c r="AO38" s="825"/>
      <c r="AP38" s="825"/>
      <c r="AQ38" s="825"/>
      <c r="AR38" s="825"/>
      <c r="AS38" s="825"/>
      <c r="AT38" s="825"/>
      <c r="AU38" s="825"/>
      <c r="AV38" s="825"/>
      <c r="AW38" s="825"/>
      <c r="AX38" s="825"/>
      <c r="AY38" s="825"/>
      <c r="AZ38" s="825"/>
      <c r="BA38" s="825"/>
      <c r="BB38" s="825"/>
      <c r="BC38" s="825"/>
      <c r="BD38" s="825"/>
      <c r="BE38" s="825"/>
      <c r="BF38" s="825"/>
      <c r="BG38" s="825"/>
      <c r="BH38" s="825"/>
    </row>
    <row r="39" spans="1:60" s="800" customFormat="1" ht="15.75" customHeight="1">
      <c r="A39" s="509" t="s">
        <v>84</v>
      </c>
      <c r="B39" s="845"/>
      <c r="C39" s="845"/>
      <c r="D39" s="845"/>
      <c r="E39" s="845"/>
      <c r="F39" s="845"/>
      <c r="G39" s="845"/>
      <c r="H39" s="845"/>
      <c r="I39" s="846"/>
      <c r="J39" s="845"/>
      <c r="K39" s="845"/>
      <c r="L39" s="845"/>
      <c r="M39" s="845"/>
      <c r="N39" s="845"/>
      <c r="O39" s="845"/>
      <c r="P39" s="845"/>
      <c r="Q39" s="845"/>
      <c r="R39" s="845"/>
      <c r="S39" s="845"/>
      <c r="T39" s="845"/>
      <c r="U39" s="845"/>
      <c r="V39" s="845"/>
      <c r="W39" s="845"/>
      <c r="X39" s="847"/>
      <c r="Y39" s="847"/>
      <c r="Z39" s="847"/>
      <c r="AA39" s="847"/>
      <c r="AB39" s="847"/>
      <c r="AC39" s="847"/>
      <c r="AD39" s="848"/>
      <c r="AE39" s="848"/>
      <c r="AF39" s="848"/>
      <c r="AG39" s="848"/>
      <c r="AH39" s="848"/>
      <c r="AI39" s="848"/>
      <c r="AJ39" s="848"/>
      <c r="AK39" s="848"/>
      <c r="AL39" s="848"/>
      <c r="AM39" s="848"/>
      <c r="AN39" s="848"/>
      <c r="AO39" s="848"/>
      <c r="AP39" s="848"/>
      <c r="AQ39" s="848"/>
      <c r="AR39" s="848"/>
      <c r="AS39" s="848"/>
      <c r="AT39" s="848"/>
      <c r="AU39" s="848"/>
      <c r="AV39" s="848"/>
      <c r="AW39" s="848"/>
      <c r="AX39" s="848"/>
      <c r="AY39" s="848"/>
      <c r="AZ39" s="848"/>
      <c r="BA39" s="848"/>
      <c r="BB39" s="848"/>
      <c r="BC39" s="848"/>
      <c r="BD39" s="848"/>
      <c r="BE39" s="848"/>
      <c r="BF39" s="848"/>
      <c r="BG39" s="848"/>
      <c r="BH39" s="848"/>
    </row>
    <row r="40" spans="1:60" s="849" customFormat="1"/>
    <row r="41" spans="1:60">
      <c r="X41" s="850"/>
      <c r="Y41" s="850"/>
      <c r="Z41" s="850"/>
      <c r="AA41" s="850"/>
      <c r="AB41" s="850"/>
      <c r="AC41" s="850"/>
    </row>
    <row r="42" spans="1:60">
      <c r="X42" s="850"/>
      <c r="Y42" s="850"/>
      <c r="Z42" s="850"/>
      <c r="AA42" s="850"/>
      <c r="AB42" s="850"/>
      <c r="AC42" s="850"/>
    </row>
    <row r="43" spans="1:60">
      <c r="X43" s="850"/>
      <c r="Y43" s="850"/>
      <c r="Z43" s="850"/>
      <c r="AA43" s="850"/>
      <c r="AB43" s="850"/>
      <c r="AC43" s="850"/>
    </row>
    <row r="44" spans="1:60">
      <c r="X44" s="850"/>
      <c r="Y44" s="850"/>
      <c r="Z44" s="850"/>
      <c r="AA44" s="850"/>
      <c r="AB44" s="850"/>
      <c r="AC44" s="850"/>
      <c r="AD44" s="851"/>
      <c r="AE44" s="851"/>
      <c r="AF44" s="851"/>
      <c r="AG44" s="851"/>
      <c r="AH44" s="851"/>
      <c r="AI44" s="851"/>
      <c r="AJ44" s="851"/>
      <c r="AK44" s="851"/>
      <c r="AL44" s="851"/>
      <c r="AM44" s="851"/>
      <c r="AN44" s="851"/>
      <c r="AO44" s="851"/>
      <c r="AP44" s="851"/>
      <c r="AQ44" s="851"/>
      <c r="AR44" s="851"/>
      <c r="AS44" s="851"/>
      <c r="AT44" s="851"/>
      <c r="AU44" s="851"/>
      <c r="AV44" s="851"/>
      <c r="AW44" s="851"/>
      <c r="AX44" s="851"/>
      <c r="AY44" s="851"/>
      <c r="AZ44" s="851"/>
      <c r="BA44" s="851"/>
      <c r="BB44" s="851"/>
      <c r="BC44" s="851"/>
      <c r="BD44" s="851"/>
      <c r="BE44" s="851"/>
      <c r="BF44" s="851"/>
      <c r="BG44" s="851"/>
      <c r="BH44" s="851"/>
    </row>
    <row r="45" spans="1:60" s="852" customFormat="1" ht="15.75">
      <c r="X45" s="853"/>
      <c r="Y45" s="853"/>
      <c r="Z45" s="853"/>
      <c r="AA45" s="853"/>
      <c r="AB45" s="853"/>
      <c r="AC45" s="853"/>
      <c r="AD45" s="854"/>
      <c r="AE45" s="854"/>
      <c r="AF45" s="854"/>
      <c r="AG45" s="854"/>
      <c r="AH45" s="854"/>
      <c r="AI45" s="854"/>
      <c r="AJ45" s="854"/>
      <c r="AK45" s="854"/>
      <c r="AL45" s="854"/>
      <c r="AM45" s="854"/>
      <c r="AN45" s="854"/>
      <c r="AO45" s="854"/>
      <c r="AP45" s="854"/>
      <c r="AQ45" s="854"/>
      <c r="AR45" s="854"/>
      <c r="AS45" s="854"/>
      <c r="AT45" s="854"/>
      <c r="AU45" s="854"/>
      <c r="AV45" s="854"/>
      <c r="AW45" s="854"/>
      <c r="AX45" s="854"/>
      <c r="AY45" s="854"/>
      <c r="AZ45" s="854"/>
      <c r="BA45" s="854"/>
      <c r="BB45" s="854"/>
      <c r="BC45" s="854"/>
      <c r="BD45" s="854"/>
      <c r="BE45" s="854"/>
      <c r="BF45" s="854"/>
      <c r="BG45" s="854"/>
      <c r="BH45" s="854"/>
    </row>
    <row r="46" spans="1:60" s="852" customFormat="1" ht="15.75">
      <c r="X46" s="853"/>
      <c r="Y46" s="853"/>
      <c r="Z46" s="853"/>
      <c r="AA46" s="853"/>
      <c r="AB46" s="853"/>
      <c r="AC46" s="853"/>
      <c r="AD46" s="854"/>
      <c r="AE46" s="854"/>
      <c r="AF46" s="854"/>
      <c r="AG46" s="854"/>
      <c r="AH46" s="854"/>
      <c r="AI46" s="854"/>
      <c r="AJ46" s="854"/>
      <c r="AK46" s="854"/>
      <c r="AL46" s="854"/>
      <c r="AM46" s="854"/>
      <c r="AN46" s="854"/>
      <c r="AO46" s="854"/>
      <c r="AP46" s="854"/>
      <c r="AQ46" s="854"/>
      <c r="AR46" s="854"/>
      <c r="AS46" s="854"/>
      <c r="AT46" s="854"/>
      <c r="AU46" s="854"/>
      <c r="AV46" s="854"/>
      <c r="AW46" s="854"/>
      <c r="AX46" s="854"/>
      <c r="AY46" s="854"/>
      <c r="AZ46" s="854"/>
      <c r="BA46" s="854"/>
      <c r="BB46" s="854"/>
      <c r="BC46" s="854"/>
      <c r="BD46" s="854"/>
      <c r="BE46" s="854"/>
      <c r="BF46" s="854"/>
      <c r="BG46" s="854"/>
      <c r="BH46" s="854"/>
    </row>
    <row r="47" spans="1:60" s="852" customFormat="1" ht="15.75">
      <c r="X47" s="853"/>
      <c r="Y47" s="853"/>
      <c r="Z47" s="853"/>
      <c r="AA47" s="853"/>
      <c r="AB47" s="853"/>
      <c r="AC47" s="853"/>
      <c r="AD47" s="855"/>
      <c r="AE47" s="855"/>
      <c r="AF47" s="855"/>
      <c r="AG47" s="855"/>
      <c r="AH47" s="855"/>
      <c r="AI47" s="855"/>
      <c r="AJ47" s="855"/>
      <c r="AK47" s="855"/>
      <c r="AL47" s="855"/>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row>
    <row r="48" spans="1:60" s="852" customFormat="1" ht="15.75">
      <c r="X48" s="853"/>
      <c r="Y48" s="853"/>
      <c r="Z48" s="853"/>
      <c r="AA48" s="853"/>
      <c r="AB48" s="853"/>
      <c r="AC48" s="853"/>
    </row>
    <row r="49" spans="30:63" s="852" customFormat="1" ht="15"/>
    <row r="50" spans="30:63" s="852" customFormat="1" ht="15"/>
    <row r="51" spans="30:63" s="852" customFormat="1" ht="15">
      <c r="AD51" s="855"/>
      <c r="AE51" s="855"/>
      <c r="AF51" s="855"/>
      <c r="AG51" s="855"/>
      <c r="AH51" s="855"/>
      <c r="AI51" s="855"/>
      <c r="AJ51" s="855"/>
      <c r="AK51" s="855"/>
      <c r="AL51" s="855"/>
      <c r="AM51" s="855"/>
      <c r="AN51" s="855"/>
      <c r="AO51" s="855"/>
      <c r="AP51" s="855"/>
      <c r="AQ51" s="855"/>
      <c r="AR51" s="855"/>
      <c r="AS51" s="855"/>
      <c r="AT51" s="855"/>
      <c r="AU51" s="855"/>
      <c r="AV51" s="855"/>
      <c r="AW51" s="855"/>
      <c r="AX51" s="855"/>
      <c r="AY51" s="855"/>
      <c r="AZ51" s="855"/>
      <c r="BA51" s="855"/>
      <c r="BB51" s="855"/>
      <c r="BC51" s="855"/>
      <c r="BD51" s="855"/>
      <c r="BE51" s="855"/>
      <c r="BF51" s="855"/>
      <c r="BG51" s="855"/>
      <c r="BH51" s="855"/>
    </row>
    <row r="52" spans="30:63" s="852" customFormat="1" ht="15.75">
      <c r="AD52" s="856"/>
      <c r="AE52" s="856"/>
      <c r="AF52" s="856"/>
      <c r="AG52" s="856"/>
      <c r="AH52" s="856"/>
      <c r="AI52" s="856"/>
      <c r="AJ52" s="856"/>
      <c r="AK52" s="856"/>
      <c r="AL52" s="856"/>
      <c r="AM52" s="856"/>
      <c r="AN52" s="856"/>
      <c r="AO52" s="856"/>
      <c r="AP52" s="856"/>
      <c r="AQ52" s="856"/>
      <c r="AR52" s="856"/>
      <c r="AS52" s="856"/>
      <c r="AT52" s="856"/>
      <c r="AU52" s="856"/>
      <c r="AV52" s="856"/>
      <c r="AW52" s="856"/>
      <c r="AX52" s="856"/>
      <c r="AY52" s="856"/>
      <c r="AZ52" s="856"/>
      <c r="BA52" s="856"/>
      <c r="BB52" s="856"/>
      <c r="BC52" s="856"/>
      <c r="BD52" s="856"/>
      <c r="BE52" s="856"/>
      <c r="BF52" s="856"/>
      <c r="BG52" s="856"/>
      <c r="BH52" s="856"/>
    </row>
    <row r="53" spans="30:63">
      <c r="AD53" s="857"/>
      <c r="AE53" s="857"/>
      <c r="AF53" s="857"/>
      <c r="AG53" s="857"/>
      <c r="AH53" s="857"/>
      <c r="AI53" s="857"/>
      <c r="AJ53" s="857"/>
      <c r="AK53" s="857"/>
      <c r="AL53" s="857"/>
      <c r="AM53" s="857"/>
      <c r="AN53" s="857"/>
      <c r="AO53" s="857"/>
      <c r="AP53" s="857"/>
      <c r="AQ53" s="857"/>
      <c r="AR53" s="857"/>
      <c r="AS53" s="857"/>
      <c r="AT53" s="857"/>
      <c r="AU53" s="857"/>
      <c r="AV53" s="857"/>
      <c r="AW53" s="857"/>
      <c r="AX53" s="857"/>
      <c r="AY53" s="857"/>
      <c r="AZ53" s="857"/>
      <c r="BA53" s="857"/>
      <c r="BB53" s="857"/>
      <c r="BC53" s="857"/>
      <c r="BD53" s="857"/>
      <c r="BE53" s="857"/>
      <c r="BF53" s="857"/>
      <c r="BG53" s="857"/>
      <c r="BH53" s="857"/>
    </row>
    <row r="54" spans="30:63" ht="25.5">
      <c r="AD54" s="858"/>
      <c r="AE54" s="858"/>
      <c r="AF54" s="858"/>
      <c r="AG54" s="858"/>
      <c r="AH54" s="858"/>
      <c r="AI54" s="858"/>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58"/>
      <c r="BF54" s="858"/>
      <c r="BG54" s="858"/>
      <c r="BH54" s="858"/>
    </row>
    <row r="55" spans="30:63">
      <c r="BK55" s="2"/>
    </row>
    <row r="56" spans="30:63">
      <c r="BK56" s="2"/>
    </row>
    <row r="57" spans="30:63">
      <c r="AD57" s="851"/>
      <c r="AE57" s="851"/>
      <c r="AF57" s="851"/>
      <c r="AG57" s="851"/>
      <c r="AH57" s="851"/>
      <c r="AI57" s="851"/>
      <c r="AJ57" s="851"/>
      <c r="AK57" s="851"/>
      <c r="AL57" s="851"/>
      <c r="AM57" s="851"/>
      <c r="AN57" s="851"/>
      <c r="AO57" s="851"/>
      <c r="AP57" s="851"/>
      <c r="AQ57" s="851"/>
      <c r="AR57" s="851"/>
      <c r="AS57" s="851"/>
      <c r="AT57" s="851"/>
      <c r="AU57" s="851"/>
      <c r="AV57" s="851"/>
      <c r="AW57" s="851"/>
      <c r="AX57" s="851"/>
      <c r="AY57" s="851"/>
      <c r="AZ57" s="851"/>
      <c r="BA57" s="851"/>
      <c r="BB57" s="851"/>
      <c r="BC57" s="851"/>
      <c r="BD57" s="851"/>
      <c r="BE57" s="851"/>
      <c r="BF57" s="851"/>
      <c r="BG57" s="851"/>
      <c r="BH57" s="851"/>
      <c r="BI57" s="851"/>
      <c r="BJ57" s="851"/>
      <c r="BK57" s="857"/>
    </row>
    <row r="58" spans="30:63">
      <c r="AD58" s="851"/>
      <c r="AE58" s="851"/>
      <c r="AF58" s="851"/>
      <c r="AG58" s="851"/>
      <c r="AH58" s="851"/>
      <c r="AI58" s="851"/>
      <c r="AJ58" s="851"/>
      <c r="AK58" s="851"/>
      <c r="AL58" s="851"/>
      <c r="AM58" s="851"/>
      <c r="AN58" s="851"/>
      <c r="AO58" s="851"/>
      <c r="AP58" s="851"/>
      <c r="AQ58" s="851"/>
      <c r="AR58" s="851"/>
      <c r="AS58" s="851"/>
      <c r="AT58" s="851"/>
      <c r="AU58" s="851"/>
      <c r="AV58" s="851"/>
      <c r="AW58" s="851"/>
      <c r="AX58" s="851"/>
      <c r="AY58" s="851"/>
      <c r="AZ58" s="851"/>
      <c r="BA58" s="851"/>
      <c r="BB58" s="851"/>
      <c r="BC58" s="851"/>
      <c r="BD58" s="851"/>
      <c r="BE58" s="851"/>
      <c r="BF58" s="851"/>
      <c r="BG58" s="851"/>
      <c r="BH58" s="851"/>
      <c r="BK58" s="857"/>
    </row>
    <row r="59" spans="30:63">
      <c r="AD59" s="851"/>
      <c r="AE59" s="851"/>
      <c r="AF59" s="851"/>
      <c r="AG59" s="851"/>
      <c r="AH59" s="851"/>
      <c r="AI59" s="851"/>
      <c r="AJ59" s="851"/>
      <c r="AK59" s="851"/>
      <c r="AL59" s="851"/>
      <c r="AM59" s="851"/>
      <c r="AN59" s="851"/>
      <c r="AO59" s="851"/>
      <c r="AP59" s="851"/>
      <c r="AQ59" s="851"/>
      <c r="AR59" s="851"/>
      <c r="AS59" s="851"/>
      <c r="AT59" s="851"/>
      <c r="AU59" s="851"/>
      <c r="AV59" s="851"/>
      <c r="AW59" s="851"/>
      <c r="AX59" s="851"/>
      <c r="AY59" s="851"/>
      <c r="AZ59" s="851"/>
      <c r="BA59" s="851"/>
      <c r="BB59" s="851"/>
      <c r="BC59" s="851"/>
      <c r="BD59" s="851"/>
      <c r="BE59" s="851"/>
      <c r="BF59" s="851"/>
      <c r="BG59" s="851"/>
      <c r="BH59" s="851"/>
      <c r="BK59" s="857"/>
    </row>
    <row r="60" spans="30:63">
      <c r="BK60" s="2"/>
    </row>
    <row r="61" spans="30:63">
      <c r="BK61" s="2"/>
    </row>
    <row r="62" spans="30:63" ht="15">
      <c r="AD62" s="859"/>
      <c r="AE62" s="859"/>
      <c r="AF62" s="859"/>
      <c r="AG62" s="859"/>
      <c r="AH62" s="859"/>
      <c r="AI62" s="859"/>
      <c r="AJ62" s="859"/>
      <c r="AK62" s="859"/>
      <c r="AL62" s="859"/>
      <c r="AM62" s="859"/>
      <c r="AN62" s="859"/>
      <c r="AO62" s="859"/>
      <c r="AP62" s="859"/>
      <c r="AQ62" s="859"/>
      <c r="AR62" s="859"/>
      <c r="AS62" s="859"/>
      <c r="AT62" s="859"/>
      <c r="AU62" s="859"/>
      <c r="AV62" s="859"/>
      <c r="AW62" s="859"/>
      <c r="AX62" s="859"/>
      <c r="AY62" s="859"/>
      <c r="AZ62" s="859"/>
      <c r="BA62" s="859"/>
      <c r="BB62" s="859"/>
      <c r="BC62" s="859"/>
      <c r="BD62" s="859"/>
      <c r="BE62" s="859"/>
      <c r="BF62" s="859"/>
      <c r="BG62" s="859"/>
      <c r="BH62" s="859"/>
    </row>
    <row r="63" spans="30:63">
      <c r="AD63" s="860"/>
      <c r="AE63" s="860"/>
      <c r="AF63" s="860"/>
      <c r="AG63" s="860"/>
      <c r="AH63" s="860"/>
      <c r="AI63" s="860"/>
      <c r="AJ63" s="860"/>
      <c r="AK63" s="860"/>
      <c r="AL63" s="860"/>
      <c r="AM63" s="860"/>
      <c r="AN63" s="860"/>
      <c r="AO63" s="860"/>
      <c r="AP63" s="860"/>
      <c r="AQ63" s="860"/>
      <c r="AR63" s="860"/>
      <c r="AS63" s="860"/>
      <c r="AT63" s="860"/>
      <c r="AU63" s="860"/>
      <c r="AV63" s="860"/>
      <c r="AW63" s="860"/>
      <c r="AX63" s="860"/>
      <c r="AY63" s="860"/>
      <c r="AZ63" s="860"/>
      <c r="BA63" s="860"/>
      <c r="BB63" s="860"/>
      <c r="BC63" s="860"/>
      <c r="BD63" s="860"/>
      <c r="BE63" s="860"/>
      <c r="BF63" s="860"/>
      <c r="BG63" s="860"/>
      <c r="BH63" s="860"/>
    </row>
    <row r="64" spans="30:63">
      <c r="AD64" s="860"/>
      <c r="AE64" s="860"/>
      <c r="AF64" s="860"/>
      <c r="AG64" s="860"/>
      <c r="AH64" s="860"/>
      <c r="AI64" s="860"/>
      <c r="AJ64" s="860"/>
      <c r="AK64" s="860"/>
      <c r="AL64" s="860"/>
      <c r="AM64" s="860"/>
      <c r="AN64" s="860"/>
      <c r="AO64" s="860"/>
      <c r="AP64" s="860"/>
      <c r="AQ64" s="860"/>
      <c r="AR64" s="860"/>
      <c r="AS64" s="860"/>
      <c r="AT64" s="860"/>
      <c r="AU64" s="860"/>
      <c r="AV64" s="860"/>
      <c r="AW64" s="860"/>
      <c r="AX64" s="860"/>
      <c r="AY64" s="860"/>
      <c r="AZ64" s="860"/>
      <c r="BA64" s="860"/>
      <c r="BB64" s="860"/>
      <c r="BC64" s="860"/>
      <c r="BD64" s="860"/>
      <c r="BE64" s="860"/>
      <c r="BF64" s="860"/>
      <c r="BG64" s="860"/>
      <c r="BH64" s="860"/>
    </row>
  </sheetData>
  <mergeCells count="72">
    <mergeCell ref="A30:M30"/>
    <mergeCell ref="A32:M32"/>
    <mergeCell ref="A34:M34"/>
    <mergeCell ref="U37:Y37"/>
    <mergeCell ref="AP37:AT37"/>
    <mergeCell ref="AM27:AP27"/>
    <mergeCell ref="AQ27:AT27"/>
    <mergeCell ref="AU27:AX27"/>
    <mergeCell ref="AY27:BB27"/>
    <mergeCell ref="BC27:BF27"/>
    <mergeCell ref="A28:M28"/>
    <mergeCell ref="A25:R25"/>
    <mergeCell ref="S25:X25"/>
    <mergeCell ref="Y25:AJ25"/>
    <mergeCell ref="AK25:AV25"/>
    <mergeCell ref="AW25:BH25"/>
    <mergeCell ref="S27:V27"/>
    <mergeCell ref="W27:Z27"/>
    <mergeCell ref="AA27:AD27"/>
    <mergeCell ref="AE27:AH27"/>
    <mergeCell ref="AI27:AL27"/>
    <mergeCell ref="S23:X23"/>
    <mergeCell ref="Y23:AJ23"/>
    <mergeCell ref="AK23:AV23"/>
    <mergeCell ref="AW23:BH23"/>
    <mergeCell ref="A24:R24"/>
    <mergeCell ref="S24:X24"/>
    <mergeCell ref="Y24:AJ24"/>
    <mergeCell ref="AK24:AV24"/>
    <mergeCell ref="AW24:BH24"/>
    <mergeCell ref="S21:X21"/>
    <mergeCell ref="Y21:AJ21"/>
    <mergeCell ref="AK21:AV21"/>
    <mergeCell ref="AW21:BH21"/>
    <mergeCell ref="A22:R22"/>
    <mergeCell ref="S22:X22"/>
    <mergeCell ref="Y22:AJ22"/>
    <mergeCell ref="AK22:AV22"/>
    <mergeCell ref="AW22:BH22"/>
    <mergeCell ref="A19:R19"/>
    <mergeCell ref="S19:X19"/>
    <mergeCell ref="Y19:AJ19"/>
    <mergeCell ref="AK19:AV19"/>
    <mergeCell ref="AW19:BH19"/>
    <mergeCell ref="A20:R20"/>
    <mergeCell ref="S20:X20"/>
    <mergeCell ref="Y20:AJ20"/>
    <mergeCell ref="AK20:AV20"/>
    <mergeCell ref="AW20:BH20"/>
    <mergeCell ref="A17:R17"/>
    <mergeCell ref="S17:X17"/>
    <mergeCell ref="Y17:AJ17"/>
    <mergeCell ref="AK17:AV17"/>
    <mergeCell ref="AW17:BH17"/>
    <mergeCell ref="A18:R18"/>
    <mergeCell ref="S18:X18"/>
    <mergeCell ref="Y18:AJ18"/>
    <mergeCell ref="AK18:AV18"/>
    <mergeCell ref="AW18:BH18"/>
    <mergeCell ref="A7:F7"/>
    <mergeCell ref="A8:F8"/>
    <mergeCell ref="A9:F9"/>
    <mergeCell ref="B10:F10"/>
    <mergeCell ref="M11:AV15"/>
    <mergeCell ref="B12:F12"/>
    <mergeCell ref="R1:AR1"/>
    <mergeCell ref="AU2:BH4"/>
    <mergeCell ref="R3:AR3"/>
    <mergeCell ref="R4:AR4"/>
    <mergeCell ref="R5:AR5"/>
    <mergeCell ref="A6:F6"/>
    <mergeCell ref="G6:BD6"/>
  </mergeCells>
  <printOptions horizontalCentered="1"/>
  <pageMargins left="0.19685039370078741" right="0.19685039370078741" top="0.39370078740157483" bottom="0.19685039370078741" header="0" footer="0"/>
  <pageSetup scale="74" orientation="landscape" r:id="rId1"/>
  <headerFooter alignWithMargins="0">
    <oddHeader>&amp;R&amp;"Arial,Negrita"&amp;12&amp;K000000FORMATO E.P. 005.1</oddHeader>
  </headerFooter>
  <colBreaks count="1" manualBreakCount="1">
    <brk id="60"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37"/>
  <sheetViews>
    <sheetView view="pageBreakPreview" zoomScaleSheetLayoutView="100" workbookViewId="0">
      <selection activeCell="R2" sqref="R2:AR4"/>
    </sheetView>
  </sheetViews>
  <sheetFormatPr baseColWidth="10" defaultRowHeight="15"/>
  <cols>
    <col min="1" max="1" width="24.42578125" customWidth="1"/>
    <col min="2" max="3" width="15" customWidth="1"/>
    <col min="4" max="4" width="14.85546875" customWidth="1"/>
    <col min="5" max="5" width="12.42578125" customWidth="1"/>
    <col min="6" max="6" width="12.85546875" customWidth="1"/>
    <col min="7" max="7" width="35" customWidth="1"/>
  </cols>
  <sheetData>
    <row r="1" spans="1:13">
      <c r="A1" s="1"/>
      <c r="B1" s="1"/>
      <c r="C1" s="1"/>
      <c r="D1" s="1"/>
      <c r="E1" s="6"/>
      <c r="F1" s="6"/>
      <c r="G1" s="6"/>
      <c r="H1" s="6"/>
      <c r="I1" s="6"/>
      <c r="J1" s="6"/>
    </row>
    <row r="2" spans="1:13" ht="15.75">
      <c r="A2" s="447"/>
      <c r="B2" s="447"/>
      <c r="C2" s="861"/>
      <c r="D2" s="861"/>
      <c r="E2" s="861"/>
      <c r="F2" s="861"/>
      <c r="G2" s="862"/>
      <c r="H2" s="449"/>
      <c r="I2" s="449"/>
      <c r="J2" s="449"/>
    </row>
    <row r="3" spans="1:13" ht="15.75">
      <c r="A3" s="449"/>
      <c r="B3" s="449"/>
      <c r="C3" s="863"/>
      <c r="D3" s="863"/>
      <c r="E3" s="863"/>
      <c r="F3" s="863"/>
      <c r="G3" s="862"/>
      <c r="H3" s="449"/>
      <c r="I3" s="449"/>
      <c r="J3" s="449"/>
    </row>
    <row r="4" spans="1:13" s="453" customFormat="1" ht="15.75">
      <c r="A4" s="451"/>
      <c r="B4" s="451"/>
      <c r="C4" s="863"/>
      <c r="D4" s="863"/>
      <c r="E4" s="863"/>
      <c r="F4" s="863"/>
      <c r="G4" s="862"/>
      <c r="H4" s="451"/>
      <c r="I4" s="451"/>
      <c r="J4" s="451"/>
    </row>
    <row r="5" spans="1:13" s="453" customFormat="1" ht="15.75">
      <c r="A5" s="864"/>
      <c r="B5" s="864"/>
      <c r="C5" s="864"/>
      <c r="D5" s="864"/>
      <c r="E5" s="864"/>
      <c r="F5" s="864"/>
      <c r="G5" s="864"/>
      <c r="H5" s="451"/>
      <c r="I5" s="451"/>
      <c r="J5" s="451"/>
    </row>
    <row r="6" spans="1:13" s="453" customFormat="1" ht="63.95" customHeight="1">
      <c r="A6" s="865" t="s">
        <v>0</v>
      </c>
      <c r="B6" s="866"/>
      <c r="C6" s="866"/>
      <c r="D6" s="866"/>
      <c r="E6" s="866"/>
      <c r="F6" s="866"/>
      <c r="G6" s="867"/>
      <c r="H6" s="455"/>
      <c r="I6" s="455"/>
      <c r="J6" s="455"/>
    </row>
    <row r="7" spans="1:13" s="453" customFormat="1" ht="18">
      <c r="A7" s="542" t="s">
        <v>44</v>
      </c>
      <c r="B7" s="868"/>
      <c r="C7" s="868"/>
      <c r="D7" s="767"/>
      <c r="E7" s="767"/>
      <c r="F7" s="767"/>
      <c r="G7" s="767"/>
      <c r="H7" s="767"/>
      <c r="I7" s="767"/>
      <c r="J7" s="767"/>
      <c r="K7" s="767"/>
      <c r="L7" s="767"/>
      <c r="M7" s="767"/>
    </row>
    <row r="8" spans="1:13" s="453" customFormat="1" ht="18">
      <c r="A8" s="542" t="s">
        <v>42</v>
      </c>
      <c r="B8" s="868">
        <f>'F 5.1'!G8</f>
        <v>0</v>
      </c>
      <c r="C8" s="868"/>
      <c r="D8" s="767"/>
      <c r="E8" s="767"/>
      <c r="F8" s="767"/>
      <c r="G8" s="767"/>
      <c r="H8" s="767"/>
      <c r="I8" s="767"/>
      <c r="J8" s="767"/>
      <c r="K8" s="767"/>
      <c r="L8" s="767"/>
      <c r="M8" s="767"/>
    </row>
    <row r="9" spans="1:13" s="453" customFormat="1" ht="18">
      <c r="A9" s="542" t="s">
        <v>22</v>
      </c>
      <c r="B9" s="868">
        <f>'F 5.1'!G9</f>
        <v>0</v>
      </c>
      <c r="C9" s="868"/>
      <c r="D9" s="767"/>
      <c r="E9" s="767"/>
      <c r="F9" s="767"/>
      <c r="G9" s="767"/>
      <c r="H9" s="767"/>
      <c r="I9" s="767"/>
      <c r="J9" s="767"/>
      <c r="K9" s="767"/>
      <c r="L9" s="767"/>
      <c r="M9" s="767"/>
    </row>
    <row r="10" spans="1:13" s="453" customFormat="1" ht="15.75">
      <c r="A10" s="869"/>
      <c r="B10" s="869"/>
      <c r="C10" s="869"/>
      <c r="D10" s="869"/>
      <c r="E10" s="455"/>
      <c r="F10" s="455"/>
      <c r="G10" s="455"/>
      <c r="H10" s="455"/>
      <c r="I10" s="455"/>
      <c r="J10" s="455"/>
    </row>
    <row r="11" spans="1:13" s="453" customFormat="1" ht="9.9499999999999993" customHeight="1">
      <c r="A11" s="869"/>
      <c r="B11" s="869"/>
      <c r="C11" s="870" t="s">
        <v>199</v>
      </c>
      <c r="D11" s="870"/>
      <c r="E11" s="870"/>
      <c r="F11" s="870"/>
      <c r="G11" s="455"/>
      <c r="H11" s="455"/>
      <c r="I11" s="455"/>
      <c r="J11" s="455"/>
    </row>
    <row r="12" spans="1:13" s="453" customFormat="1" ht="9.9499999999999993" customHeight="1">
      <c r="A12" s="458"/>
      <c r="B12" s="458"/>
      <c r="C12" s="870"/>
      <c r="D12" s="870"/>
      <c r="E12" s="870"/>
      <c r="F12" s="870"/>
      <c r="G12" s="459"/>
      <c r="H12" s="457"/>
      <c r="I12" s="457"/>
      <c r="J12" s="457"/>
    </row>
    <row r="13" spans="1:13" ht="9.9499999999999993" customHeight="1">
      <c r="C13" s="870"/>
      <c r="D13" s="870"/>
      <c r="E13" s="870"/>
      <c r="F13" s="870"/>
    </row>
    <row r="14" spans="1:13" ht="15.75" thickBot="1">
      <c r="A14" s="871"/>
    </row>
    <row r="15" spans="1:13">
      <c r="A15" s="466" t="s">
        <v>200</v>
      </c>
      <c r="B15" s="467" t="s">
        <v>201</v>
      </c>
      <c r="C15" s="467" t="s">
        <v>202</v>
      </c>
      <c r="D15" s="872" t="s">
        <v>203</v>
      </c>
      <c r="E15" s="873" t="s">
        <v>204</v>
      </c>
      <c r="F15" s="873"/>
      <c r="G15" s="874" t="s">
        <v>89</v>
      </c>
    </row>
    <row r="16" spans="1:13" ht="29.25" customHeight="1" thickBot="1">
      <c r="A16" s="473"/>
      <c r="B16" s="875"/>
      <c r="C16" s="875"/>
      <c r="D16" s="875"/>
      <c r="E16" s="475" t="s">
        <v>90</v>
      </c>
      <c r="F16" s="876" t="s">
        <v>92</v>
      </c>
      <c r="G16" s="877"/>
    </row>
    <row r="17" spans="1:7">
      <c r="A17" s="492"/>
      <c r="B17" s="480"/>
      <c r="C17" s="480"/>
      <c r="D17" s="480"/>
      <c r="E17" s="480"/>
      <c r="F17" s="480"/>
      <c r="G17" s="480"/>
    </row>
    <row r="18" spans="1:7">
      <c r="A18" s="492"/>
      <c r="B18" s="492"/>
      <c r="C18" s="492"/>
      <c r="D18" s="492"/>
      <c r="E18" s="492"/>
      <c r="F18" s="492"/>
      <c r="G18" s="492"/>
    </row>
    <row r="37" spans="1:60" ht="15.75">
      <c r="A37" s="509" t="s">
        <v>32</v>
      </c>
      <c r="B37" s="845"/>
      <c r="C37" s="845"/>
      <c r="D37" s="845"/>
      <c r="E37" s="845"/>
      <c r="F37" s="845"/>
      <c r="G37" s="845"/>
      <c r="H37" s="841"/>
      <c r="I37" s="841"/>
      <c r="J37" s="841"/>
      <c r="K37" s="841"/>
      <c r="L37" s="841"/>
      <c r="M37" s="841"/>
      <c r="N37" s="841"/>
      <c r="O37" s="841"/>
      <c r="P37" s="841"/>
      <c r="Q37" s="841"/>
      <c r="R37" s="841"/>
      <c r="S37" s="841"/>
      <c r="T37" s="841"/>
      <c r="U37" s="841"/>
      <c r="V37" s="841"/>
      <c r="W37" s="841"/>
      <c r="X37" s="837"/>
      <c r="Y37" s="837"/>
      <c r="Z37" s="837"/>
      <c r="AA37" s="837"/>
      <c r="AB37" s="837"/>
      <c r="AC37" s="837"/>
      <c r="AD37" s="878"/>
      <c r="AE37" s="878"/>
      <c r="AF37" s="878"/>
      <c r="AG37" s="878"/>
      <c r="AH37" s="878"/>
      <c r="AI37" s="878"/>
      <c r="AJ37" s="878"/>
      <c r="AK37" s="878"/>
      <c r="AL37" s="878"/>
      <c r="AM37" s="878"/>
      <c r="AN37" s="878"/>
      <c r="AO37" s="878"/>
      <c r="AP37" s="878"/>
      <c r="AQ37" s="878"/>
      <c r="AR37" s="878"/>
      <c r="AS37" s="878"/>
      <c r="AT37" s="878"/>
      <c r="AU37" s="878"/>
      <c r="AV37" s="878"/>
      <c r="AW37" s="878"/>
      <c r="AX37" s="878"/>
      <c r="AY37" s="878"/>
      <c r="AZ37" s="878"/>
      <c r="BA37" s="878"/>
      <c r="BB37" s="878"/>
      <c r="BC37" s="878"/>
      <c r="BD37" s="878"/>
      <c r="BE37" s="878"/>
      <c r="BF37" s="878"/>
      <c r="BG37" s="878"/>
      <c r="BH37" s="878"/>
    </row>
  </sheetData>
  <mergeCells count="15">
    <mergeCell ref="G15:G16"/>
    <mergeCell ref="B8:C8"/>
    <mergeCell ref="B9:C9"/>
    <mergeCell ref="C11:F13"/>
    <mergeCell ref="A15:A16"/>
    <mergeCell ref="B15:B16"/>
    <mergeCell ref="C15:C16"/>
    <mergeCell ref="D15:D16"/>
    <mergeCell ref="E15:F15"/>
    <mergeCell ref="C2:F2"/>
    <mergeCell ref="G2:G4"/>
    <mergeCell ref="C3:F3"/>
    <mergeCell ref="C4:F4"/>
    <mergeCell ref="B6:F6"/>
    <mergeCell ref="B7:C7"/>
  </mergeCells>
  <pageMargins left="0.70866141732283472" right="0.70866141732283472" top="0.74803149606299213" bottom="0.74803149606299213" header="0.31496062992125984" footer="0.31496062992125984"/>
  <pageSetup scale="84" orientation="landscape" r:id="rId1"/>
  <headerFooter>
    <oddHeader>&amp;R&amp;"Arial,Negrita"&amp;12&amp;K000000FORMATO E.P. 005.2</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view="pageBreakPreview" zoomScale="75" zoomScaleNormal="75" zoomScaleSheetLayoutView="55" zoomScalePageLayoutView="75" workbookViewId="0">
      <selection activeCell="D10" sqref="D10:F12"/>
    </sheetView>
  </sheetViews>
  <sheetFormatPr baseColWidth="10" defaultColWidth="10.85546875" defaultRowHeight="12.75"/>
  <cols>
    <col min="1" max="1" width="6.42578125" style="8" customWidth="1"/>
    <col min="2" max="2" width="41.85546875" style="8" customWidth="1"/>
    <col min="3" max="4" width="12" style="8" customWidth="1"/>
    <col min="5" max="5" width="41.28515625" style="8" customWidth="1"/>
    <col min="6" max="6" width="35" style="8" customWidth="1"/>
    <col min="7" max="7" width="34.140625" style="8" customWidth="1"/>
    <col min="8" max="8" width="36.42578125" style="8" customWidth="1"/>
    <col min="9" max="16384" width="10.85546875" style="8"/>
  </cols>
  <sheetData>
    <row r="1" spans="1:8" s="1" customFormat="1" ht="20.25">
      <c r="A1" s="418"/>
      <c r="B1" s="418"/>
      <c r="C1" s="418"/>
      <c r="D1" s="418"/>
      <c r="E1" s="418"/>
      <c r="F1" s="418"/>
      <c r="G1" s="418"/>
      <c r="H1" s="418"/>
    </row>
    <row r="2" spans="1:8" s="1" customFormat="1" ht="18" customHeight="1">
      <c r="A2" s="704"/>
      <c r="B2" s="704"/>
      <c r="C2" s="704"/>
      <c r="D2" s="59"/>
      <c r="E2" s="59"/>
      <c r="F2" s="59"/>
      <c r="G2" s="705"/>
      <c r="H2" s="706"/>
    </row>
    <row r="3" spans="1:8" s="1" customFormat="1" ht="18" customHeight="1">
      <c r="A3" s="704"/>
      <c r="B3" s="704"/>
      <c r="C3" s="704"/>
      <c r="D3" s="707"/>
      <c r="E3" s="707"/>
      <c r="F3" s="707"/>
      <c r="G3" s="705"/>
      <c r="H3" s="706"/>
    </row>
    <row r="4" spans="1:8" s="1" customFormat="1" ht="18" customHeight="1">
      <c r="A4" s="704"/>
      <c r="B4" s="704"/>
      <c r="C4" s="704"/>
      <c r="D4" s="707"/>
      <c r="E4" s="707"/>
      <c r="F4" s="707"/>
      <c r="G4" s="705"/>
      <c r="H4" s="706"/>
    </row>
    <row r="5" spans="1:8" s="1" customFormat="1" ht="20.25">
      <c r="A5" s="708"/>
      <c r="B5" s="708"/>
      <c r="C5" s="708"/>
      <c r="D5" s="708"/>
      <c r="E5" s="708"/>
      <c r="F5" s="708"/>
      <c r="G5" s="708"/>
      <c r="H5" s="708"/>
    </row>
    <row r="6" spans="1:8" s="1" customFormat="1" ht="45.95" customHeight="1">
      <c r="A6" s="2"/>
      <c r="B6" s="709" t="s">
        <v>0</v>
      </c>
      <c r="C6" s="710"/>
      <c r="D6" s="710"/>
      <c r="E6" s="710"/>
      <c r="F6" s="710"/>
      <c r="G6" s="710"/>
      <c r="H6" s="711"/>
    </row>
    <row r="7" spans="1:8" s="1" customFormat="1" ht="30.95" customHeight="1">
      <c r="A7" s="5"/>
      <c r="B7" s="712" t="s">
        <v>44</v>
      </c>
      <c r="C7" s="713"/>
      <c r="D7" s="713"/>
      <c r="E7" s="713"/>
      <c r="F7" s="714"/>
      <c r="G7" s="714"/>
      <c r="H7" s="714"/>
    </row>
    <row r="8" spans="1:8" s="1" customFormat="1" ht="30.95" customHeight="1">
      <c r="A8" s="5"/>
      <c r="B8" s="712" t="s">
        <v>42</v>
      </c>
      <c r="C8" s="713"/>
      <c r="D8" s="713"/>
      <c r="E8" s="713"/>
      <c r="F8" s="714"/>
      <c r="G8" s="714"/>
      <c r="H8" s="714"/>
    </row>
    <row r="9" spans="1:8" s="1" customFormat="1" ht="30.95" customHeight="1">
      <c r="A9" s="5"/>
      <c r="B9" s="712" t="s">
        <v>22</v>
      </c>
      <c r="C9" s="713"/>
      <c r="D9" s="713"/>
      <c r="E9" s="713"/>
      <c r="F9" s="714"/>
      <c r="G9" s="714"/>
      <c r="H9" s="714"/>
    </row>
    <row r="10" spans="1:8" s="171" customFormat="1" ht="14.25" customHeight="1">
      <c r="A10" s="715"/>
      <c r="B10" s="715"/>
      <c r="C10" s="716"/>
      <c r="D10" s="717" t="s">
        <v>150</v>
      </c>
      <c r="E10" s="717"/>
      <c r="F10" s="717"/>
      <c r="G10" s="715"/>
      <c r="H10" s="715"/>
    </row>
    <row r="11" spans="1:8" ht="14.25" customHeight="1">
      <c r="A11" s="718"/>
      <c r="B11" s="719"/>
      <c r="C11" s="718"/>
      <c r="D11" s="717"/>
      <c r="E11" s="717"/>
      <c r="F11" s="717"/>
      <c r="G11" s="720"/>
      <c r="H11" s="720"/>
    </row>
    <row r="12" spans="1:8" s="171" customFormat="1" ht="14.25" customHeight="1">
      <c r="A12" s="715"/>
      <c r="B12" s="715"/>
      <c r="C12" s="721"/>
      <c r="D12" s="722"/>
      <c r="E12" s="722"/>
      <c r="F12" s="722"/>
      <c r="G12" s="715"/>
      <c r="H12" s="715"/>
    </row>
    <row r="13" spans="1:8" ht="33.75" customHeight="1">
      <c r="A13" s="723" t="s">
        <v>1</v>
      </c>
      <c r="B13" s="723" t="s">
        <v>2</v>
      </c>
      <c r="C13" s="724" t="s">
        <v>151</v>
      </c>
      <c r="D13" s="724"/>
      <c r="E13" s="723" t="s">
        <v>145</v>
      </c>
      <c r="F13" s="725" t="s">
        <v>152</v>
      </c>
      <c r="G13" s="725"/>
      <c r="H13" s="725"/>
    </row>
    <row r="14" spans="1:8" ht="22.5" customHeight="1">
      <c r="A14" s="723"/>
      <c r="B14" s="723"/>
      <c r="C14" s="726" t="s">
        <v>153</v>
      </c>
      <c r="D14" s="726" t="s">
        <v>154</v>
      </c>
      <c r="E14" s="723"/>
      <c r="F14" s="725"/>
      <c r="G14" s="725"/>
      <c r="H14" s="725"/>
    </row>
    <row r="15" spans="1:8" ht="12.75" customHeight="1">
      <c r="A15" s="13"/>
      <c r="B15" s="13"/>
      <c r="C15" s="14"/>
      <c r="D15" s="14"/>
      <c r="E15" s="14"/>
      <c r="F15" s="13"/>
    </row>
    <row r="16" spans="1:8" ht="40.5" hidden="1">
      <c r="A16" s="727"/>
      <c r="B16" s="728" t="s">
        <v>155</v>
      </c>
      <c r="C16" s="729"/>
      <c r="D16" s="730"/>
      <c r="E16" s="730"/>
      <c r="F16" s="730"/>
      <c r="G16" s="730"/>
      <c r="H16" s="731"/>
    </row>
    <row r="17" spans="1:8" ht="75.75" hidden="1" customHeight="1">
      <c r="A17" s="732"/>
      <c r="B17" s="733" t="s">
        <v>156</v>
      </c>
      <c r="C17" s="734"/>
      <c r="D17" s="735"/>
      <c r="E17" s="735"/>
      <c r="F17" s="735" t="s">
        <v>79</v>
      </c>
      <c r="G17" s="735" t="s">
        <v>78</v>
      </c>
      <c r="H17" s="736" t="s">
        <v>77</v>
      </c>
    </row>
    <row r="18" spans="1:8" ht="75.75" hidden="1" customHeight="1">
      <c r="A18" s="732"/>
      <c r="B18" s="733" t="s">
        <v>157</v>
      </c>
      <c r="C18" s="734"/>
      <c r="D18" s="735"/>
      <c r="E18" s="735"/>
      <c r="F18" s="735" t="s">
        <v>79</v>
      </c>
      <c r="G18" s="735" t="s">
        <v>78</v>
      </c>
      <c r="H18" s="736" t="s">
        <v>77</v>
      </c>
    </row>
    <row r="19" spans="1:8" ht="75.75" hidden="1" customHeight="1">
      <c r="A19" s="732"/>
      <c r="B19" s="733" t="s">
        <v>158</v>
      </c>
      <c r="C19" s="734"/>
      <c r="D19" s="735"/>
      <c r="E19" s="735"/>
      <c r="F19" s="735" t="s">
        <v>79</v>
      </c>
      <c r="G19" s="735" t="s">
        <v>78</v>
      </c>
      <c r="H19" s="736" t="s">
        <v>77</v>
      </c>
    </row>
    <row r="20" spans="1:8" ht="75.75" hidden="1" customHeight="1">
      <c r="A20" s="737"/>
      <c r="B20" s="733" t="s">
        <v>159</v>
      </c>
      <c r="C20" s="738"/>
      <c r="D20" s="738"/>
      <c r="E20" s="738"/>
      <c r="F20" s="739" t="s">
        <v>79</v>
      </c>
      <c r="G20" s="739" t="s">
        <v>78</v>
      </c>
      <c r="H20" s="740" t="s">
        <v>77</v>
      </c>
    </row>
    <row r="21" spans="1:8" ht="40.5" hidden="1">
      <c r="A21" s="741"/>
      <c r="B21" s="742" t="s">
        <v>160</v>
      </c>
      <c r="C21" s="743"/>
      <c r="D21" s="743"/>
      <c r="E21" s="743"/>
      <c r="F21" s="744"/>
      <c r="G21" s="744"/>
      <c r="H21" s="745"/>
    </row>
    <row r="22" spans="1:8" ht="75.75" hidden="1" customHeight="1">
      <c r="A22" s="746"/>
      <c r="B22" s="733" t="s">
        <v>161</v>
      </c>
      <c r="C22" s="743"/>
      <c r="D22" s="743"/>
      <c r="E22" s="743"/>
      <c r="F22" s="744" t="s">
        <v>79</v>
      </c>
      <c r="G22" s="744" t="s">
        <v>78</v>
      </c>
      <c r="H22" s="745" t="s">
        <v>77</v>
      </c>
    </row>
    <row r="23" spans="1:8" ht="87.75" hidden="1" customHeight="1">
      <c r="A23" s="746"/>
      <c r="B23" s="733" t="s">
        <v>162</v>
      </c>
      <c r="C23" s="743"/>
      <c r="D23" s="743"/>
      <c r="E23" s="743"/>
      <c r="F23" s="744" t="s">
        <v>79</v>
      </c>
      <c r="G23" s="744" t="s">
        <v>78</v>
      </c>
      <c r="H23" s="745" t="s">
        <v>77</v>
      </c>
    </row>
    <row r="24" spans="1:8" ht="87.75" hidden="1" customHeight="1">
      <c r="A24" s="746"/>
      <c r="B24" s="733" t="s">
        <v>163</v>
      </c>
      <c r="C24" s="743"/>
      <c r="D24" s="743"/>
      <c r="E24" s="743"/>
      <c r="F24" s="744" t="s">
        <v>79</v>
      </c>
      <c r="G24" s="744" t="s">
        <v>78</v>
      </c>
      <c r="H24" s="745" t="s">
        <v>77</v>
      </c>
    </row>
    <row r="25" spans="1:8" ht="40.5" hidden="1">
      <c r="A25" s="746"/>
      <c r="B25" s="742" t="s">
        <v>164</v>
      </c>
      <c r="C25" s="743"/>
      <c r="D25" s="743"/>
      <c r="E25" s="743"/>
      <c r="F25" s="744"/>
      <c r="G25" s="744"/>
      <c r="H25" s="745"/>
    </row>
    <row r="26" spans="1:8" ht="87" hidden="1" customHeight="1">
      <c r="A26" s="746"/>
      <c r="B26" s="733" t="s">
        <v>165</v>
      </c>
      <c r="C26" s="747" t="s">
        <v>23</v>
      </c>
      <c r="D26" s="743"/>
      <c r="E26" s="743"/>
      <c r="F26" s="744"/>
      <c r="G26" s="744"/>
      <c r="H26" s="745"/>
    </row>
    <row r="27" spans="1:8" ht="87" hidden="1" customHeight="1">
      <c r="A27" s="746"/>
      <c r="B27" s="733" t="s">
        <v>166</v>
      </c>
      <c r="C27" s="747" t="s">
        <v>23</v>
      </c>
      <c r="D27" s="743"/>
      <c r="E27" s="743"/>
      <c r="F27" s="744"/>
      <c r="G27" s="744"/>
      <c r="H27" s="745"/>
    </row>
    <row r="28" spans="1:8" ht="78" hidden="1" customHeight="1">
      <c r="A28" s="746"/>
      <c r="B28" s="733" t="s">
        <v>167</v>
      </c>
      <c r="C28" s="743"/>
      <c r="D28" s="743"/>
      <c r="E28" s="743"/>
      <c r="F28" s="744"/>
      <c r="G28" s="744"/>
      <c r="H28" s="745"/>
    </row>
    <row r="29" spans="1:8" ht="89.25" hidden="1" customHeight="1" thickBot="1">
      <c r="A29" s="748"/>
      <c r="B29" s="749" t="s">
        <v>168</v>
      </c>
      <c r="C29" s="750"/>
      <c r="D29" s="747" t="s">
        <v>23</v>
      </c>
      <c r="E29" s="751" t="s">
        <v>169</v>
      </c>
      <c r="F29" s="752"/>
      <c r="G29" s="752"/>
      <c r="H29" s="753"/>
    </row>
    <row r="30" spans="1:8" ht="39.950000000000003" hidden="1" customHeight="1">
      <c r="A30" s="754"/>
      <c r="B30" s="755" t="s">
        <v>170</v>
      </c>
      <c r="C30" s="756"/>
      <c r="D30" s="756"/>
      <c r="E30" s="756"/>
      <c r="F30" s="757"/>
      <c r="G30" s="757"/>
      <c r="H30" s="758"/>
    </row>
    <row r="31" spans="1:8" ht="75.75" hidden="1" customHeight="1">
      <c r="A31" s="746"/>
      <c r="B31" s="733" t="s">
        <v>171</v>
      </c>
      <c r="C31" s="743"/>
      <c r="D31" s="743"/>
      <c r="E31" s="743"/>
      <c r="F31" s="744" t="s">
        <v>79</v>
      </c>
      <c r="G31" s="744" t="s">
        <v>78</v>
      </c>
      <c r="H31" s="745" t="s">
        <v>77</v>
      </c>
    </row>
    <row r="32" spans="1:8" ht="75.75" hidden="1" customHeight="1">
      <c r="A32" s="746"/>
      <c r="B32" s="733" t="s">
        <v>172</v>
      </c>
      <c r="C32" s="743"/>
      <c r="D32" s="743"/>
      <c r="E32" s="743"/>
      <c r="F32" s="744" t="s">
        <v>79</v>
      </c>
      <c r="G32" s="744" t="s">
        <v>78</v>
      </c>
      <c r="H32" s="745" t="s">
        <v>77</v>
      </c>
    </row>
    <row r="33" spans="1:8" ht="40.5" hidden="1">
      <c r="A33" s="746"/>
      <c r="B33" s="742" t="s">
        <v>173</v>
      </c>
      <c r="C33" s="743"/>
      <c r="D33" s="743"/>
      <c r="E33" s="743"/>
      <c r="F33" s="744"/>
      <c r="G33" s="744"/>
      <c r="H33" s="745"/>
    </row>
    <row r="34" spans="1:8" ht="70.5" hidden="1" customHeight="1">
      <c r="A34" s="746"/>
      <c r="B34" s="733" t="s">
        <v>174</v>
      </c>
      <c r="C34" s="743"/>
      <c r="D34" s="743"/>
      <c r="E34" s="743"/>
      <c r="F34" s="744" t="s">
        <v>79</v>
      </c>
      <c r="G34" s="744" t="s">
        <v>78</v>
      </c>
      <c r="H34" s="745" t="s">
        <v>77</v>
      </c>
    </row>
    <row r="35" spans="1:8" ht="67.5" hidden="1" customHeight="1">
      <c r="A35" s="746"/>
      <c r="B35" s="733" t="s">
        <v>175</v>
      </c>
      <c r="C35" s="743"/>
      <c r="D35" s="743"/>
      <c r="E35" s="743"/>
      <c r="F35" s="744" t="s">
        <v>79</v>
      </c>
      <c r="G35" s="744" t="s">
        <v>78</v>
      </c>
      <c r="H35" s="745" t="s">
        <v>77</v>
      </c>
    </row>
    <row r="36" spans="1:8" ht="75.75" hidden="1" customHeight="1">
      <c r="A36" s="746"/>
      <c r="B36" s="733" t="s">
        <v>176</v>
      </c>
      <c r="C36" s="743"/>
      <c r="D36" s="743"/>
      <c r="E36" s="743"/>
      <c r="F36" s="744" t="s">
        <v>79</v>
      </c>
      <c r="G36" s="744" t="s">
        <v>78</v>
      </c>
      <c r="H36" s="745" t="s">
        <v>77</v>
      </c>
    </row>
    <row r="37" spans="1:8" ht="40.5" hidden="1">
      <c r="A37" s="746"/>
      <c r="B37" s="742" t="s">
        <v>177</v>
      </c>
      <c r="C37" s="743"/>
      <c r="D37" s="743"/>
      <c r="E37" s="743"/>
      <c r="F37" s="744"/>
      <c r="G37" s="744"/>
      <c r="H37" s="745"/>
    </row>
    <row r="38" spans="1:8" ht="67.5" hidden="1" customHeight="1">
      <c r="A38" s="746"/>
      <c r="B38" s="733" t="s">
        <v>178</v>
      </c>
      <c r="C38" s="743"/>
      <c r="D38" s="743"/>
      <c r="E38" s="743"/>
      <c r="F38" s="744" t="s">
        <v>79</v>
      </c>
      <c r="G38" s="744" t="s">
        <v>78</v>
      </c>
      <c r="H38" s="745" t="s">
        <v>77</v>
      </c>
    </row>
    <row r="39" spans="1:8" ht="74.25" hidden="1" customHeight="1">
      <c r="A39" s="746"/>
      <c r="B39" s="733" t="s">
        <v>179</v>
      </c>
      <c r="C39" s="743"/>
      <c r="D39" s="743"/>
      <c r="E39" s="743"/>
      <c r="F39" s="744" t="s">
        <v>79</v>
      </c>
      <c r="G39" s="744" t="s">
        <v>78</v>
      </c>
      <c r="H39" s="745" t="s">
        <v>77</v>
      </c>
    </row>
    <row r="40" spans="1:8" ht="40.5">
      <c r="A40" s="746"/>
      <c r="B40" s="742" t="s">
        <v>180</v>
      </c>
      <c r="C40" s="743"/>
      <c r="D40" s="743"/>
      <c r="E40" s="743"/>
      <c r="F40" s="744"/>
      <c r="G40" s="744"/>
      <c r="H40" s="745"/>
    </row>
    <row r="41" spans="1:8" ht="67.5" customHeight="1">
      <c r="A41" s="746"/>
      <c r="B41" s="733" t="s">
        <v>181</v>
      </c>
      <c r="C41" s="747" t="s">
        <v>23</v>
      </c>
      <c r="D41" s="743"/>
      <c r="E41" s="743"/>
      <c r="F41" s="744"/>
      <c r="G41" s="744"/>
      <c r="H41" s="745"/>
    </row>
    <row r="42" spans="1:8" ht="69" customHeight="1">
      <c r="A42" s="746"/>
      <c r="B42" s="733" t="s">
        <v>182</v>
      </c>
      <c r="C42" s="747" t="s">
        <v>23</v>
      </c>
      <c r="D42" s="743"/>
      <c r="E42" s="743"/>
      <c r="F42" s="744"/>
      <c r="G42" s="744"/>
      <c r="H42" s="745"/>
    </row>
    <row r="43" spans="1:8" ht="65.25" customHeight="1">
      <c r="A43" s="746"/>
      <c r="B43" s="733" t="s">
        <v>183</v>
      </c>
      <c r="C43" s="747" t="s">
        <v>23</v>
      </c>
      <c r="D43" s="743"/>
      <c r="E43" s="743"/>
      <c r="F43" s="744"/>
      <c r="G43" s="744"/>
      <c r="H43" s="745"/>
    </row>
    <row r="44" spans="1:8" ht="40.5">
      <c r="A44" s="746"/>
      <c r="B44" s="742" t="s">
        <v>184</v>
      </c>
      <c r="C44" s="743"/>
      <c r="D44" s="743"/>
      <c r="E44" s="743"/>
      <c r="F44" s="744"/>
      <c r="G44" s="744"/>
      <c r="H44" s="745"/>
    </row>
    <row r="45" spans="1:8" ht="70.5" customHeight="1">
      <c r="A45" s="759"/>
      <c r="B45" s="733" t="s">
        <v>185</v>
      </c>
      <c r="C45" s="760"/>
      <c r="D45" s="760"/>
      <c r="E45" s="760"/>
      <c r="F45" s="761"/>
      <c r="G45" s="761"/>
      <c r="H45" s="762"/>
    </row>
    <row r="46" spans="1:8" ht="66.75" customHeight="1" thickBot="1">
      <c r="A46" s="748"/>
      <c r="B46" s="749" t="s">
        <v>186</v>
      </c>
      <c r="C46" s="750"/>
      <c r="D46" s="747" t="s">
        <v>23</v>
      </c>
      <c r="E46" s="750"/>
      <c r="F46" s="752"/>
      <c r="G46" s="752"/>
      <c r="H46" s="753"/>
    </row>
  </sheetData>
  <mergeCells count="14">
    <mergeCell ref="C8:E8"/>
    <mergeCell ref="C9:E9"/>
    <mergeCell ref="D10:F12"/>
    <mergeCell ref="A13:A14"/>
    <mergeCell ref="B13:B14"/>
    <mergeCell ref="C13:D13"/>
    <mergeCell ref="E13:E14"/>
    <mergeCell ref="F13:H14"/>
    <mergeCell ref="D2:F2"/>
    <mergeCell ref="H2:H4"/>
    <mergeCell ref="D3:F3"/>
    <mergeCell ref="D4:F4"/>
    <mergeCell ref="C6:G6"/>
    <mergeCell ref="C7:E7"/>
  </mergeCells>
  <pageMargins left="0.19685039370078741" right="0.19685039370078741" top="0.19685039370078741" bottom="0.19685039370078741" header="0" footer="0"/>
  <pageSetup scale="54" orientation="landscape" r:id="rId1"/>
  <headerFooter alignWithMargins="0">
    <oddHeader xml:space="preserve">&amp;R&amp;"Arial,Negrita"&amp;10&amp;K000000FORMATO E.P. 005.4&amp;12&amp;K000000      </oddHeader>
    <oddFooter xml:space="preserve">&amp;R&amp;8 </oddFooter>
  </headerFooter>
  <rowBreaks count="1" manualBreakCount="1">
    <brk id="28"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R114"/>
  <sheetViews>
    <sheetView view="pageBreakPreview" zoomScale="55" zoomScaleNormal="75" zoomScaleSheetLayoutView="55" zoomScalePageLayoutView="75" workbookViewId="0">
      <selection activeCell="I16" sqref="I16:J16"/>
    </sheetView>
  </sheetViews>
  <sheetFormatPr baseColWidth="10" defaultColWidth="10.85546875" defaultRowHeight="12.75"/>
  <cols>
    <col min="1" max="1" width="23.42578125" style="6" customWidth="1"/>
    <col min="2" max="3" width="13.85546875" style="6" customWidth="1"/>
    <col min="4" max="4" width="20.42578125" style="6" customWidth="1"/>
    <col min="5" max="5" width="17.7109375" style="6" customWidth="1"/>
    <col min="6" max="9" width="18.85546875" style="6" customWidth="1"/>
    <col min="10" max="26" width="15.7109375" style="6" customWidth="1"/>
    <col min="27" max="27" width="18.7109375" style="6" customWidth="1"/>
    <col min="28" max="28" width="16.42578125" style="6" bestFit="1" customWidth="1"/>
    <col min="29" max="29" width="17.7109375" style="6" customWidth="1"/>
    <col min="30" max="30" width="13.85546875" style="6" customWidth="1"/>
    <col min="31" max="16384" width="10.85546875" style="6"/>
  </cols>
  <sheetData>
    <row r="1" spans="1:41" s="765" customFormat="1" ht="14.25" customHeight="1">
      <c r="A1" s="879"/>
      <c r="B1" s="879"/>
      <c r="C1" s="879"/>
      <c r="D1" s="879"/>
      <c r="E1" s="879"/>
      <c r="F1" s="879"/>
      <c r="G1" s="879"/>
      <c r="H1" s="879"/>
      <c r="I1" s="879"/>
      <c r="J1" s="852"/>
      <c r="K1" s="852"/>
      <c r="L1" s="852"/>
      <c r="M1" s="852"/>
      <c r="N1" s="879"/>
      <c r="O1" s="879"/>
      <c r="P1" s="879"/>
      <c r="Q1" s="879"/>
      <c r="R1" s="879"/>
      <c r="S1" s="879"/>
      <c r="T1" s="879"/>
      <c r="U1" s="879"/>
      <c r="V1" s="879"/>
      <c r="W1" s="879"/>
      <c r="X1" s="879"/>
      <c r="Y1" s="852"/>
      <c r="Z1" s="852"/>
      <c r="AA1" s="879"/>
      <c r="AB1" s="764"/>
      <c r="AC1" s="764"/>
      <c r="AD1" s="764"/>
      <c r="AE1" s="764"/>
      <c r="AF1" s="764"/>
      <c r="AG1" s="764"/>
      <c r="AH1" s="764"/>
      <c r="AI1" s="764"/>
      <c r="AJ1" s="764"/>
      <c r="AK1" s="764"/>
      <c r="AL1" s="764"/>
    </row>
    <row r="2" spans="1:41" s="765" customFormat="1" ht="21.95" customHeight="1">
      <c r="A2" s="31"/>
      <c r="B2" s="31"/>
      <c r="C2" s="31"/>
      <c r="D2" s="31"/>
      <c r="E2" s="31"/>
      <c r="F2" s="31"/>
      <c r="G2" s="31"/>
      <c r="H2" s="31"/>
      <c r="I2" s="31"/>
      <c r="J2" s="59"/>
      <c r="K2" s="59"/>
      <c r="L2" s="59"/>
      <c r="M2" s="59"/>
      <c r="N2" s="59"/>
      <c r="O2" s="59"/>
      <c r="P2" s="59"/>
      <c r="Q2" s="59"/>
      <c r="R2" s="59"/>
      <c r="S2" s="59"/>
      <c r="T2" s="59"/>
      <c r="U2" s="59"/>
      <c r="V2" s="59"/>
      <c r="W2" s="59"/>
      <c r="X2" s="59"/>
      <c r="Y2" s="31"/>
      <c r="Z2" s="31"/>
      <c r="AA2" s="880"/>
      <c r="AC2" s="881"/>
      <c r="AD2" s="881"/>
      <c r="AE2" s="881"/>
      <c r="AF2" s="881"/>
      <c r="AG2" s="764"/>
      <c r="AH2" s="764"/>
      <c r="AI2" s="764"/>
      <c r="AJ2" s="764"/>
      <c r="AK2" s="764"/>
      <c r="AL2" s="764"/>
    </row>
    <row r="3" spans="1:41" s="765" customFormat="1" ht="21.95" customHeight="1">
      <c r="A3" s="31"/>
      <c r="B3" s="31"/>
      <c r="C3" s="31"/>
      <c r="D3" s="31"/>
      <c r="E3" s="31"/>
      <c r="F3" s="31"/>
      <c r="G3" s="31"/>
      <c r="H3" s="31"/>
      <c r="I3" s="31"/>
      <c r="J3" s="59"/>
      <c r="K3" s="59"/>
      <c r="L3" s="59"/>
      <c r="M3" s="59"/>
      <c r="N3" s="59"/>
      <c r="O3" s="59"/>
      <c r="P3" s="59"/>
      <c r="Q3" s="59"/>
      <c r="R3" s="59"/>
      <c r="S3" s="59"/>
      <c r="T3" s="59"/>
      <c r="U3" s="59"/>
      <c r="V3" s="59"/>
      <c r="W3" s="59"/>
      <c r="X3" s="59"/>
      <c r="Y3" s="31"/>
      <c r="Z3" s="31"/>
      <c r="AA3" s="880"/>
      <c r="AD3" s="881"/>
      <c r="AE3" s="881"/>
      <c r="AF3" s="881"/>
      <c r="AG3" s="764"/>
      <c r="AH3" s="764"/>
      <c r="AI3" s="764"/>
      <c r="AJ3" s="764"/>
      <c r="AK3" s="764"/>
      <c r="AL3" s="764"/>
    </row>
    <row r="4" spans="1:41" s="765" customFormat="1" ht="21.95" customHeight="1">
      <c r="A4" s="31"/>
      <c r="B4" s="31"/>
      <c r="C4" s="31"/>
      <c r="D4" s="31"/>
      <c r="E4" s="31"/>
      <c r="F4" s="31"/>
      <c r="G4" s="31"/>
      <c r="H4" s="31"/>
      <c r="I4" s="31"/>
      <c r="J4" s="59"/>
      <c r="K4" s="59"/>
      <c r="L4" s="59"/>
      <c r="M4" s="59"/>
      <c r="N4" s="59"/>
      <c r="O4" s="59"/>
      <c r="P4" s="59"/>
      <c r="Q4" s="59"/>
      <c r="R4" s="59"/>
      <c r="S4" s="59"/>
      <c r="T4" s="59"/>
      <c r="U4" s="59"/>
      <c r="V4" s="59"/>
      <c r="W4" s="59"/>
      <c r="X4" s="59"/>
      <c r="Y4" s="31"/>
      <c r="Z4" s="31"/>
      <c r="AA4" s="880"/>
      <c r="AD4" s="881"/>
      <c r="AE4" s="881"/>
      <c r="AF4" s="881"/>
      <c r="AG4" s="764"/>
      <c r="AH4" s="764"/>
      <c r="AI4" s="764"/>
      <c r="AJ4" s="764"/>
      <c r="AK4" s="764"/>
      <c r="AL4" s="764"/>
    </row>
    <row r="5" spans="1:41" s="765" customFormat="1" ht="21.95" customHeight="1">
      <c r="A5" s="47"/>
      <c r="B5" s="47"/>
      <c r="C5" s="47"/>
      <c r="D5" s="47"/>
      <c r="E5" s="47"/>
      <c r="F5" s="47"/>
      <c r="G5" s="47"/>
      <c r="H5" s="47"/>
      <c r="I5" s="47"/>
      <c r="J5" s="47"/>
      <c r="K5" s="47"/>
      <c r="L5" s="47"/>
      <c r="M5" s="47"/>
      <c r="N5" s="47"/>
      <c r="O5" s="47"/>
      <c r="P5" s="47"/>
      <c r="Q5" s="47"/>
      <c r="R5" s="47"/>
      <c r="S5" s="47"/>
      <c r="T5" s="47"/>
      <c r="U5" s="47"/>
      <c r="V5" s="47"/>
      <c r="W5" s="47"/>
      <c r="X5" s="47"/>
      <c r="Y5" s="47"/>
      <c r="Z5" s="47"/>
      <c r="AA5" s="47"/>
      <c r="AD5" s="881"/>
      <c r="AE5" s="881"/>
      <c r="AF5" s="881"/>
      <c r="AG5" s="764"/>
      <c r="AH5" s="764"/>
      <c r="AI5" s="764"/>
      <c r="AJ5" s="764"/>
      <c r="AK5" s="764"/>
      <c r="AL5" s="764"/>
    </row>
    <row r="6" spans="1:41" s="765" customFormat="1" ht="50.25" customHeight="1">
      <c r="A6" s="882" t="s">
        <v>0</v>
      </c>
      <c r="B6" s="883"/>
      <c r="C6" s="883"/>
      <c r="D6" s="883"/>
      <c r="E6" s="883"/>
      <c r="F6" s="883"/>
      <c r="G6" s="883"/>
      <c r="H6" s="883"/>
      <c r="I6" s="883"/>
      <c r="J6" s="883"/>
      <c r="K6" s="883"/>
      <c r="L6" s="883"/>
      <c r="M6" s="883"/>
      <c r="N6" s="883"/>
      <c r="O6" s="883"/>
      <c r="P6" s="883"/>
      <c r="Q6" s="883"/>
      <c r="R6" s="883"/>
      <c r="S6" s="883"/>
      <c r="T6" s="883"/>
      <c r="U6" s="883"/>
      <c r="V6" s="883"/>
      <c r="W6" s="883"/>
      <c r="X6" s="883"/>
      <c r="Y6" s="883"/>
      <c r="Z6" s="883"/>
      <c r="AA6" s="884"/>
      <c r="AD6" s="881"/>
      <c r="AE6" s="881"/>
      <c r="AF6" s="881"/>
      <c r="AG6" s="764"/>
      <c r="AH6" s="764"/>
      <c r="AI6" s="764"/>
      <c r="AJ6" s="764"/>
      <c r="AK6" s="764"/>
      <c r="AL6" s="764"/>
    </row>
    <row r="7" spans="1:41" s="765" customFormat="1" ht="27.95" customHeight="1">
      <c r="A7" s="882" t="s">
        <v>82</v>
      </c>
      <c r="B7" s="885"/>
      <c r="C7" s="886"/>
      <c r="D7" s="886"/>
      <c r="E7" s="886"/>
      <c r="F7" s="886"/>
      <c r="G7" s="886"/>
      <c r="H7" s="886"/>
      <c r="I7" s="886"/>
      <c r="J7" s="886"/>
      <c r="K7" s="886"/>
      <c r="L7" s="886"/>
      <c r="M7" s="886"/>
      <c r="N7" s="886"/>
      <c r="O7" s="886"/>
      <c r="P7" s="886"/>
      <c r="Q7" s="886"/>
      <c r="R7" s="886"/>
      <c r="S7" s="886"/>
      <c r="T7" s="886"/>
      <c r="U7" s="886"/>
      <c r="V7" s="886"/>
      <c r="W7" s="886"/>
      <c r="X7" s="886"/>
      <c r="Y7" s="886"/>
      <c r="Z7" s="886"/>
      <c r="AA7" s="887"/>
      <c r="AD7" s="881"/>
      <c r="AE7" s="881"/>
      <c r="AF7" s="881"/>
      <c r="AG7" s="764"/>
      <c r="AH7" s="764"/>
      <c r="AI7" s="764"/>
      <c r="AJ7" s="764"/>
      <c r="AK7" s="764"/>
      <c r="AL7" s="764"/>
    </row>
    <row r="8" spans="1:41" s="765" customFormat="1" ht="27.95" customHeight="1">
      <c r="A8" s="882" t="s">
        <v>42</v>
      </c>
      <c r="B8" s="885"/>
      <c r="C8" s="886"/>
      <c r="D8" s="886"/>
      <c r="E8" s="886"/>
      <c r="F8" s="886"/>
      <c r="G8" s="886"/>
      <c r="H8" s="886"/>
      <c r="I8" s="886"/>
      <c r="J8" s="886"/>
      <c r="K8" s="886"/>
      <c r="L8" s="886"/>
      <c r="M8" s="886"/>
      <c r="N8" s="886"/>
      <c r="O8" s="886"/>
      <c r="P8" s="886"/>
      <c r="Q8" s="886"/>
      <c r="R8" s="886"/>
      <c r="S8" s="886"/>
      <c r="T8" s="886"/>
      <c r="U8" s="886"/>
      <c r="V8" s="886"/>
      <c r="W8" s="886"/>
      <c r="X8" s="886"/>
      <c r="Y8" s="886"/>
      <c r="Z8" s="886"/>
      <c r="AA8" s="887"/>
      <c r="AD8" s="881"/>
      <c r="AE8" s="881"/>
      <c r="AF8" s="881"/>
      <c r="AG8" s="764"/>
      <c r="AH8" s="764"/>
      <c r="AI8" s="764"/>
      <c r="AJ8" s="764"/>
      <c r="AK8" s="764"/>
      <c r="AL8" s="764"/>
    </row>
    <row r="9" spans="1:41" s="765" customFormat="1" ht="27.95" customHeight="1">
      <c r="A9" s="882" t="s">
        <v>22</v>
      </c>
      <c r="B9" s="885" t="s">
        <v>205</v>
      </c>
      <c r="C9" s="886"/>
      <c r="D9" s="886"/>
      <c r="E9" s="886"/>
      <c r="F9" s="886"/>
      <c r="G9" s="886"/>
      <c r="H9" s="886"/>
      <c r="I9" s="886"/>
      <c r="J9" s="886"/>
      <c r="K9" s="886"/>
      <c r="L9" s="886"/>
      <c r="M9" s="886"/>
      <c r="N9" s="886"/>
      <c r="O9" s="886"/>
      <c r="P9" s="886"/>
      <c r="Q9" s="886"/>
      <c r="R9" s="886"/>
      <c r="S9" s="886"/>
      <c r="T9" s="886"/>
      <c r="U9" s="886"/>
      <c r="V9" s="886"/>
      <c r="W9" s="886"/>
      <c r="X9" s="886"/>
      <c r="Y9" s="886"/>
      <c r="Z9" s="886"/>
      <c r="AA9" s="887"/>
      <c r="AD9" s="881"/>
      <c r="AE9" s="881"/>
      <c r="AF9" s="881"/>
      <c r="AG9" s="764"/>
      <c r="AH9" s="764"/>
      <c r="AI9" s="764"/>
      <c r="AJ9" s="764"/>
      <c r="AK9" s="764"/>
      <c r="AL9" s="764"/>
    </row>
    <row r="10" spans="1:41" s="765" customFormat="1" ht="21.75" customHeight="1">
      <c r="A10" s="888"/>
      <c r="B10" s="888"/>
      <c r="C10" s="888"/>
      <c r="D10" s="888"/>
      <c r="E10" s="888"/>
      <c r="F10" s="888"/>
      <c r="G10" s="888"/>
      <c r="H10" s="888"/>
      <c r="I10" s="888"/>
      <c r="J10" s="888"/>
      <c r="K10" s="888"/>
      <c r="L10" s="888"/>
      <c r="M10" s="888"/>
      <c r="N10" s="888"/>
      <c r="O10" s="888"/>
      <c r="P10" s="888"/>
      <c r="Q10" s="888"/>
      <c r="R10" s="888"/>
      <c r="S10" s="888"/>
      <c r="T10" s="888"/>
      <c r="U10" s="888"/>
      <c r="V10" s="888"/>
      <c r="W10" s="888"/>
      <c r="X10" s="888"/>
      <c r="Y10" s="888"/>
      <c r="Z10" s="888"/>
      <c r="AA10" s="888"/>
      <c r="AB10" s="774"/>
      <c r="AC10" s="774"/>
      <c r="AD10" s="774"/>
      <c r="AE10" s="774"/>
      <c r="AF10" s="774"/>
      <c r="AG10" s="774"/>
      <c r="AH10" s="774"/>
      <c r="AI10" s="774"/>
      <c r="AJ10" s="774"/>
      <c r="AK10" s="774"/>
      <c r="AL10" s="774"/>
      <c r="AM10" s="774"/>
      <c r="AN10" s="774"/>
      <c r="AO10" s="774"/>
    </row>
    <row r="11" spans="1:41" s="782" customFormat="1" ht="16.5" customHeight="1">
      <c r="A11" s="30"/>
      <c r="B11" s="30"/>
      <c r="C11" s="30"/>
      <c r="D11" s="30"/>
      <c r="E11" s="30"/>
      <c r="F11" s="30"/>
      <c r="G11" s="30"/>
      <c r="H11" s="30"/>
      <c r="I11" s="30"/>
      <c r="J11" s="889" t="s">
        <v>206</v>
      </c>
      <c r="K11" s="889"/>
      <c r="L11" s="889"/>
      <c r="M11" s="889"/>
      <c r="N11" s="889"/>
      <c r="O11" s="889"/>
      <c r="P11" s="889"/>
      <c r="Q11" s="889"/>
      <c r="R11" s="889"/>
      <c r="S11" s="889"/>
      <c r="T11" s="889"/>
      <c r="U11" s="889"/>
      <c r="V11" s="889"/>
      <c r="W11" s="889"/>
      <c r="X11" s="889"/>
      <c r="Y11" s="781"/>
      <c r="Z11" s="781"/>
      <c r="AA11" s="781"/>
      <c r="AB11" s="781"/>
      <c r="AC11" s="781"/>
      <c r="AD11" s="781"/>
      <c r="AE11" s="781"/>
      <c r="AF11" s="781"/>
      <c r="AG11" s="781"/>
      <c r="AH11" s="781"/>
      <c r="AI11" s="781"/>
      <c r="AJ11" s="781"/>
      <c r="AK11" s="781"/>
      <c r="AL11" s="781"/>
      <c r="AM11" s="781"/>
      <c r="AN11" s="781"/>
      <c r="AO11" s="781"/>
    </row>
    <row r="12" spans="1:41" s="765" customFormat="1" ht="16.5" customHeight="1">
      <c r="A12" s="458"/>
      <c r="B12" s="458"/>
      <c r="C12" s="458"/>
      <c r="D12" s="458"/>
      <c r="E12" s="458"/>
      <c r="F12" s="458"/>
      <c r="G12" s="458"/>
      <c r="H12" s="458"/>
      <c r="I12" s="458"/>
      <c r="J12" s="889"/>
      <c r="K12" s="889"/>
      <c r="L12" s="889"/>
      <c r="M12" s="889"/>
      <c r="N12" s="889"/>
      <c r="O12" s="889"/>
      <c r="P12" s="889"/>
      <c r="Q12" s="889"/>
      <c r="R12" s="889"/>
      <c r="S12" s="889"/>
      <c r="T12" s="889"/>
      <c r="U12" s="889"/>
      <c r="V12" s="889"/>
      <c r="W12" s="889"/>
      <c r="X12" s="889"/>
      <c r="Y12" s="890"/>
      <c r="Z12" s="890"/>
      <c r="AA12" s="890"/>
      <c r="AB12" s="774"/>
      <c r="AC12" s="774"/>
      <c r="AD12" s="774"/>
      <c r="AE12" s="774"/>
      <c r="AF12" s="774"/>
      <c r="AG12" s="774"/>
      <c r="AH12" s="774"/>
      <c r="AI12" s="774"/>
      <c r="AJ12" s="774"/>
      <c r="AK12" s="774"/>
      <c r="AL12" s="774"/>
      <c r="AM12" s="774"/>
      <c r="AN12" s="774"/>
      <c r="AO12" s="774"/>
    </row>
    <row r="13" spans="1:41" s="782" customFormat="1" ht="16.5" customHeight="1">
      <c r="A13" s="30"/>
      <c r="B13" s="30"/>
      <c r="C13" s="30"/>
      <c r="D13" s="30"/>
      <c r="E13" s="30"/>
      <c r="F13" s="30"/>
      <c r="G13" s="30"/>
      <c r="H13" s="30"/>
      <c r="I13" s="30"/>
      <c r="J13" s="889"/>
      <c r="K13" s="889"/>
      <c r="L13" s="889"/>
      <c r="M13" s="889"/>
      <c r="N13" s="889"/>
      <c r="O13" s="889"/>
      <c r="P13" s="889"/>
      <c r="Q13" s="889"/>
      <c r="R13" s="889"/>
      <c r="S13" s="889"/>
      <c r="T13" s="889"/>
      <c r="U13" s="889"/>
      <c r="V13" s="889"/>
      <c r="W13" s="889"/>
      <c r="X13" s="889"/>
      <c r="Y13" s="781"/>
      <c r="Z13" s="781"/>
      <c r="AA13" s="781"/>
      <c r="AB13" s="781"/>
      <c r="AC13" s="781"/>
      <c r="AD13" s="781"/>
      <c r="AE13" s="781"/>
      <c r="AF13" s="781"/>
      <c r="AG13" s="781"/>
      <c r="AH13" s="781"/>
      <c r="AI13" s="781"/>
      <c r="AJ13" s="781"/>
      <c r="AK13" s="781"/>
      <c r="AL13" s="781"/>
      <c r="AM13" s="781"/>
      <c r="AN13" s="781"/>
      <c r="AO13" s="781"/>
    </row>
    <row r="14" spans="1:41" s="765" customFormat="1" ht="15.75" customHeight="1">
      <c r="A14" s="778"/>
      <c r="B14" s="778"/>
      <c r="C14" s="778"/>
      <c r="D14" s="778"/>
      <c r="E14" s="778"/>
      <c r="F14" s="778"/>
      <c r="G14" s="778"/>
      <c r="H14" s="778"/>
      <c r="I14" s="778"/>
      <c r="J14" s="6"/>
      <c r="K14" s="6"/>
      <c r="L14" s="6"/>
      <c r="M14" s="6"/>
      <c r="N14" s="774"/>
      <c r="O14" s="774"/>
      <c r="P14" s="774"/>
      <c r="Q14" s="774"/>
      <c r="R14" s="774"/>
      <c r="S14" s="774"/>
      <c r="T14" s="774"/>
      <c r="U14" s="774"/>
      <c r="V14" s="774"/>
      <c r="W14" s="774"/>
      <c r="X14" s="774"/>
      <c r="Y14" s="774"/>
      <c r="Z14" s="774"/>
      <c r="AA14" s="774"/>
      <c r="AB14" s="774"/>
      <c r="AC14" s="774"/>
      <c r="AD14" s="774"/>
      <c r="AE14" s="774"/>
      <c r="AF14" s="774"/>
      <c r="AG14" s="774"/>
      <c r="AH14" s="774"/>
      <c r="AI14" s="774"/>
      <c r="AJ14" s="774"/>
      <c r="AK14" s="774"/>
      <c r="AL14" s="774"/>
      <c r="AM14" s="774"/>
      <c r="AN14" s="774"/>
      <c r="AO14" s="774"/>
    </row>
    <row r="15" spans="1:41" ht="19.5" customHeight="1" thickBot="1"/>
    <row r="16" spans="1:41" ht="24" customHeight="1">
      <c r="A16" s="891" t="s">
        <v>189</v>
      </c>
      <c r="B16" s="892" t="s">
        <v>207</v>
      </c>
      <c r="C16" s="893"/>
      <c r="D16" s="894" t="s">
        <v>208</v>
      </c>
      <c r="E16" s="894" t="s">
        <v>209</v>
      </c>
      <c r="F16" s="895" t="s">
        <v>210</v>
      </c>
      <c r="G16" s="896" t="s">
        <v>211</v>
      </c>
      <c r="H16" s="897"/>
      <c r="I16" s="896" t="s">
        <v>212</v>
      </c>
      <c r="J16" s="897"/>
      <c r="K16" s="896" t="s">
        <v>213</v>
      </c>
      <c r="L16" s="897"/>
      <c r="M16" s="896" t="s">
        <v>214</v>
      </c>
      <c r="N16" s="897"/>
      <c r="O16" s="896" t="s">
        <v>215</v>
      </c>
      <c r="P16" s="897"/>
      <c r="Q16" s="896" t="s">
        <v>216</v>
      </c>
      <c r="R16" s="897"/>
      <c r="S16" s="896" t="s">
        <v>217</v>
      </c>
      <c r="T16" s="897"/>
      <c r="U16" s="896" t="s">
        <v>218</v>
      </c>
      <c r="V16" s="897"/>
      <c r="W16" s="896" t="s">
        <v>219</v>
      </c>
      <c r="X16" s="897"/>
      <c r="Y16" s="896" t="s">
        <v>220</v>
      </c>
      <c r="Z16" s="897"/>
      <c r="AA16" s="898"/>
      <c r="AB16" s="899" t="s">
        <v>221</v>
      </c>
      <c r="AC16" s="899" t="s">
        <v>222</v>
      </c>
      <c r="AD16" s="899" t="s">
        <v>223</v>
      </c>
    </row>
    <row r="17" spans="1:30" ht="24" customHeight="1" thickBot="1">
      <c r="A17" s="900"/>
      <c r="B17" s="901" t="s">
        <v>224</v>
      </c>
      <c r="C17" s="902" t="s">
        <v>225</v>
      </c>
      <c r="D17" s="903"/>
      <c r="E17" s="903"/>
      <c r="F17" s="904"/>
      <c r="G17" s="905" t="s">
        <v>226</v>
      </c>
      <c r="H17" s="905" t="s">
        <v>227</v>
      </c>
      <c r="I17" s="905" t="s">
        <v>226</v>
      </c>
      <c r="J17" s="905" t="s">
        <v>228</v>
      </c>
      <c r="K17" s="905" t="s">
        <v>226</v>
      </c>
      <c r="L17" s="905" t="s">
        <v>229</v>
      </c>
      <c r="M17" s="905" t="s">
        <v>226</v>
      </c>
      <c r="N17" s="905" t="s">
        <v>228</v>
      </c>
      <c r="O17" s="905" t="s">
        <v>226</v>
      </c>
      <c r="P17" s="905" t="s">
        <v>229</v>
      </c>
      <c r="Q17" s="905" t="s">
        <v>226</v>
      </c>
      <c r="R17" s="905" t="s">
        <v>228</v>
      </c>
      <c r="S17" s="905" t="s">
        <v>226</v>
      </c>
      <c r="T17" s="905" t="s">
        <v>228</v>
      </c>
      <c r="U17" s="905" t="s">
        <v>226</v>
      </c>
      <c r="V17" s="905" t="s">
        <v>229</v>
      </c>
      <c r="W17" s="905" t="s">
        <v>226</v>
      </c>
      <c r="X17" s="905" t="s">
        <v>228</v>
      </c>
      <c r="Y17" s="905" t="s">
        <v>230</v>
      </c>
      <c r="Z17" s="905" t="s">
        <v>229</v>
      </c>
      <c r="AA17" s="905"/>
    </row>
    <row r="18" spans="1:30">
      <c r="A18" s="906"/>
      <c r="B18" s="907"/>
      <c r="C18" s="907"/>
      <c r="D18" s="906"/>
      <c r="E18" s="906"/>
      <c r="F18" s="906"/>
      <c r="G18" s="908"/>
      <c r="H18" s="908"/>
      <c r="I18" s="908"/>
      <c r="J18" s="908"/>
      <c r="K18" s="908"/>
      <c r="L18" s="908"/>
      <c r="M18" s="908"/>
      <c r="N18" s="908"/>
      <c r="O18" s="908"/>
      <c r="P18" s="908"/>
      <c r="Q18" s="908"/>
      <c r="R18" s="908"/>
      <c r="S18" s="908"/>
      <c r="T18" s="908"/>
      <c r="U18" s="908"/>
      <c r="V18" s="908"/>
      <c r="W18" s="908"/>
      <c r="X18" s="909"/>
    </row>
    <row r="19" spans="1:30" ht="18.75" customHeight="1">
      <c r="A19" s="381"/>
      <c r="B19" s="908"/>
      <c r="C19" s="910"/>
      <c r="D19" s="381"/>
      <c r="E19" s="381"/>
      <c r="F19" s="381"/>
      <c r="G19" s="911"/>
      <c r="H19" s="911"/>
      <c r="I19" s="911"/>
      <c r="J19" s="911"/>
      <c r="K19" s="911"/>
      <c r="L19" s="911"/>
      <c r="M19" s="911"/>
      <c r="N19" s="911"/>
      <c r="O19" s="911"/>
      <c r="P19" s="911"/>
      <c r="Q19" s="911"/>
      <c r="R19" s="380"/>
      <c r="S19" s="380"/>
      <c r="T19" s="380"/>
      <c r="U19" s="380"/>
      <c r="V19" s="912"/>
      <c r="W19" s="912"/>
      <c r="X19" s="912"/>
    </row>
    <row r="20" spans="1:30" ht="13.5" customHeight="1">
      <c r="A20" s="381"/>
      <c r="B20" s="913"/>
      <c r="C20" s="913"/>
      <c r="D20" s="914"/>
      <c r="E20" s="914"/>
      <c r="F20" s="914"/>
      <c r="G20" s="915"/>
      <c r="H20" s="915"/>
      <c r="I20" s="915"/>
      <c r="J20" s="915"/>
      <c r="K20" s="915"/>
      <c r="L20" s="915"/>
      <c r="M20" s="915"/>
      <c r="N20" s="915"/>
      <c r="O20" s="915"/>
      <c r="P20" s="915"/>
      <c r="Q20" s="915"/>
      <c r="R20" s="915"/>
      <c r="S20" s="915"/>
      <c r="T20" s="915"/>
      <c r="U20" s="915"/>
      <c r="V20" s="915"/>
      <c r="W20" s="915"/>
      <c r="X20" s="915"/>
      <c r="Y20" s="916"/>
      <c r="Z20" s="916"/>
      <c r="AA20" s="917"/>
    </row>
    <row r="21" spans="1:30" ht="24.95" customHeight="1">
      <c r="A21" s="918" t="s">
        <v>139</v>
      </c>
      <c r="B21" s="919">
        <v>41834</v>
      </c>
      <c r="C21" s="919">
        <v>41957</v>
      </c>
      <c r="D21" s="920">
        <f>25923541.35+1160856.08</f>
        <v>27084397.43</v>
      </c>
      <c r="E21" s="921" t="s">
        <v>141</v>
      </c>
      <c r="F21" s="921"/>
      <c r="G21" s="922"/>
      <c r="H21" s="922"/>
      <c r="I21" s="922"/>
      <c r="J21" s="922"/>
      <c r="K21" s="922"/>
      <c r="L21" s="922"/>
      <c r="M21" s="922"/>
      <c r="N21" s="922"/>
      <c r="O21" s="922"/>
      <c r="P21" s="922"/>
      <c r="Q21" s="922"/>
      <c r="R21" s="923">
        <f>D21/8</f>
        <v>3385549.67875</v>
      </c>
      <c r="S21" s="923">
        <f>R21</f>
        <v>3385549.67875</v>
      </c>
      <c r="T21" s="923">
        <f t="shared" ref="T21:Y21" si="0">S21</f>
        <v>3385549.67875</v>
      </c>
      <c r="U21" s="923">
        <f t="shared" si="0"/>
        <v>3385549.67875</v>
      </c>
      <c r="V21" s="923">
        <f t="shared" si="0"/>
        <v>3385549.67875</v>
      </c>
      <c r="W21" s="923">
        <f t="shared" si="0"/>
        <v>3385549.67875</v>
      </c>
      <c r="X21" s="923">
        <f t="shared" si="0"/>
        <v>3385549.67875</v>
      </c>
      <c r="Y21" s="923">
        <f t="shared" si="0"/>
        <v>3385549.67875</v>
      </c>
      <c r="Z21" s="922"/>
      <c r="AA21" s="922"/>
      <c r="AB21" s="924">
        <f>SUM(G21:Z21)</f>
        <v>27084397.430000003</v>
      </c>
      <c r="AC21" s="925"/>
      <c r="AD21" s="926"/>
    </row>
    <row r="22" spans="1:30" ht="24.95" customHeight="1">
      <c r="A22" s="927"/>
      <c r="B22" s="928">
        <v>41690</v>
      </c>
      <c r="C22" s="928">
        <v>41957</v>
      </c>
      <c r="D22" s="929"/>
      <c r="E22" s="930" t="s">
        <v>231</v>
      </c>
      <c r="F22" s="921"/>
      <c r="G22" s="931"/>
      <c r="H22" s="932">
        <f>304126.94</f>
        <v>304126.94</v>
      </c>
      <c r="I22" s="932">
        <f>291258.62</f>
        <v>291258.62</v>
      </c>
      <c r="J22" s="932">
        <v>1940900</v>
      </c>
      <c r="K22" s="932" t="e">
        <f>([56]!'!ABRIL!F14C7')/2</f>
        <v>#REF!</v>
      </c>
      <c r="L22" s="932" t="e">
        <f>K22</f>
        <v>#REF!</v>
      </c>
      <c r="M22" s="932" t="e">
        <f>([56]!'!MAYO!F22C8')/2</f>
        <v>#REF!</v>
      </c>
      <c r="N22" s="932" t="e">
        <f>M22</f>
        <v>#REF!</v>
      </c>
      <c r="O22" s="931"/>
      <c r="P22" s="931"/>
      <c r="Q22" s="931"/>
      <c r="R22" s="931"/>
      <c r="S22" s="931"/>
      <c r="T22" s="931"/>
      <c r="U22" s="931"/>
      <c r="V22" s="931"/>
      <c r="W22" s="931"/>
      <c r="X22" s="931"/>
      <c r="Y22" s="931"/>
      <c r="Z22" s="931"/>
      <c r="AA22" s="931"/>
      <c r="AB22" s="924" t="e">
        <f>SUM(G22:Z22)</f>
        <v>#REF!</v>
      </c>
      <c r="AC22" s="925">
        <f>SUM(H22:J22)</f>
        <v>2536285.56</v>
      </c>
      <c r="AD22" s="926" t="e">
        <f>AB22-AC22</f>
        <v>#REF!</v>
      </c>
    </row>
    <row r="23" spans="1:30" ht="13.5" customHeight="1">
      <c r="A23" s="381"/>
      <c r="B23" s="913"/>
      <c r="C23" s="913"/>
      <c r="D23" s="914"/>
      <c r="E23" s="914"/>
      <c r="F23" s="914"/>
      <c r="G23" s="915"/>
      <c r="H23" s="915"/>
      <c r="I23" s="915"/>
      <c r="J23" s="915"/>
      <c r="K23" s="915"/>
      <c r="L23" s="915"/>
      <c r="M23" s="915"/>
      <c r="N23" s="915"/>
      <c r="O23" s="915"/>
      <c r="P23" s="915"/>
      <c r="Q23" s="915"/>
      <c r="R23" s="915"/>
      <c r="S23" s="915"/>
      <c r="T23" s="915"/>
      <c r="U23" s="915"/>
      <c r="V23" s="915"/>
      <c r="W23" s="915"/>
      <c r="X23" s="915"/>
      <c r="Y23" s="916"/>
      <c r="Z23" s="916"/>
      <c r="AA23" s="917"/>
    </row>
    <row r="24" spans="1:30" ht="24.95" customHeight="1">
      <c r="A24" s="918" t="s">
        <v>232</v>
      </c>
      <c r="B24" s="919">
        <v>41866</v>
      </c>
      <c r="C24" s="919">
        <v>41957</v>
      </c>
      <c r="D24" s="920">
        <v>629293.43999999994</v>
      </c>
      <c r="E24" s="921" t="s">
        <v>141</v>
      </c>
      <c r="F24" s="921"/>
      <c r="G24" s="922"/>
      <c r="H24" s="922"/>
      <c r="I24" s="922"/>
      <c r="J24" s="922"/>
      <c r="K24" s="922"/>
      <c r="L24" s="922"/>
      <c r="M24" s="922"/>
      <c r="N24" s="922"/>
      <c r="O24" s="922"/>
      <c r="P24" s="922"/>
      <c r="Q24" s="922"/>
      <c r="R24" s="922"/>
      <c r="S24" s="922"/>
      <c r="T24" s="923">
        <f>D24/6</f>
        <v>104882.23999999999</v>
      </c>
      <c r="U24" s="923">
        <f>T24</f>
        <v>104882.23999999999</v>
      </c>
      <c r="V24" s="923">
        <f t="shared" ref="V24:Y24" si="1">U24</f>
        <v>104882.23999999999</v>
      </c>
      <c r="W24" s="923">
        <f t="shared" si="1"/>
        <v>104882.23999999999</v>
      </c>
      <c r="X24" s="923">
        <f t="shared" si="1"/>
        <v>104882.23999999999</v>
      </c>
      <c r="Y24" s="923">
        <f t="shared" si="1"/>
        <v>104882.23999999999</v>
      </c>
      <c r="Z24" s="922"/>
      <c r="AA24" s="922"/>
      <c r="AB24" s="924">
        <f>SUM(G24:Z24)</f>
        <v>629293.43999999994</v>
      </c>
    </row>
    <row r="25" spans="1:30" ht="24.95" customHeight="1">
      <c r="A25" s="927"/>
      <c r="B25" s="928"/>
      <c r="C25" s="928"/>
      <c r="D25" s="929"/>
      <c r="E25" s="930" t="s">
        <v>231</v>
      </c>
      <c r="F25" s="921"/>
      <c r="G25" s="931"/>
      <c r="H25" s="931"/>
      <c r="I25" s="931"/>
      <c r="J25" s="931"/>
      <c r="K25" s="931"/>
      <c r="L25" s="931"/>
      <c r="M25" s="931"/>
      <c r="N25" s="931"/>
      <c r="O25" s="931"/>
      <c r="P25" s="931"/>
      <c r="Q25" s="931"/>
      <c r="R25" s="931"/>
      <c r="S25" s="931"/>
      <c r="T25" s="931"/>
      <c r="U25" s="931"/>
      <c r="V25" s="931"/>
      <c r="W25" s="931"/>
      <c r="X25" s="931"/>
      <c r="Y25" s="931"/>
      <c r="Z25" s="931"/>
      <c r="AA25" s="931"/>
      <c r="AB25" s="933"/>
    </row>
    <row r="26" spans="1:30" ht="13.5" customHeight="1">
      <c r="A26" s="381"/>
      <c r="B26" s="913"/>
      <c r="C26" s="913"/>
      <c r="D26" s="914"/>
      <c r="E26" s="914"/>
      <c r="F26" s="914"/>
      <c r="G26" s="915"/>
      <c r="H26" s="915"/>
      <c r="I26" s="915"/>
      <c r="J26" s="915"/>
      <c r="K26" s="915"/>
      <c r="L26" s="915"/>
      <c r="M26" s="915"/>
      <c r="N26" s="915"/>
      <c r="O26" s="915"/>
      <c r="P26" s="915"/>
      <c r="Q26" s="915"/>
      <c r="R26" s="915"/>
      <c r="S26" s="915"/>
      <c r="T26" s="915"/>
      <c r="U26" s="915"/>
      <c r="V26" s="915"/>
      <c r="W26" s="915"/>
      <c r="X26" s="915"/>
      <c r="Y26" s="916"/>
      <c r="Z26" s="916"/>
      <c r="AA26" s="917"/>
    </row>
    <row r="27" spans="1:30" ht="24.95" customHeight="1">
      <c r="A27" s="918" t="s">
        <v>233</v>
      </c>
      <c r="B27" s="919">
        <v>41866</v>
      </c>
      <c r="C27" s="919">
        <v>41957</v>
      </c>
      <c r="D27" s="920">
        <f>10132090+11873412+6041453.28+35882419.2</f>
        <v>63929374.480000004</v>
      </c>
      <c r="E27" s="921" t="s">
        <v>141</v>
      </c>
      <c r="F27" s="921"/>
      <c r="G27" s="922"/>
      <c r="H27" s="922"/>
      <c r="I27" s="922"/>
      <c r="J27" s="922"/>
      <c r="K27" s="922"/>
      <c r="L27" s="922"/>
      <c r="M27" s="922"/>
      <c r="N27" s="922"/>
      <c r="O27" s="922"/>
      <c r="P27" s="922"/>
      <c r="Q27" s="922"/>
      <c r="R27" s="922"/>
      <c r="S27" s="922"/>
      <c r="T27" s="923">
        <f>D27/6</f>
        <v>10654895.746666668</v>
      </c>
      <c r="U27" s="923">
        <f>T27</f>
        <v>10654895.746666668</v>
      </c>
      <c r="V27" s="923">
        <f t="shared" ref="V27:Y27" si="2">U27</f>
        <v>10654895.746666668</v>
      </c>
      <c r="W27" s="923">
        <f t="shared" si="2"/>
        <v>10654895.746666668</v>
      </c>
      <c r="X27" s="923">
        <f t="shared" si="2"/>
        <v>10654895.746666668</v>
      </c>
      <c r="Y27" s="923">
        <f t="shared" si="2"/>
        <v>10654895.746666668</v>
      </c>
      <c r="Z27" s="922"/>
      <c r="AA27" s="922"/>
      <c r="AB27" s="924">
        <f>SUM(G27:Z27)</f>
        <v>63929374.480000012</v>
      </c>
    </row>
    <row r="28" spans="1:30" ht="24.95" customHeight="1">
      <c r="A28" s="927"/>
      <c r="B28" s="928"/>
      <c r="C28" s="928"/>
      <c r="D28" s="929"/>
      <c r="E28" s="930" t="s">
        <v>231</v>
      </c>
      <c r="F28" s="921"/>
      <c r="G28" s="931"/>
      <c r="H28" s="931"/>
      <c r="I28" s="931"/>
      <c r="J28" s="931"/>
      <c r="K28" s="931"/>
      <c r="L28" s="931"/>
      <c r="M28" s="931"/>
      <c r="N28" s="931"/>
      <c r="O28" s="931"/>
      <c r="P28" s="931"/>
      <c r="Q28" s="931"/>
      <c r="R28" s="931"/>
      <c r="S28" s="931"/>
      <c r="T28" s="931"/>
      <c r="U28" s="931"/>
      <c r="V28" s="931"/>
      <c r="W28" s="931"/>
      <c r="X28" s="931"/>
      <c r="Y28" s="931"/>
      <c r="Z28" s="931"/>
      <c r="AA28" s="931"/>
      <c r="AB28" s="933"/>
    </row>
    <row r="29" spans="1:30" ht="13.5" customHeight="1">
      <c r="A29" s="381"/>
      <c r="B29" s="913"/>
      <c r="C29" s="913"/>
      <c r="D29" s="914"/>
      <c r="E29" s="914"/>
      <c r="F29" s="914"/>
      <c r="G29" s="915"/>
      <c r="H29" s="915"/>
      <c r="I29" s="915"/>
      <c r="J29" s="915"/>
      <c r="K29" s="915"/>
      <c r="L29" s="915"/>
      <c r="M29" s="915"/>
      <c r="N29" s="915"/>
      <c r="O29" s="915"/>
      <c r="P29" s="915"/>
      <c r="Q29" s="915"/>
      <c r="R29" s="915"/>
      <c r="S29" s="915"/>
      <c r="T29" s="915"/>
      <c r="U29" s="915"/>
      <c r="V29" s="915"/>
      <c r="W29" s="915"/>
      <c r="X29" s="915"/>
      <c r="Y29" s="916"/>
      <c r="Z29" s="916"/>
      <c r="AA29" s="917"/>
    </row>
    <row r="30" spans="1:30" ht="13.5" customHeight="1">
      <c r="A30" s="934"/>
      <c r="B30" s="935"/>
      <c r="C30" s="935"/>
      <c r="D30" s="936"/>
      <c r="E30" s="936"/>
      <c r="F30" s="936"/>
      <c r="G30" s="937"/>
      <c r="H30" s="937"/>
      <c r="I30" s="937"/>
      <c r="J30" s="937"/>
      <c r="K30" s="937"/>
      <c r="L30" s="937"/>
      <c r="M30" s="937"/>
      <c r="N30" s="937"/>
      <c r="O30" s="937"/>
      <c r="P30" s="937"/>
      <c r="Q30" s="937"/>
      <c r="R30" s="937"/>
      <c r="S30" s="915"/>
      <c r="T30" s="915"/>
      <c r="U30" s="915"/>
      <c r="V30" s="915"/>
      <c r="W30" s="915"/>
      <c r="X30" s="915"/>
      <c r="Y30" s="916"/>
      <c r="Z30" s="916"/>
      <c r="AA30" s="938"/>
    </row>
    <row r="31" spans="1:30" ht="24.95" customHeight="1">
      <c r="A31" s="918" t="s">
        <v>140</v>
      </c>
      <c r="B31" s="919">
        <v>41866</v>
      </c>
      <c r="C31" s="919">
        <v>41957</v>
      </c>
      <c r="D31" s="920">
        <f>458892+38860.4+29850+4406542.28+1898597.26</f>
        <v>6832741.9400000004</v>
      </c>
      <c r="E31" s="921" t="s">
        <v>141</v>
      </c>
      <c r="F31" s="921"/>
      <c r="G31" s="922"/>
      <c r="H31" s="922"/>
      <c r="I31" s="922"/>
      <c r="J31" s="922"/>
      <c r="K31" s="922"/>
      <c r="L31" s="922"/>
      <c r="M31" s="922"/>
      <c r="N31" s="922"/>
      <c r="O31" s="922"/>
      <c r="P31" s="922"/>
      <c r="Q31" s="922"/>
      <c r="R31" s="922"/>
      <c r="S31" s="922"/>
      <c r="T31" s="923">
        <f>D31/6</f>
        <v>1138790.3233333335</v>
      </c>
      <c r="U31" s="923">
        <f>T31</f>
        <v>1138790.3233333335</v>
      </c>
      <c r="V31" s="923">
        <f t="shared" ref="V31:Y31" si="3">U31</f>
        <v>1138790.3233333335</v>
      </c>
      <c r="W31" s="923">
        <f t="shared" si="3"/>
        <v>1138790.3233333335</v>
      </c>
      <c r="X31" s="923">
        <f t="shared" si="3"/>
        <v>1138790.3233333335</v>
      </c>
      <c r="Y31" s="923">
        <f t="shared" si="3"/>
        <v>1138790.3233333335</v>
      </c>
      <c r="Z31" s="922"/>
      <c r="AA31" s="922"/>
      <c r="AB31" s="924">
        <f>SUM(G31:Z31)</f>
        <v>6832741.9400000004</v>
      </c>
    </row>
    <row r="32" spans="1:30" ht="24.95" customHeight="1">
      <c r="A32" s="927"/>
      <c r="B32" s="928"/>
      <c r="C32" s="928"/>
      <c r="D32" s="929"/>
      <c r="E32" s="930" t="s">
        <v>231</v>
      </c>
      <c r="F32" s="921"/>
      <c r="G32" s="931"/>
      <c r="H32" s="931"/>
      <c r="I32" s="931"/>
      <c r="J32" s="931"/>
      <c r="K32" s="931"/>
      <c r="L32" s="931"/>
      <c r="M32" s="931"/>
      <c r="N32" s="931"/>
      <c r="O32" s="931"/>
      <c r="P32" s="931"/>
      <c r="Q32" s="931"/>
      <c r="R32" s="931"/>
      <c r="S32" s="931"/>
      <c r="T32" s="931"/>
      <c r="U32" s="931"/>
      <c r="V32" s="931"/>
      <c r="W32" s="931"/>
      <c r="X32" s="931"/>
      <c r="Y32" s="931"/>
      <c r="Z32" s="931"/>
      <c r="AA32" s="931"/>
      <c r="AB32" s="933">
        <f>SUM(J32:AA32)</f>
        <v>0</v>
      </c>
    </row>
    <row r="33" spans="1:29">
      <c r="A33" s="381"/>
      <c r="B33" s="939"/>
      <c r="C33" s="940"/>
      <c r="D33" s="941"/>
      <c r="E33" s="941"/>
      <c r="F33" s="941"/>
      <c r="G33" s="942"/>
      <c r="H33" s="942"/>
      <c r="I33" s="942"/>
      <c r="J33" s="942"/>
      <c r="K33" s="942"/>
      <c r="L33" s="942"/>
      <c r="M33" s="942"/>
      <c r="N33" s="942"/>
      <c r="O33" s="942"/>
      <c r="P33" s="942"/>
      <c r="Q33" s="942"/>
      <c r="R33" s="942"/>
      <c r="S33" s="942"/>
      <c r="T33" s="942"/>
      <c r="U33" s="942"/>
      <c r="V33" s="942"/>
      <c r="W33" s="942"/>
      <c r="X33" s="942"/>
      <c r="Y33" s="457"/>
      <c r="Z33" s="457"/>
      <c r="AA33" s="457"/>
    </row>
    <row r="34" spans="1:29" ht="24.95" customHeight="1">
      <c r="A34" s="918" t="s">
        <v>234</v>
      </c>
      <c r="B34" s="919">
        <v>41866</v>
      </c>
      <c r="C34" s="919">
        <v>41957</v>
      </c>
      <c r="D34" s="920">
        <v>11948976</v>
      </c>
      <c r="E34" s="921" t="s">
        <v>141</v>
      </c>
      <c r="F34" s="921"/>
      <c r="G34" s="922"/>
      <c r="H34" s="922"/>
      <c r="I34" s="922"/>
      <c r="J34" s="922"/>
      <c r="K34" s="922"/>
      <c r="L34" s="922"/>
      <c r="M34" s="922"/>
      <c r="N34" s="922"/>
      <c r="O34" s="922"/>
      <c r="P34" s="922"/>
      <c r="Q34" s="922"/>
      <c r="R34" s="922"/>
      <c r="S34" s="922"/>
      <c r="T34" s="923">
        <f>D34/6</f>
        <v>1991496</v>
      </c>
      <c r="U34" s="923">
        <f>T34</f>
        <v>1991496</v>
      </c>
      <c r="V34" s="923">
        <f t="shared" ref="V34:Y34" si="4">U34</f>
        <v>1991496</v>
      </c>
      <c r="W34" s="923">
        <f t="shared" si="4"/>
        <v>1991496</v>
      </c>
      <c r="X34" s="923">
        <f t="shared" si="4"/>
        <v>1991496</v>
      </c>
      <c r="Y34" s="923">
        <f t="shared" si="4"/>
        <v>1991496</v>
      </c>
      <c r="Z34" s="922"/>
      <c r="AA34" s="922"/>
      <c r="AB34" s="924">
        <f>SUM(G34:Z34)</f>
        <v>11948976</v>
      </c>
    </row>
    <row r="35" spans="1:29" ht="24.95" customHeight="1">
      <c r="A35" s="927"/>
      <c r="B35" s="928"/>
      <c r="C35" s="928"/>
      <c r="D35" s="929"/>
      <c r="E35" s="930" t="s">
        <v>231</v>
      </c>
      <c r="F35" s="921"/>
      <c r="G35" s="931"/>
      <c r="H35" s="931"/>
      <c r="I35" s="931"/>
      <c r="J35" s="931"/>
      <c r="K35" s="931"/>
      <c r="L35" s="931"/>
      <c r="M35" s="931"/>
      <c r="N35" s="931"/>
      <c r="O35" s="931"/>
      <c r="P35" s="931"/>
      <c r="Q35" s="931"/>
      <c r="R35" s="931"/>
      <c r="S35" s="931"/>
      <c r="T35" s="931"/>
      <c r="U35" s="931"/>
      <c r="V35" s="931"/>
      <c r="W35" s="931"/>
      <c r="X35" s="931"/>
      <c r="Y35" s="931"/>
      <c r="Z35" s="931"/>
      <c r="AA35" s="931"/>
      <c r="AB35" s="933">
        <f>SUM(J35:AA35)</f>
        <v>0</v>
      </c>
    </row>
    <row r="36" spans="1:29">
      <c r="A36" s="381"/>
      <c r="B36" s="939"/>
      <c r="C36" s="940"/>
      <c r="D36" s="941"/>
      <c r="E36" s="941"/>
      <c r="F36" s="941"/>
      <c r="G36" s="942"/>
      <c r="H36" s="942"/>
      <c r="I36" s="942"/>
      <c r="J36" s="942"/>
      <c r="K36" s="942"/>
      <c r="L36" s="942"/>
      <c r="M36" s="942"/>
      <c r="N36" s="942"/>
      <c r="O36" s="942"/>
      <c r="P36" s="942"/>
      <c r="Q36" s="942"/>
      <c r="R36" s="942"/>
      <c r="S36" s="942"/>
      <c r="T36" s="942"/>
      <c r="U36" s="942"/>
      <c r="V36" s="942"/>
      <c r="W36" s="942"/>
      <c r="X36" s="942"/>
      <c r="Y36" s="457"/>
      <c r="Z36" s="457"/>
      <c r="AA36" s="457"/>
    </row>
    <row r="37" spans="1:29" ht="24.95" customHeight="1">
      <c r="A37" s="918" t="s">
        <v>235</v>
      </c>
      <c r="B37" s="919"/>
      <c r="C37" s="919"/>
      <c r="D37" s="920"/>
      <c r="E37" s="921" t="s">
        <v>141</v>
      </c>
      <c r="F37" s="921"/>
      <c r="G37" s="922"/>
      <c r="H37" s="922"/>
      <c r="I37" s="922"/>
      <c r="J37" s="922"/>
      <c r="K37" s="922"/>
      <c r="L37" s="922"/>
      <c r="M37" s="922"/>
      <c r="N37" s="922"/>
      <c r="O37" s="922"/>
      <c r="P37" s="922"/>
      <c r="Q37" s="922"/>
      <c r="R37" s="922"/>
      <c r="S37" s="922"/>
      <c r="T37" s="922"/>
      <c r="U37" s="922"/>
      <c r="V37" s="922"/>
      <c r="W37" s="922"/>
      <c r="X37" s="922"/>
      <c r="Y37" s="922"/>
      <c r="Z37" s="922"/>
      <c r="AA37" s="922"/>
      <c r="AB37" s="924">
        <f>SUM(G37:Z37)</f>
        <v>0</v>
      </c>
    </row>
    <row r="38" spans="1:29" ht="24.95" customHeight="1">
      <c r="A38" s="927"/>
      <c r="B38" s="928"/>
      <c r="C38" s="928"/>
      <c r="D38" s="929"/>
      <c r="E38" s="930" t="s">
        <v>231</v>
      </c>
      <c r="F38" s="921"/>
      <c r="G38" s="931"/>
      <c r="H38" s="931"/>
      <c r="I38" s="931"/>
      <c r="J38" s="931"/>
      <c r="K38" s="931"/>
      <c r="L38" s="931"/>
      <c r="M38" s="931"/>
      <c r="N38" s="931"/>
      <c r="O38" s="931"/>
      <c r="P38" s="931"/>
      <c r="Q38" s="931"/>
      <c r="R38" s="931"/>
      <c r="S38" s="931"/>
      <c r="T38" s="931"/>
      <c r="U38" s="931"/>
      <c r="V38" s="931"/>
      <c r="W38" s="931"/>
      <c r="X38" s="931"/>
      <c r="Y38" s="931"/>
      <c r="Z38" s="931"/>
      <c r="AA38" s="931"/>
      <c r="AB38" s="933">
        <f>SUM(J38:AA38)</f>
        <v>0</v>
      </c>
    </row>
    <row r="39" spans="1:29">
      <c r="A39" s="381"/>
      <c r="B39" s="850"/>
      <c r="C39" s="943"/>
      <c r="D39" s="941"/>
      <c r="E39" s="941"/>
      <c r="F39" s="941"/>
      <c r="G39" s="944"/>
      <c r="H39" s="944"/>
      <c r="I39" s="944"/>
      <c r="J39" s="944"/>
      <c r="K39" s="944"/>
      <c r="L39" s="944"/>
      <c r="M39" s="944"/>
      <c r="N39" s="944"/>
      <c r="O39" s="944"/>
      <c r="P39" s="944"/>
      <c r="Q39" s="944"/>
      <c r="R39" s="944"/>
      <c r="S39" s="944"/>
      <c r="T39" s="944"/>
      <c r="U39" s="944"/>
      <c r="V39" s="944"/>
      <c r="W39" s="944"/>
      <c r="X39" s="944"/>
    </row>
    <row r="40" spans="1:29" ht="23.25" customHeight="1">
      <c r="A40" s="945"/>
      <c r="B40" s="946"/>
      <c r="C40" s="947" t="s">
        <v>236</v>
      </c>
      <c r="D40" s="948" t="e">
        <f>+#REF!+D21+D24+D27+#REF!+#REF!+#REF!+D37+D31+D34</f>
        <v>#REF!</v>
      </c>
      <c r="E40" s="921" t="s">
        <v>237</v>
      </c>
      <c r="F40" s="949"/>
      <c r="G40" s="923" t="e">
        <f>#REF!+G21+G24+G27+#REF!+#REF!+#REF!+G31+G34+G37</f>
        <v>#REF!</v>
      </c>
      <c r="H40" s="923" t="e">
        <f>#REF!+H21+H24+H27+#REF!+#REF!+#REF!+H31+H34+H37</f>
        <v>#REF!</v>
      </c>
      <c r="I40" s="923" t="e">
        <f>#REF!+I21+I24+I27+#REF!+#REF!+#REF!+I31+I34+I37</f>
        <v>#REF!</v>
      </c>
      <c r="J40" s="923" t="e">
        <f>#REF!+J21+J24+J27+#REF!+#REF!+#REF!+J31+J34+J37</f>
        <v>#REF!</v>
      </c>
      <c r="K40" s="923" t="e">
        <f>#REF!+K21+K24+K27+#REF!+#REF!+#REF!+K31+K34+K37</f>
        <v>#REF!</v>
      </c>
      <c r="L40" s="923" t="e">
        <f>#REF!+L21+L24+L27+#REF!+#REF!+#REF!+L31+L34+L37</f>
        <v>#REF!</v>
      </c>
      <c r="M40" s="923" t="e">
        <f>#REF!+M21+M24+M27+#REF!+#REF!+#REF!+M31+M34+M37</f>
        <v>#REF!</v>
      </c>
      <c r="N40" s="923" t="e">
        <f>#REF!+N21+N24+N27+#REF!+#REF!+#REF!+N31+N34+N37</f>
        <v>#REF!</v>
      </c>
      <c r="O40" s="923" t="e">
        <f>#REF!+O21+O24+O27+#REF!+#REF!+#REF!+O31+O34+O37</f>
        <v>#REF!</v>
      </c>
      <c r="P40" s="923" t="e">
        <f>#REF!+P21+P24+P27+#REF!+#REF!+#REF!+P31+P34+P37</f>
        <v>#REF!</v>
      </c>
      <c r="Q40" s="923" t="e">
        <f>#REF!+Q21+Q24+Q27+#REF!+#REF!+#REF!+Q31+Q34+Q37</f>
        <v>#REF!</v>
      </c>
      <c r="R40" s="923" t="e">
        <f>#REF!+R21+R24+R27+#REF!+#REF!+#REF!+R31+R34+R37</f>
        <v>#REF!</v>
      </c>
      <c r="S40" s="923" t="e">
        <f>#REF!+S21+S24+S27+#REF!+#REF!+#REF!+S31+S34+S37</f>
        <v>#REF!</v>
      </c>
      <c r="T40" s="923" t="e">
        <f>#REF!+T21+T24+T27+#REF!+#REF!+#REF!+T31+T34+T37</f>
        <v>#REF!</v>
      </c>
      <c r="U40" s="923" t="e">
        <f>#REF!+U21+U24+U27+#REF!+#REF!+#REF!+U31+U34+U37</f>
        <v>#REF!</v>
      </c>
      <c r="V40" s="923" t="e">
        <f>#REF!+V21+V24+V27+#REF!+#REF!+#REF!+V31+V34+V37</f>
        <v>#REF!</v>
      </c>
      <c r="W40" s="923" t="e">
        <f>#REF!+W21+W24+W27+#REF!+#REF!+#REF!+W31+W34+W37</f>
        <v>#REF!</v>
      </c>
      <c r="X40" s="923" t="e">
        <f>#REF!+X21+X24+X27+#REF!+#REF!+#REF!+X31+X34+X37</f>
        <v>#REF!</v>
      </c>
      <c r="Y40" s="923" t="e">
        <f>#REF!+Y21+Y24+Y27+#REF!+#REF!+#REF!+Y31+Y34+Y37</f>
        <v>#REF!</v>
      </c>
      <c r="Z40" s="949"/>
      <c r="AA40" s="949"/>
      <c r="AC40" s="851" t="e">
        <f>SUM(G40:Z40)</f>
        <v>#REF!</v>
      </c>
    </row>
    <row r="41" spans="1:29" ht="23.25" customHeight="1">
      <c r="A41" s="950"/>
      <c r="B41" s="951"/>
      <c r="C41" s="952"/>
      <c r="D41" s="953" t="e">
        <f>D40/D40</f>
        <v>#REF!</v>
      </c>
      <c r="E41" s="930" t="s">
        <v>238</v>
      </c>
      <c r="F41" s="930"/>
      <c r="G41" s="954" t="e">
        <f>G40</f>
        <v>#REF!</v>
      </c>
      <c r="H41" s="954" t="e">
        <f>G41+H40</f>
        <v>#REF!</v>
      </c>
      <c r="I41" s="954" t="e">
        <f t="shared" ref="I41:Y41" si="5">H41+I40</f>
        <v>#REF!</v>
      </c>
      <c r="J41" s="954" t="e">
        <f t="shared" si="5"/>
        <v>#REF!</v>
      </c>
      <c r="K41" s="954" t="e">
        <f t="shared" si="5"/>
        <v>#REF!</v>
      </c>
      <c r="L41" s="954" t="e">
        <f t="shared" si="5"/>
        <v>#REF!</v>
      </c>
      <c r="M41" s="954" t="e">
        <f t="shared" si="5"/>
        <v>#REF!</v>
      </c>
      <c r="N41" s="954" t="e">
        <f t="shared" si="5"/>
        <v>#REF!</v>
      </c>
      <c r="O41" s="954" t="e">
        <f t="shared" si="5"/>
        <v>#REF!</v>
      </c>
      <c r="P41" s="954" t="e">
        <f t="shared" si="5"/>
        <v>#REF!</v>
      </c>
      <c r="Q41" s="954" t="e">
        <f t="shared" si="5"/>
        <v>#REF!</v>
      </c>
      <c r="R41" s="954" t="e">
        <f t="shared" si="5"/>
        <v>#REF!</v>
      </c>
      <c r="S41" s="954" t="e">
        <f t="shared" si="5"/>
        <v>#REF!</v>
      </c>
      <c r="T41" s="954" t="e">
        <f t="shared" si="5"/>
        <v>#REF!</v>
      </c>
      <c r="U41" s="954" t="e">
        <f t="shared" si="5"/>
        <v>#REF!</v>
      </c>
      <c r="V41" s="954" t="e">
        <f t="shared" si="5"/>
        <v>#REF!</v>
      </c>
      <c r="W41" s="954" t="e">
        <f t="shared" si="5"/>
        <v>#REF!</v>
      </c>
      <c r="X41" s="954" t="e">
        <f t="shared" si="5"/>
        <v>#REF!</v>
      </c>
      <c r="Y41" s="954" t="e">
        <f t="shared" si="5"/>
        <v>#REF!</v>
      </c>
      <c r="Z41" s="954"/>
      <c r="AA41" s="954"/>
    </row>
    <row r="42" spans="1:29" ht="23.25" customHeight="1">
      <c r="A42" s="950"/>
      <c r="B42" s="951"/>
      <c r="C42" s="952"/>
      <c r="D42" s="955"/>
      <c r="E42" s="956"/>
      <c r="F42" s="955"/>
      <c r="G42" s="957"/>
      <c r="H42" s="957"/>
      <c r="I42" s="957"/>
      <c r="J42" s="957"/>
      <c r="K42" s="957"/>
      <c r="L42" s="957"/>
      <c r="M42" s="957"/>
      <c r="N42" s="957"/>
      <c r="O42" s="957"/>
      <c r="P42" s="957"/>
      <c r="Q42" s="957"/>
      <c r="R42" s="957"/>
      <c r="S42" s="957"/>
      <c r="T42" s="957"/>
      <c r="U42" s="957"/>
      <c r="V42" s="957"/>
      <c r="W42" s="957"/>
      <c r="X42" s="957"/>
      <c r="Y42" s="957"/>
      <c r="Z42" s="957"/>
      <c r="AA42" s="957"/>
    </row>
    <row r="43" spans="1:29" ht="23.25" customHeight="1">
      <c r="A43" s="950"/>
      <c r="B43" s="951"/>
      <c r="C43" s="952"/>
      <c r="D43" s="958" t="s">
        <v>239</v>
      </c>
      <c r="E43" s="959"/>
      <c r="F43" s="948"/>
      <c r="G43" s="922"/>
      <c r="H43" s="960" t="e">
        <f>#REF!+H22+H25+H28+#REF!+#REF!+#REF!+H32+H35+H38</f>
        <v>#REF!</v>
      </c>
      <c r="I43" s="960" t="e">
        <f>#REF!+I22+I25+I28+#REF!+#REF!+#REF!+I32+I35+I38</f>
        <v>#REF!</v>
      </c>
      <c r="J43" s="960" t="e">
        <f>#REF!+J22+J25+J28+#REF!+#REF!+#REF!+J32+J35+J38</f>
        <v>#REF!</v>
      </c>
      <c r="K43" s="960" t="e">
        <f>#REF!+K22+K25+K28+#REF!+#REF!+#REF!+K32+K35+K38</f>
        <v>#REF!</v>
      </c>
      <c r="L43" s="960" t="e">
        <f>#REF!+L22+L25+L28+#REF!+#REF!+#REF!+L32+L35+L38</f>
        <v>#REF!</v>
      </c>
      <c r="M43" s="960" t="e">
        <f>#REF!+M22+M25+M28+#REF!+#REF!+#REF!+M32+M35+M38</f>
        <v>#REF!</v>
      </c>
      <c r="N43" s="960" t="e">
        <f>#REF!+N22+N25+N28+#REF!+#REF!+#REF!+N32+N35+N38</f>
        <v>#REF!</v>
      </c>
      <c r="O43" s="922" t="e">
        <f>#REF!+O22+O25+O28+#REF!+#REF!+#REF!+O32+O35+O38</f>
        <v>#REF!</v>
      </c>
      <c r="P43" s="922" t="e">
        <f>#REF!+P22+P25+P28+#REF!+#REF!+#REF!+P32+P35+P38</f>
        <v>#REF!</v>
      </c>
      <c r="Q43" s="922" t="e">
        <f>#REF!+Q22+Q25+Q28+#REF!+#REF!+#REF!+Q32+Q35+Q38</f>
        <v>#REF!</v>
      </c>
      <c r="R43" s="922" t="e">
        <f>#REF!+R22+R25+R28+#REF!+#REF!+#REF!+R32+R35+R38</f>
        <v>#REF!</v>
      </c>
      <c r="S43" s="922" t="e">
        <f>#REF!+S22+S25+S28+#REF!+#REF!+#REF!+S32+S35+S38</f>
        <v>#REF!</v>
      </c>
      <c r="T43" s="922" t="e">
        <f>#REF!+T22+T25+T28+#REF!+#REF!+#REF!+T32+T35+T38</f>
        <v>#REF!</v>
      </c>
      <c r="U43" s="922" t="e">
        <f>#REF!+U22+U25+U28+#REF!+#REF!+#REF!+U32+U35+U38</f>
        <v>#REF!</v>
      </c>
      <c r="V43" s="922" t="e">
        <f>#REF!+V22+V25+V28+#REF!+#REF!+#REF!+V32+V35+V38</f>
        <v>#REF!</v>
      </c>
      <c r="W43" s="922" t="e">
        <f>#REF!+W22+W25+W28+#REF!+#REF!+#REF!+W32+W35+W38</f>
        <v>#REF!</v>
      </c>
      <c r="X43" s="922" t="e">
        <f>#REF!+X22+X25+X28+#REF!+#REF!+#REF!+X32+X35+X38</f>
        <v>#REF!</v>
      </c>
      <c r="Y43" s="922" t="e">
        <f>#REF!+Y22+Y25+Y28+#REF!+#REF!+#REF!+Y32+Y35+Y38</f>
        <v>#REF!</v>
      </c>
      <c r="Z43" s="949"/>
      <c r="AA43" s="949"/>
    </row>
    <row r="44" spans="1:29" ht="23.25" customHeight="1">
      <c r="A44" s="950"/>
      <c r="B44" s="951"/>
      <c r="C44" s="952"/>
      <c r="D44" s="961" t="s">
        <v>238</v>
      </c>
      <c r="E44" s="962"/>
      <c r="F44" s="930"/>
      <c r="G44" s="954"/>
      <c r="H44" s="954" t="e">
        <f>G44+H43</f>
        <v>#REF!</v>
      </c>
      <c r="I44" s="954" t="e">
        <f t="shared" ref="I44:Y44" si="6">H44+I43</f>
        <v>#REF!</v>
      </c>
      <c r="J44" s="954" t="e">
        <f t="shared" si="6"/>
        <v>#REF!</v>
      </c>
      <c r="K44" s="954" t="e">
        <f t="shared" si="6"/>
        <v>#REF!</v>
      </c>
      <c r="L44" s="954" t="e">
        <f t="shared" si="6"/>
        <v>#REF!</v>
      </c>
      <c r="M44" s="954" t="e">
        <f t="shared" si="6"/>
        <v>#REF!</v>
      </c>
      <c r="N44" s="954" t="e">
        <f t="shared" si="6"/>
        <v>#REF!</v>
      </c>
      <c r="O44" s="954" t="e">
        <f t="shared" si="6"/>
        <v>#REF!</v>
      </c>
      <c r="P44" s="954" t="e">
        <f t="shared" si="6"/>
        <v>#REF!</v>
      </c>
      <c r="Q44" s="954" t="e">
        <f t="shared" si="6"/>
        <v>#REF!</v>
      </c>
      <c r="R44" s="954" t="e">
        <f t="shared" si="6"/>
        <v>#REF!</v>
      </c>
      <c r="S44" s="954" t="e">
        <f t="shared" si="6"/>
        <v>#REF!</v>
      </c>
      <c r="T44" s="954" t="e">
        <f t="shared" si="6"/>
        <v>#REF!</v>
      </c>
      <c r="U44" s="954" t="e">
        <f t="shared" si="6"/>
        <v>#REF!</v>
      </c>
      <c r="V44" s="954" t="e">
        <f t="shared" si="6"/>
        <v>#REF!</v>
      </c>
      <c r="W44" s="954" t="e">
        <f t="shared" si="6"/>
        <v>#REF!</v>
      </c>
      <c r="X44" s="954" t="e">
        <f t="shared" si="6"/>
        <v>#REF!</v>
      </c>
      <c r="Y44" s="954" t="e">
        <f t="shared" si="6"/>
        <v>#REF!</v>
      </c>
      <c r="Z44" s="954"/>
      <c r="AA44" s="954"/>
    </row>
    <row r="45" spans="1:29" ht="23.25" customHeight="1">
      <c r="A45" s="950"/>
      <c r="B45" s="951"/>
      <c r="C45" s="952"/>
      <c r="D45" s="955"/>
      <c r="E45" s="956"/>
      <c r="F45" s="955"/>
      <c r="G45" s="957"/>
      <c r="H45" s="957"/>
      <c r="I45" s="957"/>
      <c r="J45" s="957"/>
      <c r="K45" s="957"/>
      <c r="L45" s="957"/>
      <c r="M45" s="957"/>
      <c r="N45" s="957"/>
      <c r="O45" s="957"/>
      <c r="P45" s="957"/>
      <c r="Q45" s="957"/>
      <c r="R45" s="957"/>
      <c r="S45" s="957"/>
      <c r="T45" s="957"/>
      <c r="U45" s="957"/>
      <c r="V45" s="957"/>
      <c r="W45" s="957"/>
      <c r="X45" s="957"/>
      <c r="Y45" s="957"/>
      <c r="Z45" s="957"/>
      <c r="AA45" s="957"/>
    </row>
    <row r="46" spans="1:29" ht="26.25" customHeight="1">
      <c r="A46" s="950"/>
      <c r="B46" s="951"/>
      <c r="C46" s="952"/>
      <c r="D46" s="963" t="s">
        <v>240</v>
      </c>
      <c r="E46" s="964"/>
      <c r="F46" s="948"/>
      <c r="G46" s="948" t="e">
        <f>G40-G43</f>
        <v>#REF!</v>
      </c>
      <c r="H46" s="948" t="e">
        <f t="shared" ref="H46:Y46" si="7">H40-H43</f>
        <v>#REF!</v>
      </c>
      <c r="I46" s="948" t="e">
        <f t="shared" si="7"/>
        <v>#REF!</v>
      </c>
      <c r="J46" s="948" t="e">
        <f t="shared" si="7"/>
        <v>#REF!</v>
      </c>
      <c r="K46" s="948" t="e">
        <f t="shared" si="7"/>
        <v>#REF!</v>
      </c>
      <c r="L46" s="948" t="e">
        <f t="shared" si="7"/>
        <v>#REF!</v>
      </c>
      <c r="M46" s="948" t="e">
        <f t="shared" si="7"/>
        <v>#REF!</v>
      </c>
      <c r="N46" s="948" t="e">
        <f t="shared" si="7"/>
        <v>#REF!</v>
      </c>
      <c r="O46" s="948" t="e">
        <f t="shared" si="7"/>
        <v>#REF!</v>
      </c>
      <c r="P46" s="948" t="e">
        <f t="shared" si="7"/>
        <v>#REF!</v>
      </c>
      <c r="Q46" s="948" t="e">
        <f t="shared" si="7"/>
        <v>#REF!</v>
      </c>
      <c r="R46" s="948" t="e">
        <f t="shared" si="7"/>
        <v>#REF!</v>
      </c>
      <c r="S46" s="948" t="e">
        <f t="shared" si="7"/>
        <v>#REF!</v>
      </c>
      <c r="T46" s="948" t="e">
        <f t="shared" si="7"/>
        <v>#REF!</v>
      </c>
      <c r="U46" s="948" t="e">
        <f t="shared" si="7"/>
        <v>#REF!</v>
      </c>
      <c r="V46" s="948" t="e">
        <f t="shared" si="7"/>
        <v>#REF!</v>
      </c>
      <c r="W46" s="948" t="e">
        <f t="shared" si="7"/>
        <v>#REF!</v>
      </c>
      <c r="X46" s="948" t="e">
        <f t="shared" si="7"/>
        <v>#REF!</v>
      </c>
      <c r="Y46" s="948" t="e">
        <f t="shared" si="7"/>
        <v>#REF!</v>
      </c>
      <c r="Z46" s="948"/>
      <c r="AA46" s="948"/>
    </row>
    <row r="47" spans="1:29" ht="25.5" customHeight="1">
      <c r="A47" s="965"/>
      <c r="B47" s="966"/>
      <c r="C47" s="967"/>
      <c r="D47" s="968" t="s">
        <v>238</v>
      </c>
      <c r="E47" s="969"/>
      <c r="F47" s="930"/>
      <c r="G47" s="970" t="e">
        <f>G46</f>
        <v>#REF!</v>
      </c>
      <c r="H47" s="954" t="e">
        <f>G47+H46</f>
        <v>#REF!</v>
      </c>
      <c r="I47" s="954" t="e">
        <f t="shared" ref="I47:Y47" si="8">H47+I46</f>
        <v>#REF!</v>
      </c>
      <c r="J47" s="954" t="e">
        <f t="shared" si="8"/>
        <v>#REF!</v>
      </c>
      <c r="K47" s="954" t="e">
        <f t="shared" si="8"/>
        <v>#REF!</v>
      </c>
      <c r="L47" s="954" t="e">
        <f t="shared" si="8"/>
        <v>#REF!</v>
      </c>
      <c r="M47" s="954" t="e">
        <f t="shared" si="8"/>
        <v>#REF!</v>
      </c>
      <c r="N47" s="954" t="e">
        <f t="shared" si="8"/>
        <v>#REF!</v>
      </c>
      <c r="O47" s="954" t="e">
        <f t="shared" si="8"/>
        <v>#REF!</v>
      </c>
      <c r="P47" s="954" t="e">
        <f t="shared" si="8"/>
        <v>#REF!</v>
      </c>
      <c r="Q47" s="954" t="e">
        <f t="shared" si="8"/>
        <v>#REF!</v>
      </c>
      <c r="R47" s="954" t="e">
        <f t="shared" si="8"/>
        <v>#REF!</v>
      </c>
      <c r="S47" s="954" t="e">
        <f t="shared" si="8"/>
        <v>#REF!</v>
      </c>
      <c r="T47" s="954" t="e">
        <f t="shared" si="8"/>
        <v>#REF!</v>
      </c>
      <c r="U47" s="954" t="e">
        <f t="shared" si="8"/>
        <v>#REF!</v>
      </c>
      <c r="V47" s="954" t="e">
        <f t="shared" si="8"/>
        <v>#REF!</v>
      </c>
      <c r="W47" s="954" t="e">
        <f t="shared" si="8"/>
        <v>#REF!</v>
      </c>
      <c r="X47" s="954" t="e">
        <f t="shared" si="8"/>
        <v>#REF!</v>
      </c>
      <c r="Y47" s="954" t="e">
        <f t="shared" si="8"/>
        <v>#REF!</v>
      </c>
      <c r="Z47" s="970"/>
      <c r="AA47" s="970"/>
    </row>
    <row r="50" spans="1:27">
      <c r="J50" s="700"/>
      <c r="K50" s="700"/>
      <c r="L50" s="700"/>
      <c r="M50" s="700"/>
      <c r="N50" s="700"/>
      <c r="O50" s="700"/>
      <c r="P50" s="700"/>
      <c r="Q50" s="700"/>
      <c r="R50" s="700"/>
      <c r="S50" s="700"/>
      <c r="T50" s="700"/>
      <c r="U50" s="700"/>
      <c r="V50" s="700"/>
      <c r="W50" s="700"/>
      <c r="X50" s="700"/>
      <c r="Y50" s="700"/>
      <c r="Z50" s="700"/>
      <c r="AA50" s="457"/>
    </row>
    <row r="51" spans="1:27" ht="15.75">
      <c r="J51" s="971"/>
      <c r="K51" s="972"/>
      <c r="L51" s="973" t="s">
        <v>231</v>
      </c>
      <c r="M51" s="973"/>
      <c r="N51" s="973"/>
      <c r="O51" s="854"/>
      <c r="P51" s="974"/>
      <c r="Q51" s="974"/>
      <c r="R51" s="700"/>
      <c r="S51" s="700"/>
      <c r="T51" s="700"/>
      <c r="U51" s="700"/>
      <c r="V51" s="700"/>
      <c r="W51" s="700"/>
      <c r="X51" s="700"/>
      <c r="Y51" s="700"/>
      <c r="Z51" s="700"/>
      <c r="AA51" s="457"/>
    </row>
    <row r="52" spans="1:27" ht="15.75">
      <c r="J52" s="971"/>
      <c r="K52" s="972"/>
      <c r="L52" s="973"/>
      <c r="M52" s="973"/>
      <c r="N52" s="973"/>
      <c r="O52" s="854"/>
      <c r="P52" s="975"/>
      <c r="Q52" s="975"/>
      <c r="R52" s="976"/>
      <c r="S52" s="976"/>
      <c r="T52" s="976"/>
      <c r="U52" s="976"/>
      <c r="V52" s="976"/>
      <c r="W52" s="976"/>
      <c r="X52" s="976"/>
      <c r="Y52" s="976"/>
      <c r="Z52" s="976"/>
      <c r="AA52" s="457"/>
    </row>
    <row r="53" spans="1:27" ht="15.75">
      <c r="L53" s="853"/>
      <c r="M53" s="853"/>
      <c r="N53" s="977"/>
      <c r="O53" s="977"/>
      <c r="P53" s="975"/>
      <c r="Q53" s="975"/>
      <c r="R53" s="976"/>
      <c r="S53" s="976"/>
      <c r="T53" s="978"/>
      <c r="U53" s="978"/>
      <c r="V53" s="976"/>
      <c r="W53" s="976"/>
      <c r="X53" s="976"/>
      <c r="Y53" s="976"/>
      <c r="Z53" s="976"/>
      <c r="AA53" s="457"/>
    </row>
    <row r="54" spans="1:27" ht="15.75">
      <c r="J54" s="979"/>
      <c r="K54" s="980"/>
      <c r="L54" s="981" t="s">
        <v>141</v>
      </c>
      <c r="M54" s="981"/>
      <c r="N54" s="981"/>
      <c r="O54" s="982"/>
      <c r="P54" s="976"/>
      <c r="Q54" s="976"/>
      <c r="R54" s="976"/>
      <c r="S54" s="976"/>
      <c r="T54" s="976"/>
      <c r="U54" s="976"/>
      <c r="V54" s="976"/>
      <c r="W54" s="976"/>
      <c r="X54" s="976"/>
      <c r="Y54" s="976"/>
      <c r="Z54" s="976"/>
      <c r="AA54" s="457"/>
    </row>
    <row r="55" spans="1:27" ht="15.75">
      <c r="J55" s="979"/>
      <c r="K55" s="980"/>
      <c r="L55" s="981"/>
      <c r="M55" s="981"/>
      <c r="N55" s="981"/>
      <c r="O55" s="982"/>
      <c r="P55" s="975"/>
      <c r="Q55" s="975"/>
      <c r="R55" s="976"/>
      <c r="S55" s="976"/>
      <c r="T55" s="976"/>
      <c r="U55" s="976"/>
      <c r="V55" s="976"/>
      <c r="W55" s="976"/>
      <c r="X55" s="976"/>
      <c r="Y55" s="976"/>
      <c r="Z55" s="976"/>
      <c r="AA55" s="457"/>
    </row>
    <row r="56" spans="1:27">
      <c r="B56" s="850"/>
      <c r="C56" s="943"/>
      <c r="J56" s="976"/>
      <c r="K56" s="976"/>
      <c r="L56" s="976"/>
      <c r="M56" s="976"/>
      <c r="N56" s="976"/>
      <c r="O56" s="976"/>
      <c r="P56" s="975"/>
      <c r="Q56" s="975"/>
      <c r="R56" s="976"/>
      <c r="S56" s="976"/>
      <c r="T56" s="976"/>
      <c r="U56" s="976"/>
      <c r="V56" s="976"/>
      <c r="W56" s="976"/>
      <c r="X56" s="976"/>
      <c r="Y56" s="976"/>
      <c r="Z56" s="976"/>
      <c r="AA56" s="457"/>
    </row>
    <row r="57" spans="1:27" ht="51" customHeight="1">
      <c r="B57" s="850"/>
      <c r="C57" s="943"/>
      <c r="D57" s="983"/>
      <c r="E57" s="983"/>
      <c r="F57" s="983"/>
      <c r="G57" s="983"/>
      <c r="H57" s="983"/>
      <c r="I57" s="983"/>
      <c r="J57" s="984"/>
      <c r="K57" s="984"/>
      <c r="L57" s="984"/>
      <c r="M57" s="984"/>
      <c r="N57" s="984"/>
      <c r="O57" s="984"/>
      <c r="P57" s="984"/>
      <c r="Q57" s="984"/>
      <c r="R57" s="984"/>
      <c r="S57" s="984"/>
      <c r="T57" s="984"/>
      <c r="U57" s="984"/>
      <c r="V57" s="984"/>
      <c r="W57" s="984"/>
    </row>
    <row r="58" spans="1:27" ht="27.75" customHeight="1">
      <c r="A58" s="378" t="s">
        <v>32</v>
      </c>
      <c r="B58" s="847"/>
      <c r="C58" s="985"/>
      <c r="D58" s="24"/>
      <c r="E58" s="24"/>
      <c r="F58" s="24"/>
      <c r="G58" s="24"/>
      <c r="H58" s="24"/>
      <c r="I58" s="24"/>
      <c r="J58" s="24"/>
      <c r="K58" s="24"/>
      <c r="L58" s="24"/>
      <c r="M58" s="24"/>
      <c r="N58" s="24"/>
      <c r="O58" s="24"/>
      <c r="P58" s="24"/>
      <c r="Q58" s="24"/>
      <c r="R58" s="986"/>
      <c r="S58" s="986"/>
      <c r="T58" s="24"/>
      <c r="U58" s="24"/>
      <c r="V58" s="24"/>
      <c r="W58" s="24"/>
      <c r="X58" s="24"/>
      <c r="Y58" s="24"/>
      <c r="Z58" s="24"/>
      <c r="AA58" s="24"/>
    </row>
    <row r="59" spans="1:27">
      <c r="B59" s="850"/>
      <c r="C59" s="943"/>
      <c r="D59" s="983"/>
      <c r="E59" s="983"/>
      <c r="F59" s="983"/>
      <c r="G59" s="983"/>
      <c r="H59" s="983"/>
      <c r="I59" s="983"/>
      <c r="R59" s="851"/>
      <c r="S59" s="851"/>
    </row>
    <row r="60" spans="1:27">
      <c r="B60" s="850"/>
      <c r="C60" s="943"/>
    </row>
    <row r="61" spans="1:27">
      <c r="B61" s="850"/>
      <c r="C61" s="943"/>
    </row>
    <row r="62" spans="1:27" s="987" customFormat="1" ht="18">
      <c r="B62" s="988"/>
      <c r="C62" s="989"/>
      <c r="D62" s="990"/>
      <c r="E62" s="990"/>
      <c r="F62" s="990"/>
      <c r="G62" s="990"/>
      <c r="H62" s="990"/>
      <c r="I62" s="990"/>
      <c r="J62" s="991"/>
      <c r="K62" s="991"/>
      <c r="L62" s="991"/>
      <c r="M62" s="991"/>
      <c r="N62" s="991"/>
      <c r="O62" s="991"/>
      <c r="P62" s="991"/>
      <c r="Q62" s="991"/>
      <c r="R62" s="991"/>
      <c r="S62" s="991"/>
      <c r="T62" s="991"/>
      <c r="U62" s="991"/>
      <c r="V62" s="991"/>
      <c r="W62" s="991"/>
      <c r="X62" s="991"/>
      <c r="Y62" s="991"/>
      <c r="Z62" s="991"/>
      <c r="AA62" s="991"/>
    </row>
    <row r="63" spans="1:27">
      <c r="B63" s="850"/>
      <c r="C63" s="943"/>
      <c r="E63" s="6" t="s">
        <v>141</v>
      </c>
      <c r="G63" s="851" t="e">
        <f>G40</f>
        <v>#REF!</v>
      </c>
      <c r="H63" s="851" t="e">
        <f t="shared" ref="H63:Z63" si="9">H40</f>
        <v>#REF!</v>
      </c>
      <c r="I63" s="851" t="e">
        <f t="shared" si="9"/>
        <v>#REF!</v>
      </c>
      <c r="J63" s="851" t="e">
        <f t="shared" si="9"/>
        <v>#REF!</v>
      </c>
      <c r="K63" s="851" t="e">
        <f t="shared" si="9"/>
        <v>#REF!</v>
      </c>
      <c r="L63" s="851" t="e">
        <f t="shared" si="9"/>
        <v>#REF!</v>
      </c>
      <c r="M63" s="851" t="e">
        <f t="shared" si="9"/>
        <v>#REF!</v>
      </c>
      <c r="N63" s="851" t="e">
        <f t="shared" si="9"/>
        <v>#REF!</v>
      </c>
      <c r="O63" s="851" t="e">
        <f t="shared" si="9"/>
        <v>#REF!</v>
      </c>
      <c r="P63" s="851" t="e">
        <f t="shared" si="9"/>
        <v>#REF!</v>
      </c>
      <c r="Q63" s="851" t="e">
        <f t="shared" si="9"/>
        <v>#REF!</v>
      </c>
      <c r="R63" s="851" t="e">
        <f t="shared" si="9"/>
        <v>#REF!</v>
      </c>
      <c r="S63" s="851" t="e">
        <f t="shared" si="9"/>
        <v>#REF!</v>
      </c>
      <c r="T63" s="851" t="e">
        <f t="shared" si="9"/>
        <v>#REF!</v>
      </c>
      <c r="U63" s="851" t="e">
        <f t="shared" si="9"/>
        <v>#REF!</v>
      </c>
      <c r="V63" s="851" t="e">
        <f t="shared" si="9"/>
        <v>#REF!</v>
      </c>
      <c r="W63" s="851" t="e">
        <f t="shared" si="9"/>
        <v>#REF!</v>
      </c>
      <c r="X63" s="851" t="e">
        <f t="shared" si="9"/>
        <v>#REF!</v>
      </c>
      <c r="Y63" s="851" t="e">
        <f t="shared" si="9"/>
        <v>#REF!</v>
      </c>
      <c r="Z63" s="851">
        <f t="shared" si="9"/>
        <v>0</v>
      </c>
    </row>
    <row r="64" spans="1:27">
      <c r="B64" s="850"/>
      <c r="C64" s="943"/>
      <c r="H64" s="851" t="e">
        <f>H63+G63</f>
        <v>#REF!</v>
      </c>
      <c r="J64" s="851" t="e">
        <f>J63+I63</f>
        <v>#REF!</v>
      </c>
      <c r="L64" s="851" t="e">
        <f>L63+K63</f>
        <v>#REF!</v>
      </c>
      <c r="N64" s="851" t="e">
        <f>N63+M63</f>
        <v>#REF!</v>
      </c>
      <c r="P64" s="851" t="e">
        <f>P63+O63</f>
        <v>#REF!</v>
      </c>
      <c r="R64" s="851" t="e">
        <f>R63+Q63</f>
        <v>#REF!</v>
      </c>
      <c r="T64" s="851" t="e">
        <f>T63+S63</f>
        <v>#REF!</v>
      </c>
      <c r="V64" s="851" t="e">
        <f>V63+U63</f>
        <v>#REF!</v>
      </c>
      <c r="X64" s="851" t="e">
        <f>X63+W63</f>
        <v>#REF!</v>
      </c>
      <c r="Z64" s="851" t="e">
        <f>Z63+Y63</f>
        <v>#REF!</v>
      </c>
    </row>
    <row r="65" spans="2:44">
      <c r="B65" s="850"/>
      <c r="C65" s="943"/>
      <c r="J65" s="851"/>
      <c r="K65" s="851"/>
      <c r="L65" s="851"/>
      <c r="M65" s="851"/>
      <c r="N65" s="851"/>
      <c r="O65" s="851"/>
      <c r="P65" s="851"/>
      <c r="Q65" s="851"/>
      <c r="R65" s="851"/>
      <c r="S65" s="851"/>
      <c r="T65" s="851"/>
      <c r="U65" s="851"/>
      <c r="V65" s="851"/>
      <c r="W65" s="851"/>
      <c r="X65" s="851"/>
      <c r="Y65" s="851"/>
      <c r="Z65" s="851"/>
      <c r="AA65" s="851"/>
    </row>
    <row r="66" spans="2:44" s="993" customFormat="1">
      <c r="B66" s="992"/>
      <c r="C66" s="941"/>
      <c r="E66" s="993" t="s">
        <v>223</v>
      </c>
      <c r="H66" s="993" t="e">
        <f>H43</f>
        <v>#REF!</v>
      </c>
      <c r="I66" s="993" t="e">
        <f t="shared" ref="I66:Z66" si="10">I43</f>
        <v>#REF!</v>
      </c>
      <c r="J66" s="993" t="e">
        <f t="shared" si="10"/>
        <v>#REF!</v>
      </c>
      <c r="K66" s="993" t="e">
        <f t="shared" si="10"/>
        <v>#REF!</v>
      </c>
      <c r="L66" s="993" t="e">
        <f t="shared" si="10"/>
        <v>#REF!</v>
      </c>
      <c r="M66" s="993" t="e">
        <f t="shared" si="10"/>
        <v>#REF!</v>
      </c>
      <c r="N66" s="993" t="e">
        <f t="shared" si="10"/>
        <v>#REF!</v>
      </c>
      <c r="O66" s="993" t="e">
        <f t="shared" si="10"/>
        <v>#REF!</v>
      </c>
      <c r="P66" s="993" t="e">
        <f t="shared" si="10"/>
        <v>#REF!</v>
      </c>
      <c r="Q66" s="993" t="e">
        <f t="shared" si="10"/>
        <v>#REF!</v>
      </c>
      <c r="R66" s="993" t="e">
        <f t="shared" si="10"/>
        <v>#REF!</v>
      </c>
      <c r="S66" s="993" t="e">
        <f t="shared" si="10"/>
        <v>#REF!</v>
      </c>
      <c r="T66" s="993" t="e">
        <f t="shared" si="10"/>
        <v>#REF!</v>
      </c>
      <c r="U66" s="993" t="e">
        <f t="shared" si="10"/>
        <v>#REF!</v>
      </c>
      <c r="V66" s="993" t="e">
        <f t="shared" si="10"/>
        <v>#REF!</v>
      </c>
      <c r="W66" s="993" t="e">
        <f t="shared" si="10"/>
        <v>#REF!</v>
      </c>
      <c r="X66" s="993" t="e">
        <f t="shared" si="10"/>
        <v>#REF!</v>
      </c>
      <c r="Y66" s="993" t="e">
        <f t="shared" si="10"/>
        <v>#REF!</v>
      </c>
      <c r="Z66" s="993">
        <f t="shared" si="10"/>
        <v>0</v>
      </c>
    </row>
    <row r="67" spans="2:44">
      <c r="H67" s="851" t="e">
        <f>H66+G66</f>
        <v>#REF!</v>
      </c>
      <c r="J67" s="851" t="e">
        <f>J66+I66</f>
        <v>#REF!</v>
      </c>
      <c r="L67" s="851" t="e">
        <f>L66+K66</f>
        <v>#REF!</v>
      </c>
      <c r="N67" s="851" t="e">
        <f>N66+M66</f>
        <v>#REF!</v>
      </c>
      <c r="P67" s="851" t="e">
        <f>P66+O66</f>
        <v>#REF!</v>
      </c>
      <c r="R67" s="851" t="e">
        <f>R66+Q66</f>
        <v>#REF!</v>
      </c>
      <c r="T67" s="851" t="e">
        <f>T66+S66</f>
        <v>#REF!</v>
      </c>
      <c r="V67" s="851" t="e">
        <f>V66+U66</f>
        <v>#REF!</v>
      </c>
      <c r="X67" s="851" t="e">
        <f>X66+W66</f>
        <v>#REF!</v>
      </c>
      <c r="Z67" s="851" t="e">
        <f>Z66+Y66</f>
        <v>#REF!</v>
      </c>
      <c r="AA67" s="851"/>
    </row>
    <row r="69" spans="2:44">
      <c r="J69" s="857"/>
      <c r="K69" s="857"/>
      <c r="L69" s="857"/>
      <c r="M69" s="857"/>
      <c r="N69" s="857"/>
      <c r="O69" s="857"/>
      <c r="P69" s="857"/>
      <c r="Q69" s="857"/>
      <c r="R69" s="857"/>
      <c r="S69" s="857"/>
      <c r="T69" s="857"/>
      <c r="U69" s="857"/>
      <c r="V69" s="857"/>
      <c r="W69" s="857"/>
      <c r="X69" s="857"/>
      <c r="Y69" s="857"/>
      <c r="Z69" s="857"/>
      <c r="AA69" s="857"/>
      <c r="AB69" s="2"/>
      <c r="AC69" s="2"/>
    </row>
    <row r="71" spans="2:44">
      <c r="C71" s="851"/>
      <c r="J71" s="857"/>
      <c r="K71" s="857"/>
      <c r="L71" s="857"/>
      <c r="M71" s="857"/>
      <c r="N71" s="857"/>
      <c r="O71" s="857"/>
      <c r="P71" s="857"/>
      <c r="Q71" s="857"/>
      <c r="R71" s="857"/>
      <c r="S71" s="857"/>
      <c r="T71" s="857"/>
      <c r="U71" s="857"/>
      <c r="V71" s="857"/>
      <c r="W71" s="857"/>
      <c r="X71" s="857"/>
      <c r="Y71" s="857"/>
      <c r="Z71" s="857"/>
      <c r="AA71" s="857"/>
    </row>
    <row r="72" spans="2:44">
      <c r="C72" s="851"/>
    </row>
    <row r="73" spans="2:44">
      <c r="B73" s="6" t="s">
        <v>141</v>
      </c>
      <c r="C73" s="851"/>
      <c r="D73" s="6">
        <v>901152.4800000001</v>
      </c>
      <c r="E73" s="6">
        <v>901152.4800000001</v>
      </c>
      <c r="F73" s="6">
        <v>901152.4800000001</v>
      </c>
      <c r="G73" s="6">
        <v>901152.4800000001</v>
      </c>
      <c r="H73" s="6">
        <v>901152.4800000001</v>
      </c>
      <c r="I73" s="6">
        <v>901152.4800000001</v>
      </c>
      <c r="J73" s="851">
        <v>901152.4800000001</v>
      </c>
      <c r="K73" s="851">
        <v>901152.4800000001</v>
      </c>
      <c r="L73" s="851">
        <v>901152.4800000001</v>
      </c>
      <c r="M73" s="851">
        <v>901152.4800000001</v>
      </c>
      <c r="N73" s="851">
        <v>901152.4800000001</v>
      </c>
      <c r="O73" s="851">
        <v>4601722.3187500006</v>
      </c>
      <c r="P73" s="851">
        <v>4601722.3187500006</v>
      </c>
      <c r="Q73" s="851">
        <v>19316558.518750004</v>
      </c>
      <c r="R73" s="851">
        <v>19316558.518750004</v>
      </c>
      <c r="S73" s="851">
        <v>19316558.518750004</v>
      </c>
      <c r="T73" s="851">
        <v>19316558.518750004</v>
      </c>
      <c r="U73" s="851">
        <v>19316558.518750004</v>
      </c>
      <c r="V73" s="851">
        <v>19316558.518750004</v>
      </c>
      <c r="W73" s="851">
        <v>0</v>
      </c>
      <c r="X73" s="851"/>
      <c r="Y73" s="851"/>
      <c r="Z73" s="851"/>
      <c r="AA73" s="851"/>
    </row>
    <row r="74" spans="2:44" ht="20.25">
      <c r="C74" s="851"/>
      <c r="E74" s="6">
        <v>1802304.9600000002</v>
      </c>
      <c r="G74" s="6">
        <v>1802304.9600000002</v>
      </c>
      <c r="I74" s="6">
        <v>1802304.9600000002</v>
      </c>
      <c r="J74" s="994"/>
      <c r="K74" s="994">
        <v>1802304.9600000002</v>
      </c>
      <c r="L74" s="994"/>
      <c r="M74" s="994">
        <v>1802304.9600000002</v>
      </c>
      <c r="N74" s="994"/>
      <c r="O74" s="994">
        <v>5502874.798750001</v>
      </c>
      <c r="P74" s="994"/>
      <c r="Q74" s="994">
        <v>23918280.837500006</v>
      </c>
      <c r="R74" s="994"/>
      <c r="S74" s="994">
        <v>38633117.037500009</v>
      </c>
      <c r="T74" s="994"/>
      <c r="U74" s="994">
        <v>38633117.037500009</v>
      </c>
      <c r="V74" s="994"/>
      <c r="W74" s="994">
        <v>19316558.518750004</v>
      </c>
      <c r="X74" s="994"/>
      <c r="Y74" s="994"/>
      <c r="Z74" s="994"/>
      <c r="AA74" s="994"/>
    </row>
    <row r="75" spans="2:44">
      <c r="C75" s="851"/>
    </row>
    <row r="76" spans="2:44">
      <c r="B76" s="6" t="s">
        <v>223</v>
      </c>
      <c r="E76" s="6">
        <v>468918.17000000004</v>
      </c>
      <c r="F76" s="6">
        <v>403479.6</v>
      </c>
      <c r="G76" s="6">
        <v>2559701.94</v>
      </c>
      <c r="H76" s="6">
        <v>120984.61919999997</v>
      </c>
      <c r="I76" s="6">
        <v>120984.61919999997</v>
      </c>
      <c r="J76" s="6">
        <v>1399287.915</v>
      </c>
      <c r="K76" s="6">
        <v>1399287.915</v>
      </c>
      <c r="L76" s="6">
        <v>0</v>
      </c>
      <c r="M76" s="6">
        <v>0</v>
      </c>
      <c r="N76" s="6">
        <v>0</v>
      </c>
      <c r="O76" s="6">
        <v>0</v>
      </c>
      <c r="P76" s="6">
        <v>0</v>
      </c>
      <c r="Q76" s="6">
        <v>0</v>
      </c>
      <c r="R76" s="6">
        <v>0</v>
      </c>
      <c r="S76" s="6">
        <v>0</v>
      </c>
      <c r="T76" s="6">
        <v>0</v>
      </c>
      <c r="U76" s="6">
        <v>0</v>
      </c>
      <c r="V76" s="6">
        <v>0</v>
      </c>
      <c r="W76" s="6">
        <v>0</v>
      </c>
    </row>
    <row r="77" spans="2:44">
      <c r="E77" s="6">
        <v>468918.17000000004</v>
      </c>
      <c r="G77" s="6">
        <v>2963181.54</v>
      </c>
      <c r="I77" s="6">
        <v>241969.23839999994</v>
      </c>
      <c r="J77" s="851"/>
      <c r="K77" s="851">
        <v>2798575.83</v>
      </c>
      <c r="L77" s="851"/>
      <c r="M77" s="851">
        <v>0</v>
      </c>
      <c r="N77" s="851"/>
      <c r="O77" s="851">
        <v>0</v>
      </c>
      <c r="P77" s="851"/>
      <c r="Q77" s="851">
        <v>0</v>
      </c>
      <c r="R77" s="851"/>
      <c r="S77" s="851">
        <v>0</v>
      </c>
      <c r="T77" s="851"/>
      <c r="U77" s="851">
        <v>0</v>
      </c>
      <c r="V77" s="851"/>
      <c r="W77" s="851">
        <v>0</v>
      </c>
      <c r="X77" s="851"/>
      <c r="Y77" s="851"/>
      <c r="Z77" s="851"/>
      <c r="AA77" s="851"/>
      <c r="AB77" s="851"/>
      <c r="AC77" s="851"/>
      <c r="AD77" s="851"/>
      <c r="AE77" s="851"/>
      <c r="AF77" s="851"/>
      <c r="AG77" s="851"/>
      <c r="AH77" s="851"/>
      <c r="AI77" s="851">
        <f>+AH71</f>
        <v>0</v>
      </c>
      <c r="AJ77" s="851">
        <f>+AJ69</f>
        <v>0</v>
      </c>
      <c r="AK77" s="851">
        <f>+AJ71</f>
        <v>0</v>
      </c>
      <c r="AL77" s="851">
        <f>+AL69</f>
        <v>0</v>
      </c>
      <c r="AM77" s="851">
        <f>+AL71</f>
        <v>0</v>
      </c>
      <c r="AN77" s="851">
        <f>+AN69</f>
        <v>0</v>
      </c>
      <c r="AO77" s="851">
        <f>+AN71</f>
        <v>0</v>
      </c>
      <c r="AP77" s="851">
        <f>+AP69</f>
        <v>0</v>
      </c>
      <c r="AQ77" s="851">
        <f>+AP71</f>
        <v>0</v>
      </c>
      <c r="AR77" s="851">
        <f>+AR69</f>
        <v>0</v>
      </c>
    </row>
    <row r="79" spans="2:44">
      <c r="B79" s="6" t="s">
        <v>141</v>
      </c>
      <c r="G79" s="6" t="s">
        <v>223</v>
      </c>
    </row>
    <row r="80" spans="2:44">
      <c r="B80" s="851"/>
      <c r="C80" s="851"/>
      <c r="D80" s="851"/>
      <c r="J80" s="851"/>
      <c r="K80" s="851"/>
      <c r="L80" s="851"/>
      <c r="M80" s="851"/>
      <c r="N80" s="851"/>
      <c r="O80" s="851"/>
      <c r="P80" s="851"/>
      <c r="Q80" s="851"/>
      <c r="R80" s="851"/>
      <c r="S80" s="851"/>
      <c r="T80" s="851"/>
      <c r="U80" s="851"/>
      <c r="V80" s="851"/>
      <c r="W80" s="851"/>
      <c r="X80" s="851"/>
      <c r="Y80" s="851"/>
      <c r="Z80" s="851"/>
      <c r="AA80" s="851"/>
      <c r="AB80" s="851"/>
    </row>
    <row r="81" spans="1:28">
      <c r="A81" s="995"/>
      <c r="B81" s="995">
        <v>901152.4800000001</v>
      </c>
      <c r="C81" s="995"/>
      <c r="D81" s="996"/>
      <c r="G81" s="995"/>
      <c r="H81" s="995"/>
      <c r="I81" s="995"/>
    </row>
    <row r="82" spans="1:28">
      <c r="A82" s="995" t="s">
        <v>211</v>
      </c>
      <c r="B82" s="995">
        <v>901152.4800000001</v>
      </c>
      <c r="C82" s="995">
        <v>1802304.9600000002</v>
      </c>
      <c r="D82" s="996">
        <f>C82/$C$101</f>
        <v>1.334887712906456E-2</v>
      </c>
      <c r="E82" s="996">
        <v>1.334887712906456E-2</v>
      </c>
      <c r="G82" s="995">
        <v>468918.17000000004</v>
      </c>
      <c r="H82" s="995">
        <v>468918.17000000004</v>
      </c>
      <c r="I82" s="996">
        <f>H82/$C$101</f>
        <v>3.4730698598953013E-3</v>
      </c>
      <c r="J82" s="996">
        <v>3.4730698598953013E-3</v>
      </c>
    </row>
    <row r="83" spans="1:28">
      <c r="A83" s="995"/>
      <c r="B83" s="995">
        <v>901152.4800000001</v>
      </c>
      <c r="C83" s="995"/>
      <c r="D83" s="996"/>
      <c r="E83" s="996">
        <v>1.334887712906456E-2</v>
      </c>
      <c r="G83" s="995">
        <v>403479.6</v>
      </c>
      <c r="H83" s="995"/>
      <c r="I83" s="996"/>
      <c r="J83" s="996">
        <v>2.1946977435257291E-2</v>
      </c>
      <c r="AB83" s="851"/>
    </row>
    <row r="84" spans="1:28">
      <c r="A84" s="995"/>
      <c r="B84" s="995">
        <v>901152.4800000001</v>
      </c>
      <c r="C84" s="995">
        <v>1802304.9600000002</v>
      </c>
      <c r="D84" s="996">
        <f>C84/$C$101</f>
        <v>1.334887712906456E-2</v>
      </c>
      <c r="E84" s="996">
        <v>1.334887712906456E-2</v>
      </c>
      <c r="G84" s="995">
        <v>2559701.94</v>
      </c>
      <c r="H84" s="995">
        <v>2963181.54</v>
      </c>
      <c r="I84" s="996">
        <f>H84/$C$101</f>
        <v>2.1946977435257291E-2</v>
      </c>
      <c r="J84" s="996">
        <v>1.7921593204819947E-3</v>
      </c>
    </row>
    <row r="85" spans="1:28">
      <c r="A85" s="995"/>
      <c r="B85" s="995">
        <v>901152.4800000001</v>
      </c>
      <c r="C85" s="995"/>
      <c r="D85" s="996"/>
      <c r="E85" s="996">
        <v>1.334887712906456E-2</v>
      </c>
      <c r="G85" s="995">
        <v>120984.61919999997</v>
      </c>
      <c r="H85" s="995"/>
      <c r="I85" s="996"/>
      <c r="J85" s="996">
        <v>2.0727815613979034E-2</v>
      </c>
    </row>
    <row r="86" spans="1:28">
      <c r="A86" s="995"/>
      <c r="B86" s="995">
        <v>901152.4800000001</v>
      </c>
      <c r="C86" s="995">
        <v>1802304.9600000002</v>
      </c>
      <c r="D86" s="996">
        <f>C86/$C$101</f>
        <v>1.334887712906456E-2</v>
      </c>
      <c r="E86" s="996">
        <v>1.334887712906456E-2</v>
      </c>
      <c r="G86" s="995">
        <v>120984.61919999997</v>
      </c>
      <c r="H86" s="995">
        <v>241969.23839999994</v>
      </c>
      <c r="I86" s="996">
        <f>H86/$C$101</f>
        <v>1.7921593204819947E-3</v>
      </c>
    </row>
    <row r="87" spans="1:28" ht="20.25">
      <c r="A87" s="995"/>
      <c r="B87" s="995">
        <v>901152.4800000001</v>
      </c>
      <c r="C87" s="997"/>
      <c r="D87" s="996"/>
      <c r="E87" s="996">
        <v>4.0757364139495912E-2</v>
      </c>
      <c r="G87" s="995">
        <v>1399287.915</v>
      </c>
      <c r="H87" s="995"/>
      <c r="I87" s="996"/>
      <c r="J87" s="996"/>
    </row>
    <row r="88" spans="1:28">
      <c r="A88" s="995"/>
      <c r="B88" s="995">
        <v>901152.4800000001</v>
      </c>
      <c r="C88" s="995">
        <v>1802304.9600000002</v>
      </c>
      <c r="D88" s="996">
        <f>C88/$C$101</f>
        <v>1.334887712906456E-2</v>
      </c>
      <c r="E88" s="996">
        <v>0.17715214634833323</v>
      </c>
      <c r="G88" s="995">
        <v>1399287.915</v>
      </c>
      <c r="H88" s="995">
        <v>2798575.83</v>
      </c>
      <c r="I88" s="996">
        <f>H88/$C$101</f>
        <v>2.0727815613979034E-2</v>
      </c>
      <c r="K88" s="924"/>
      <c r="L88" s="924"/>
      <c r="M88" s="924"/>
      <c r="N88" s="924"/>
      <c r="O88" s="924"/>
      <c r="P88" s="924"/>
      <c r="Q88" s="924"/>
      <c r="R88" s="924"/>
      <c r="S88" s="924"/>
      <c r="T88" s="924"/>
      <c r="U88" s="924"/>
      <c r="V88" s="924"/>
      <c r="W88" s="924"/>
      <c r="X88" s="924"/>
      <c r="Y88" s="924"/>
      <c r="Z88" s="924"/>
      <c r="AA88" s="924"/>
      <c r="AB88" s="998"/>
    </row>
    <row r="89" spans="1:28">
      <c r="A89" s="995"/>
      <c r="B89" s="995">
        <v>901152.4800000001</v>
      </c>
      <c r="C89" s="995"/>
      <c r="D89" s="996"/>
      <c r="E89" s="996">
        <v>0.28613844154673923</v>
      </c>
      <c r="G89" s="995">
        <v>0</v>
      </c>
      <c r="H89" s="995"/>
      <c r="I89" s="996"/>
      <c r="J89" s="996"/>
      <c r="AB89" s="998"/>
    </row>
    <row r="90" spans="1:28">
      <c r="A90" s="995"/>
      <c r="B90" s="995">
        <v>901152.4800000001</v>
      </c>
      <c r="C90" s="995">
        <v>1802304.9600000002</v>
      </c>
      <c r="D90" s="996">
        <f>C90/$C$101</f>
        <v>1.334887712906456E-2</v>
      </c>
      <c r="E90" s="996">
        <v>0.28613844154673923</v>
      </c>
      <c r="G90" s="995">
        <v>0</v>
      </c>
      <c r="H90" s="995">
        <v>0</v>
      </c>
      <c r="I90" s="996">
        <f>H90/$C$101</f>
        <v>0</v>
      </c>
      <c r="J90" s="996"/>
      <c r="K90" s="924"/>
      <c r="L90" s="924"/>
      <c r="M90" s="924"/>
      <c r="N90" s="924"/>
      <c r="O90" s="924"/>
      <c r="P90" s="924"/>
      <c r="Q90" s="924"/>
      <c r="R90" s="924"/>
      <c r="S90" s="924"/>
      <c r="T90" s="924"/>
      <c r="U90" s="924"/>
      <c r="V90" s="924"/>
      <c r="W90" s="924"/>
      <c r="X90" s="924"/>
      <c r="Y90" s="924"/>
      <c r="Z90" s="924"/>
      <c r="AA90" s="924"/>
      <c r="AB90" s="998"/>
    </row>
    <row r="91" spans="1:28">
      <c r="A91" s="995"/>
      <c r="B91" s="995">
        <v>901152.4800000001</v>
      </c>
      <c r="C91" s="995"/>
      <c r="D91" s="996"/>
      <c r="E91" s="996">
        <v>0.14306922077336962</v>
      </c>
      <c r="G91" s="995">
        <v>0</v>
      </c>
      <c r="H91" s="995"/>
      <c r="I91" s="996"/>
      <c r="J91" s="996"/>
    </row>
    <row r="92" spans="1:28">
      <c r="A92" s="995"/>
      <c r="B92" s="995">
        <v>4601722.3187500006</v>
      </c>
      <c r="C92" s="995">
        <v>5502874.798750001</v>
      </c>
      <c r="D92" s="996">
        <f>C92/$C$101</f>
        <v>4.0757364139495912E-2</v>
      </c>
      <c r="G92" s="995">
        <v>0</v>
      </c>
      <c r="H92" s="995">
        <v>0</v>
      </c>
      <c r="I92" s="996">
        <f>H92/$C$101</f>
        <v>0</v>
      </c>
      <c r="J92" s="996"/>
      <c r="AB92" s="998"/>
    </row>
    <row r="93" spans="1:28">
      <c r="A93" s="995"/>
      <c r="B93" s="995">
        <v>4601722.3187500006</v>
      </c>
      <c r="C93" s="995"/>
      <c r="D93" s="996"/>
      <c r="E93" s="996"/>
      <c r="G93" s="995">
        <v>0</v>
      </c>
      <c r="H93" s="995"/>
      <c r="I93" s="996"/>
      <c r="J93" s="996"/>
    </row>
    <row r="94" spans="1:28">
      <c r="A94" s="995"/>
      <c r="B94" s="995">
        <v>19316558.518750004</v>
      </c>
      <c r="C94" s="995">
        <v>23918280.837500006</v>
      </c>
      <c r="D94" s="996">
        <f>C94/$C$101</f>
        <v>0.17715214634833323</v>
      </c>
      <c r="G94" s="995">
        <v>0</v>
      </c>
      <c r="H94" s="995">
        <v>0</v>
      </c>
      <c r="I94" s="996">
        <f>H94/$C$101</f>
        <v>0</v>
      </c>
      <c r="J94" s="996"/>
    </row>
    <row r="95" spans="1:28">
      <c r="A95" s="995"/>
      <c r="B95" s="995">
        <v>19316558.518750004</v>
      </c>
      <c r="C95" s="995"/>
      <c r="D95" s="996"/>
      <c r="E95" s="996"/>
      <c r="G95" s="995">
        <v>0</v>
      </c>
      <c r="H95" s="995"/>
      <c r="I95" s="996"/>
      <c r="J95" s="996"/>
    </row>
    <row r="96" spans="1:28">
      <c r="A96" s="995"/>
      <c r="B96" s="995">
        <v>19316558.518750004</v>
      </c>
      <c r="C96" s="995">
        <v>38633117.037500009</v>
      </c>
      <c r="D96" s="996">
        <f>C96/$C$101</f>
        <v>0.28613844154673923</v>
      </c>
      <c r="G96" s="995">
        <v>0</v>
      </c>
      <c r="H96" s="995">
        <v>0</v>
      </c>
      <c r="I96" s="996">
        <f>H96/$C$101</f>
        <v>0</v>
      </c>
      <c r="J96" s="996"/>
    </row>
    <row r="97" spans="1:10">
      <c r="A97" s="995"/>
      <c r="B97" s="995">
        <v>19316558.518750004</v>
      </c>
      <c r="C97" s="995"/>
      <c r="D97" s="996"/>
      <c r="E97" s="996"/>
      <c r="G97" s="995">
        <v>0</v>
      </c>
      <c r="H97" s="995"/>
      <c r="I97" s="996"/>
      <c r="J97" s="996"/>
    </row>
    <row r="98" spans="1:10">
      <c r="A98" s="995"/>
      <c r="B98" s="995">
        <v>19316558.518750004</v>
      </c>
      <c r="C98" s="995">
        <v>38633117.037500009</v>
      </c>
      <c r="D98" s="996">
        <f>C98/$C$101</f>
        <v>0.28613844154673923</v>
      </c>
      <c r="G98" s="995">
        <v>0</v>
      </c>
      <c r="H98" s="995">
        <v>0</v>
      </c>
      <c r="I98" s="996">
        <f>H98/$C$101</f>
        <v>0</v>
      </c>
      <c r="J98" s="996"/>
    </row>
    <row r="99" spans="1:10">
      <c r="A99" s="995"/>
      <c r="B99" s="995">
        <v>19316558.518750004</v>
      </c>
      <c r="C99" s="995"/>
      <c r="D99" s="996"/>
      <c r="E99" s="996"/>
      <c r="G99" s="995">
        <v>0</v>
      </c>
      <c r="H99" s="995"/>
      <c r="I99" s="996"/>
      <c r="J99" s="996"/>
    </row>
    <row r="100" spans="1:10">
      <c r="A100" s="995"/>
      <c r="B100" s="995">
        <v>0</v>
      </c>
      <c r="C100" s="995">
        <v>19316558.518750004</v>
      </c>
      <c r="D100" s="996">
        <f>C100/$C$101</f>
        <v>0.14306922077336962</v>
      </c>
      <c r="G100" s="995">
        <v>0</v>
      </c>
      <c r="H100" s="995">
        <v>0</v>
      </c>
      <c r="I100" s="996">
        <f>H100/$C$101</f>
        <v>0</v>
      </c>
      <c r="J100" s="996"/>
    </row>
    <row r="101" spans="1:10">
      <c r="A101" s="995"/>
      <c r="B101" s="999">
        <f>SUM(B81:B100)</f>
        <v>135015473.03000006</v>
      </c>
      <c r="C101" s="999">
        <f>SUM(C81:C100)</f>
        <v>135015473.03000003</v>
      </c>
      <c r="D101" s="996">
        <f>SUM(D81:D100)</f>
        <v>0.99999999999999989</v>
      </c>
      <c r="E101" s="996">
        <v>0.99999999999999989</v>
      </c>
      <c r="G101" s="999">
        <f>SUM(G81:G100)</f>
        <v>6472644.7784000002</v>
      </c>
      <c r="H101" s="999">
        <f>SUM(H81:H100)</f>
        <v>6472644.7784000002</v>
      </c>
      <c r="I101" s="996">
        <f>SUM(I81:I100)</f>
        <v>4.7940022229613619E-2</v>
      </c>
      <c r="J101" s="996">
        <v>4.7940022229613619E-2</v>
      </c>
    </row>
    <row r="102" spans="1:10">
      <c r="A102" s="995"/>
      <c r="B102" s="995"/>
      <c r="C102" s="995"/>
      <c r="D102" s="995"/>
      <c r="E102" s="995"/>
      <c r="F102" s="995"/>
      <c r="G102" s="995"/>
    </row>
    <row r="104" spans="1:10">
      <c r="C104" s="995">
        <v>1802304.9600000002</v>
      </c>
      <c r="H104" s="995">
        <v>468918.17000000004</v>
      </c>
    </row>
    <row r="105" spans="1:10">
      <c r="C105" s="995">
        <v>1802304.9600000002</v>
      </c>
      <c r="H105" s="995">
        <v>2963181.54</v>
      </c>
    </row>
    <row r="106" spans="1:10">
      <c r="C106" s="995">
        <v>1802304.9600000002</v>
      </c>
      <c r="H106" s="995">
        <v>241969.23839999994</v>
      </c>
    </row>
    <row r="107" spans="1:10">
      <c r="C107" s="995">
        <v>1802304.9600000002</v>
      </c>
      <c r="H107" s="995">
        <v>2798575.83</v>
      </c>
    </row>
    <row r="108" spans="1:10">
      <c r="C108" s="995">
        <v>1802304.9600000002</v>
      </c>
      <c r="H108" s="995">
        <v>0</v>
      </c>
    </row>
    <row r="109" spans="1:10">
      <c r="C109" s="995">
        <v>5502874.798750001</v>
      </c>
      <c r="H109" s="995">
        <v>0</v>
      </c>
    </row>
    <row r="110" spans="1:10">
      <c r="C110" s="995">
        <v>23918280.837500006</v>
      </c>
      <c r="H110" s="995">
        <v>0</v>
      </c>
    </row>
    <row r="111" spans="1:10">
      <c r="C111" s="995">
        <v>38633117.037500009</v>
      </c>
      <c r="H111" s="995">
        <v>0</v>
      </c>
    </row>
    <row r="112" spans="1:10">
      <c r="C112" s="995">
        <v>38633117.037500009</v>
      </c>
      <c r="H112" s="995">
        <v>0</v>
      </c>
    </row>
    <row r="113" spans="3:8">
      <c r="C113" s="995">
        <v>19316558.518750004</v>
      </c>
      <c r="H113" s="995">
        <v>0</v>
      </c>
    </row>
    <row r="114" spans="3:8">
      <c r="C114" s="999">
        <f>SUM(C103:C113)</f>
        <v>135015473.03000003</v>
      </c>
      <c r="H114" s="999">
        <f>SUM(H103:H113)</f>
        <v>6472644.7784000002</v>
      </c>
    </row>
  </sheetData>
  <mergeCells count="29">
    <mergeCell ref="D47:E47"/>
    <mergeCell ref="J51:J52"/>
    <mergeCell ref="L51:N52"/>
    <mergeCell ref="J54:J55"/>
    <mergeCell ref="L54:N55"/>
    <mergeCell ref="U16:V16"/>
    <mergeCell ref="W16:X16"/>
    <mergeCell ref="Y16:Z16"/>
    <mergeCell ref="D43:E43"/>
    <mergeCell ref="D44:E44"/>
    <mergeCell ref="D46:E46"/>
    <mergeCell ref="I16:J16"/>
    <mergeCell ref="K16:L16"/>
    <mergeCell ref="M16:N16"/>
    <mergeCell ref="O16:P16"/>
    <mergeCell ref="Q16:R16"/>
    <mergeCell ref="S16:T16"/>
    <mergeCell ref="A16:A17"/>
    <mergeCell ref="B16:C16"/>
    <mergeCell ref="D16:D17"/>
    <mergeCell ref="E16:E17"/>
    <mergeCell ref="F16:F17"/>
    <mergeCell ref="G16:H16"/>
    <mergeCell ref="J2:X2"/>
    <mergeCell ref="AA2:AA4"/>
    <mergeCell ref="J3:X3"/>
    <mergeCell ref="J4:X4"/>
    <mergeCell ref="B6:Z6"/>
    <mergeCell ref="J11:X13"/>
  </mergeCells>
  <pageMargins left="0.19685039370078741" right="0.19685039370078741" top="0.19685039370078741" bottom="0.19685039370078741" header="0" footer="0"/>
  <pageSetup scale="40" fitToWidth="2" orientation="landscape" r:id="rId1"/>
  <headerFooter alignWithMargins="0">
    <oddHeader>&amp;R&amp;"Arial,Negrita"&amp;12&amp;K000000FORMATO E.P. 006.1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M133"/>
  <sheetViews>
    <sheetView showGridLines="0" view="pageBreakPreview" zoomScaleNormal="55" zoomScaleSheetLayoutView="100" zoomScalePageLayoutView="55" workbookViewId="0">
      <selection activeCell="J2" sqref="J2:X4"/>
    </sheetView>
  </sheetViews>
  <sheetFormatPr baseColWidth="10" defaultColWidth="10.85546875" defaultRowHeight="12.75"/>
  <cols>
    <col min="1" max="1" width="33.42578125" style="1013" customWidth="1"/>
    <col min="2" max="2" width="16.85546875" style="1013" customWidth="1"/>
    <col min="3" max="3" width="14.85546875" style="1013" customWidth="1"/>
    <col min="4" max="4" width="15" style="1013" customWidth="1"/>
    <col min="5" max="6" width="14.85546875" style="1013" customWidth="1"/>
    <col min="7" max="7" width="14.28515625" style="1013" customWidth="1"/>
    <col min="8" max="8" width="14.42578125" style="1013" customWidth="1"/>
    <col min="9" max="10" width="18.28515625" style="1013" customWidth="1"/>
    <col min="11" max="11" width="39.140625" style="1013" customWidth="1"/>
    <col min="12" max="12" width="10.85546875" style="1018"/>
    <col min="13" max="13" width="19.7109375" style="1013" customWidth="1"/>
    <col min="14" max="14" width="20.42578125" style="1013" customWidth="1"/>
    <col min="15" max="15" width="19.42578125" style="1013" bestFit="1" customWidth="1"/>
    <col min="16" max="16" width="17.28515625" style="1013" bestFit="1" customWidth="1"/>
    <col min="17" max="17" width="17.85546875" style="1013" bestFit="1" customWidth="1"/>
    <col min="18" max="18" width="17.42578125" style="1013" customWidth="1"/>
    <col min="19" max="19" width="15.85546875" style="1013" customWidth="1"/>
    <col min="20" max="21" width="15.7109375" style="1013" customWidth="1"/>
    <col min="22" max="22" width="17.28515625" style="1013" bestFit="1" customWidth="1"/>
    <col min="23" max="23" width="14.42578125" style="1013" customWidth="1"/>
    <col min="24" max="24" width="14.85546875" style="1013" customWidth="1"/>
    <col min="25" max="25" width="19" style="1013" customWidth="1"/>
    <col min="26" max="26" width="4.7109375" style="1013" customWidth="1"/>
    <col min="27" max="27" width="15.7109375" style="1013" bestFit="1" customWidth="1"/>
    <col min="28" max="28" width="15.28515625" style="1013" bestFit="1" customWidth="1"/>
    <col min="29" max="29" width="15.28515625" style="1013" customWidth="1"/>
    <col min="30" max="30" width="14.7109375" style="1013" customWidth="1"/>
    <col min="31" max="31" width="14.42578125" style="1013" customWidth="1"/>
    <col min="32" max="32" width="16.7109375" style="1013" customWidth="1"/>
    <col min="33" max="33" width="19" style="1013" customWidth="1"/>
    <col min="34" max="16384" width="10.85546875" style="1013"/>
  </cols>
  <sheetData>
    <row r="1" spans="1:39" s="765" customFormat="1" ht="14.25" customHeight="1">
      <c r="A1" s="879"/>
      <c r="B1" s="879"/>
      <c r="C1" s="879"/>
      <c r="D1" s="879"/>
      <c r="E1" s="879"/>
      <c r="F1" s="879"/>
      <c r="G1" s="852"/>
      <c r="H1" s="852"/>
      <c r="I1" s="879"/>
      <c r="J1" s="879"/>
      <c r="K1" s="879"/>
      <c r="L1" s="879"/>
      <c r="M1" s="879"/>
      <c r="N1" s="879"/>
      <c r="O1" s="879"/>
      <c r="P1" s="879" t="s">
        <v>221</v>
      </c>
      <c r="Q1" s="879" t="s">
        <v>222</v>
      </c>
      <c r="R1" s="879" t="s">
        <v>223</v>
      </c>
      <c r="S1" s="764"/>
      <c r="T1" s="764"/>
      <c r="U1" s="764"/>
      <c r="V1" s="764"/>
      <c r="W1" s="764"/>
      <c r="X1" s="764"/>
      <c r="Y1" s="764"/>
      <c r="Z1" s="764"/>
      <c r="AA1" s="764"/>
      <c r="AB1" s="764"/>
      <c r="AC1" s="764"/>
    </row>
    <row r="2" spans="1:39" s="765" customFormat="1" ht="21.95" customHeight="1">
      <c r="A2" s="31"/>
      <c r="B2" s="31"/>
      <c r="C2" s="31"/>
      <c r="D2" s="59"/>
      <c r="E2" s="59"/>
      <c r="F2" s="59"/>
      <c r="G2" s="59"/>
      <c r="H2" s="59"/>
      <c r="I2" s="59"/>
      <c r="J2" s="31"/>
      <c r="K2" s="880"/>
      <c r="L2" s="880"/>
      <c r="M2" s="31"/>
      <c r="N2" s="918" t="s">
        <v>241</v>
      </c>
      <c r="O2" s="920">
        <f>21826.29+1665001.25+2027985.6+847833.44+284090.69+4469834.05+2746280.9+1940900+5839.87+1722047.44+47476.56+10279.08+781017.8+551484.15</f>
        <v>17121897.120000001</v>
      </c>
      <c r="P2" s="1000">
        <v>17121897.120000005</v>
      </c>
      <c r="Q2" s="887"/>
      <c r="R2" s="887"/>
      <c r="T2" s="881"/>
      <c r="U2" s="881"/>
      <c r="V2" s="881"/>
      <c r="W2" s="881"/>
      <c r="X2" s="764"/>
      <c r="Y2" s="764"/>
      <c r="Z2" s="764"/>
      <c r="AA2" s="764"/>
      <c r="AB2" s="764"/>
      <c r="AC2" s="764"/>
    </row>
    <row r="3" spans="1:39" s="765" customFormat="1" ht="21.95" customHeight="1">
      <c r="A3" s="31"/>
      <c r="B3" s="31"/>
      <c r="C3" s="31"/>
      <c r="D3" s="59"/>
      <c r="E3" s="59"/>
      <c r="F3" s="59"/>
      <c r="G3" s="59"/>
      <c r="H3" s="59"/>
      <c r="I3" s="59"/>
      <c r="J3" s="31"/>
      <c r="K3" s="880"/>
      <c r="L3" s="880"/>
      <c r="M3" s="31"/>
      <c r="N3" s="927"/>
      <c r="O3" s="929"/>
      <c r="P3" s="1001">
        <v>3343826.2884</v>
      </c>
      <c r="Q3" s="1001">
        <v>621826.17000000004</v>
      </c>
      <c r="R3" s="1001">
        <v>2722000.1184</v>
      </c>
      <c r="U3" s="881"/>
      <c r="V3" s="881"/>
      <c r="W3" s="881"/>
      <c r="X3" s="764"/>
      <c r="Y3" s="764"/>
      <c r="Z3" s="764"/>
      <c r="AA3" s="764"/>
      <c r="AB3" s="764"/>
      <c r="AC3" s="764"/>
    </row>
    <row r="4" spans="1:39" s="765" customFormat="1" ht="21.95" customHeight="1">
      <c r="A4" s="31"/>
      <c r="B4" s="31"/>
      <c r="C4" s="31"/>
      <c r="D4" s="59"/>
      <c r="E4" s="59"/>
      <c r="F4" s="59"/>
      <c r="G4" s="59"/>
      <c r="H4" s="59"/>
      <c r="I4" s="59"/>
      <c r="J4" s="31"/>
      <c r="K4" s="880"/>
      <c r="L4" s="880"/>
      <c r="M4" s="31"/>
      <c r="N4" s="381"/>
      <c r="O4" s="914"/>
      <c r="P4" s="1002">
        <f>P3/P2</f>
        <v>0.1952953148219827</v>
      </c>
      <c r="Q4" s="1002">
        <f>Q3/P2</f>
        <v>3.6317597614440048E-2</v>
      </c>
      <c r="R4" s="1002">
        <f>R3/P2</f>
        <v>0.15897771720754267</v>
      </c>
      <c r="U4" s="881"/>
      <c r="V4" s="881"/>
      <c r="W4" s="881"/>
      <c r="X4" s="764"/>
      <c r="Y4" s="764"/>
      <c r="Z4" s="764"/>
      <c r="AA4" s="764"/>
      <c r="AB4" s="764"/>
      <c r="AC4" s="764"/>
    </row>
    <row r="5" spans="1:39" s="765" customFormat="1" ht="17.25" customHeight="1">
      <c r="A5" s="1003"/>
      <c r="B5" s="1003"/>
      <c r="C5" s="1003"/>
      <c r="D5" s="987"/>
      <c r="E5" s="987"/>
      <c r="F5" s="987"/>
      <c r="G5" s="1004"/>
      <c r="H5" s="1005"/>
      <c r="I5" s="887"/>
      <c r="J5" s="887"/>
      <c r="K5" s="887"/>
      <c r="L5" s="887"/>
      <c r="M5" s="887"/>
      <c r="N5" s="918" t="s">
        <v>242</v>
      </c>
      <c r="O5" s="920">
        <f>25923541.35+1160856.08</f>
        <v>27084397.43</v>
      </c>
      <c r="P5" s="1001">
        <v>27084397.430000003</v>
      </c>
      <c r="Q5" s="1006"/>
      <c r="R5" s="1001"/>
      <c r="U5" s="881"/>
      <c r="V5" s="881"/>
      <c r="W5" s="881"/>
      <c r="X5" s="764"/>
      <c r="Y5" s="764"/>
      <c r="Z5" s="764"/>
      <c r="AA5" s="764"/>
      <c r="AB5" s="764"/>
      <c r="AC5" s="764"/>
    </row>
    <row r="6" spans="1:39" s="765" customFormat="1" ht="12.75" customHeight="1">
      <c r="A6" s="1007"/>
      <c r="B6" s="1007"/>
      <c r="C6" s="1007"/>
      <c r="D6" s="1007"/>
      <c r="E6" s="1007"/>
      <c r="F6" s="1008"/>
      <c r="G6" s="1009"/>
      <c r="H6" s="1010"/>
      <c r="I6" s="1010"/>
      <c r="J6" s="1010"/>
      <c r="K6" s="1010"/>
      <c r="L6" s="1010"/>
      <c r="M6" s="994"/>
      <c r="N6" s="927"/>
      <c r="O6" s="929"/>
      <c r="P6" s="1001">
        <v>2854830.5100000002</v>
      </c>
      <c r="Q6" s="1006">
        <v>2536285.56</v>
      </c>
      <c r="R6" s="1001">
        <v>318544.95000000019</v>
      </c>
      <c r="S6" s="764"/>
      <c r="T6" s="764"/>
      <c r="U6" s="764"/>
      <c r="V6" s="764"/>
      <c r="W6" s="764"/>
      <c r="X6" s="764"/>
      <c r="Y6" s="764"/>
      <c r="Z6" s="764"/>
      <c r="AA6" s="764"/>
      <c r="AB6" s="764"/>
      <c r="AC6" s="764"/>
    </row>
    <row r="7" spans="1:39" ht="9.75" customHeight="1">
      <c r="A7" s="1011"/>
      <c r="B7" s="1011"/>
      <c r="C7" s="1011"/>
      <c r="D7" s="1011"/>
      <c r="E7" s="1011"/>
      <c r="F7" s="1011"/>
      <c r="G7" s="1011"/>
      <c r="H7" s="1011"/>
      <c r="I7" s="1011"/>
      <c r="J7" s="1011"/>
      <c r="K7" s="1011"/>
      <c r="L7" s="1011"/>
      <c r="M7" s="1012"/>
      <c r="N7" s="381"/>
      <c r="O7" s="914"/>
      <c r="P7" s="1002">
        <f>P6/P5</f>
        <v>0.10540498519039786</v>
      </c>
      <c r="Q7" s="1002">
        <f>Q6/P5</f>
        <v>9.3643787592286851E-2</v>
      </c>
      <c r="R7" s="1001"/>
      <c r="S7" s="1006"/>
      <c r="T7" s="1001"/>
      <c r="U7" s="1001"/>
      <c r="V7" s="1002"/>
      <c r="W7" s="1001"/>
      <c r="X7" s="1002"/>
      <c r="Y7" s="1001"/>
      <c r="Z7" s="1006"/>
      <c r="AA7" s="1002"/>
      <c r="AB7" s="1001"/>
      <c r="AC7" s="1002"/>
      <c r="AD7" s="1001"/>
      <c r="AE7" s="1002"/>
      <c r="AF7" s="1002"/>
      <c r="AG7" s="1001"/>
      <c r="AH7" s="1002"/>
      <c r="AI7" s="1006"/>
      <c r="AJ7" s="1006"/>
      <c r="AK7" s="1006"/>
      <c r="AL7" s="1006"/>
      <c r="AM7" s="1006"/>
    </row>
    <row r="8" spans="1:39" ht="69.95" customHeight="1">
      <c r="A8" s="1014" t="s">
        <v>0</v>
      </c>
      <c r="B8" s="1015">
        <f>'F 6.1'!B6:Z6</f>
        <v>0</v>
      </c>
      <c r="C8" s="1015"/>
      <c r="D8" s="1015"/>
      <c r="E8" s="1015"/>
      <c r="F8" s="1015"/>
      <c r="G8" s="1015"/>
      <c r="H8" s="1015"/>
      <c r="I8" s="1015"/>
      <c r="J8" s="1015"/>
      <c r="K8" s="1015"/>
      <c r="L8" s="1016"/>
      <c r="M8" s="1006"/>
      <c r="N8" s="918" t="s">
        <v>232</v>
      </c>
      <c r="O8" s="920">
        <v>629293.43999999994</v>
      </c>
      <c r="P8" s="1001">
        <v>629293.43999999994</v>
      </c>
      <c r="Q8" s="1006"/>
      <c r="R8" s="1001"/>
      <c r="S8" s="1006"/>
      <c r="T8" s="1001"/>
      <c r="U8" s="1001"/>
      <c r="V8" s="1002"/>
      <c r="W8" s="1001"/>
      <c r="X8" s="1002"/>
      <c r="Y8" s="1001"/>
      <c r="Z8" s="1006"/>
      <c r="AA8" s="1002"/>
      <c r="AB8" s="1001"/>
      <c r="AC8" s="1002"/>
      <c r="AD8" s="1001"/>
      <c r="AE8" s="1002"/>
      <c r="AF8" s="1002"/>
      <c r="AG8" s="1001"/>
      <c r="AH8" s="1002"/>
      <c r="AI8" s="1006"/>
      <c r="AJ8" s="1006"/>
      <c r="AK8" s="1006"/>
      <c r="AL8" s="1006"/>
      <c r="AM8" s="1006"/>
    </row>
    <row r="9" spans="1:39" ht="15.75">
      <c r="A9" s="1014" t="s">
        <v>44</v>
      </c>
      <c r="B9" s="1017">
        <f>'F 6.1'!B7</f>
        <v>0</v>
      </c>
      <c r="M9" s="1006"/>
      <c r="N9" s="927"/>
      <c r="O9" s="929"/>
      <c r="P9" s="1001"/>
      <c r="Q9" s="1006"/>
      <c r="R9" s="1001"/>
      <c r="S9" s="1006"/>
      <c r="T9" s="1001"/>
      <c r="U9" s="1001"/>
      <c r="V9" s="1002"/>
      <c r="W9" s="1001"/>
      <c r="X9" s="1002"/>
      <c r="Y9" s="1001"/>
      <c r="Z9" s="1006"/>
      <c r="AA9" s="1002"/>
      <c r="AB9" s="1001"/>
      <c r="AC9" s="1002"/>
      <c r="AD9" s="1001"/>
      <c r="AE9" s="1002"/>
      <c r="AF9" s="1002"/>
      <c r="AG9" s="1001"/>
      <c r="AH9" s="1002"/>
      <c r="AI9" s="1006"/>
      <c r="AJ9" s="1006"/>
      <c r="AK9" s="1006"/>
      <c r="AL9" s="1006"/>
      <c r="AM9" s="1006"/>
    </row>
    <row r="10" spans="1:39" ht="15.75">
      <c r="A10" s="1014" t="s">
        <v>42</v>
      </c>
      <c r="B10" s="1017">
        <f>'F 6.1'!B8</f>
        <v>0</v>
      </c>
      <c r="M10" s="1006"/>
      <c r="N10" s="381"/>
      <c r="O10" s="914"/>
      <c r="P10" s="1019"/>
      <c r="Q10" s="1019"/>
      <c r="R10" s="1019"/>
      <c r="S10" s="1006"/>
      <c r="T10" s="1001"/>
      <c r="U10" s="1001"/>
      <c r="V10" s="1002"/>
      <c r="W10" s="1001"/>
      <c r="X10" s="1002"/>
      <c r="Y10" s="1001"/>
      <c r="Z10" s="1006"/>
      <c r="AA10" s="1002"/>
      <c r="AB10" s="1001"/>
      <c r="AC10" s="1002"/>
      <c r="AD10" s="1001"/>
      <c r="AE10" s="1002"/>
      <c r="AF10" s="1002"/>
      <c r="AG10" s="1001"/>
      <c r="AH10" s="1002"/>
      <c r="AI10" s="1006"/>
      <c r="AJ10" s="1006"/>
      <c r="AK10" s="1006"/>
      <c r="AL10" s="1006"/>
      <c r="AM10" s="1006"/>
    </row>
    <row r="11" spans="1:39" ht="15.75">
      <c r="A11" s="1014" t="s">
        <v>22</v>
      </c>
      <c r="B11" s="1017" t="str">
        <f>'F 6.1'!B9</f>
        <v>XXXXXXXXX</v>
      </c>
      <c r="M11" s="1006"/>
      <c r="N11" s="918" t="s">
        <v>233</v>
      </c>
      <c r="O11" s="920">
        <f>10132090+11873412+6041453.28+35882419.2</f>
        <v>63929374.480000004</v>
      </c>
      <c r="P11" s="1019">
        <v>63929374.480000012</v>
      </c>
      <c r="Q11" s="1019"/>
      <c r="R11" s="1019"/>
      <c r="S11" s="1006"/>
      <c r="T11" s="1001"/>
      <c r="U11" s="1001"/>
      <c r="V11" s="1002"/>
      <c r="W11" s="1001"/>
      <c r="X11" s="1002"/>
      <c r="Y11" s="1001"/>
      <c r="Z11" s="1006"/>
      <c r="AA11" s="1002"/>
      <c r="AB11" s="1001"/>
      <c r="AC11" s="1002"/>
      <c r="AD11" s="1001"/>
      <c r="AE11" s="1002"/>
      <c r="AF11" s="1002"/>
      <c r="AG11" s="1001"/>
      <c r="AH11" s="1002"/>
      <c r="AI11" s="1006"/>
      <c r="AJ11" s="1006"/>
      <c r="AK11" s="1006"/>
      <c r="AL11" s="1006"/>
      <c r="AM11" s="1006"/>
    </row>
    <row r="12" spans="1:39" ht="11.25" customHeight="1">
      <c r="A12" s="1014"/>
      <c r="B12" s="1020"/>
      <c r="C12" s="1020"/>
      <c r="D12" s="1020"/>
      <c r="E12" s="1020"/>
      <c r="F12" s="1020"/>
      <c r="G12" s="1020"/>
      <c r="H12" s="1020"/>
      <c r="I12" s="1020"/>
      <c r="M12" s="1006"/>
      <c r="N12" s="927"/>
      <c r="O12" s="929"/>
      <c r="P12" s="1006"/>
      <c r="Q12" s="1006"/>
      <c r="R12" s="1006"/>
      <c r="S12" s="1006"/>
      <c r="T12" s="1021"/>
      <c r="U12" s="1021"/>
      <c r="V12" s="1002"/>
      <c r="W12" s="1001"/>
      <c r="X12" s="1006"/>
      <c r="Y12" s="1001"/>
      <c r="Z12" s="1006"/>
      <c r="AA12" s="1006"/>
      <c r="AB12" s="1001"/>
      <c r="AC12" s="1006"/>
      <c r="AD12" s="1021"/>
      <c r="AE12" s="1006"/>
      <c r="AF12" s="1006"/>
      <c r="AG12" s="1001"/>
      <c r="AH12" s="1002"/>
      <c r="AI12" s="1006"/>
      <c r="AJ12" s="1006"/>
      <c r="AK12" s="1006"/>
      <c r="AL12" s="1006"/>
      <c r="AM12" s="1006"/>
    </row>
    <row r="13" spans="1:39" s="1025" customFormat="1" ht="30.75" customHeight="1">
      <c r="A13" s="1022" t="s">
        <v>243</v>
      </c>
      <c r="B13" s="1022"/>
      <c r="C13" s="1023"/>
      <c r="D13" s="1024" t="s">
        <v>244</v>
      </c>
      <c r="E13" s="1024"/>
      <c r="G13" s="1026" t="s">
        <v>245</v>
      </c>
      <c r="I13" s="1027" t="s">
        <v>246</v>
      </c>
      <c r="J13" s="1027"/>
      <c r="K13" s="1028"/>
      <c r="L13" s="1029"/>
      <c r="M13" s="1019"/>
      <c r="N13" s="381"/>
      <c r="O13" s="914"/>
      <c r="P13" s="1006"/>
      <c r="Q13" s="1006"/>
      <c r="R13" s="1006"/>
      <c r="S13" s="1019"/>
      <c r="T13" s="1019"/>
      <c r="U13" s="1019"/>
      <c r="V13" s="1019"/>
      <c r="W13" s="1019"/>
      <c r="X13" s="1019"/>
      <c r="Y13" s="1019"/>
      <c r="Z13" s="1019"/>
      <c r="AA13" s="1019"/>
      <c r="AB13" s="1021"/>
      <c r="AC13" s="1019"/>
      <c r="AD13" s="1021"/>
      <c r="AE13" s="1019"/>
      <c r="AF13" s="1030"/>
      <c r="AG13" s="1021"/>
      <c r="AH13" s="1030"/>
      <c r="AI13" s="1019"/>
      <c r="AJ13" s="1019"/>
      <c r="AK13" s="1019"/>
      <c r="AL13" s="1019"/>
      <c r="AM13" s="1019"/>
    </row>
    <row r="14" spans="1:39" s="1025" customFormat="1" ht="13.5" customHeight="1">
      <c r="A14" s="1022"/>
      <c r="B14" s="1022"/>
      <c r="C14" s="1023"/>
      <c r="D14" s="1031"/>
      <c r="E14" s="1031"/>
      <c r="G14" s="1031"/>
      <c r="I14" s="1032"/>
      <c r="J14" s="1032"/>
      <c r="K14" s="1033"/>
      <c r="L14" s="1029"/>
      <c r="M14" s="1034"/>
      <c r="N14" s="918" t="s">
        <v>247</v>
      </c>
      <c r="O14" s="920">
        <f>135015473.03-132495311.75</f>
        <v>2520161.2800000012</v>
      </c>
      <c r="P14" s="1002">
        <v>2520161.2800000012</v>
      </c>
      <c r="Q14" s="1002"/>
      <c r="R14" s="1002"/>
      <c r="S14" s="1019"/>
      <c r="T14" s="1019"/>
      <c r="U14" s="1019"/>
      <c r="V14" s="1019"/>
      <c r="W14" s="1019"/>
      <c r="X14" s="1019"/>
      <c r="Y14" s="1019"/>
      <c r="Z14" s="1019"/>
      <c r="AA14" s="1019"/>
      <c r="AB14" s="1021"/>
      <c r="AC14" s="1019"/>
      <c r="AD14" s="1021"/>
      <c r="AE14" s="1019"/>
      <c r="AF14" s="1030"/>
      <c r="AG14" s="1021"/>
      <c r="AH14" s="1030"/>
      <c r="AI14" s="1019"/>
      <c r="AJ14" s="1019"/>
      <c r="AK14" s="1019"/>
      <c r="AL14" s="1019"/>
      <c r="AM14" s="1019"/>
    </row>
    <row r="15" spans="1:39" ht="6" customHeight="1">
      <c r="M15" s="1006"/>
      <c r="N15" s="927"/>
      <c r="O15" s="929"/>
      <c r="P15" s="1006"/>
      <c r="Q15" s="1035">
        <v>273987.98</v>
      </c>
      <c r="R15" s="1006"/>
      <c r="S15" s="1006"/>
      <c r="T15" s="1006"/>
      <c r="U15" s="1006"/>
      <c r="V15" s="1006"/>
      <c r="W15" s="1006"/>
      <c r="X15" s="1006"/>
      <c r="Y15" s="1006"/>
      <c r="Z15" s="1006"/>
      <c r="AA15" s="1006"/>
      <c r="AB15" s="1006"/>
      <c r="AC15" s="1006"/>
      <c r="AD15" s="1006"/>
      <c r="AE15" s="1006"/>
      <c r="AF15" s="1006"/>
      <c r="AG15" s="1006"/>
      <c r="AH15" s="1006"/>
      <c r="AI15" s="1006"/>
      <c r="AJ15" s="1006"/>
      <c r="AK15" s="1006"/>
      <c r="AL15" s="1006"/>
      <c r="AM15" s="1006"/>
    </row>
    <row r="16" spans="1:39" ht="5.25" customHeight="1">
      <c r="E16" s="1036"/>
      <c r="F16" s="1036"/>
      <c r="G16" s="1036"/>
      <c r="H16" s="1036"/>
      <c r="M16" s="1006"/>
      <c r="N16" s="381"/>
      <c r="O16" s="914"/>
      <c r="P16" s="1006"/>
      <c r="Q16" s="1035"/>
      <c r="R16" s="1006"/>
      <c r="S16" s="1006"/>
      <c r="T16" s="1006"/>
      <c r="U16" s="1006"/>
      <c r="V16" s="1006"/>
      <c r="W16" s="1006"/>
      <c r="X16" s="1006"/>
      <c r="Y16" s="1001"/>
      <c r="Z16" s="1006"/>
      <c r="AA16" s="1006"/>
      <c r="AB16" s="1006"/>
      <c r="AC16" s="1006"/>
      <c r="AD16" s="1006"/>
      <c r="AE16" s="1006"/>
      <c r="AF16" s="1006"/>
      <c r="AG16" s="1006"/>
      <c r="AH16" s="1006"/>
      <c r="AI16" s="1006"/>
      <c r="AJ16" s="1006"/>
      <c r="AK16" s="1006"/>
      <c r="AL16" s="1006"/>
      <c r="AM16" s="1006"/>
    </row>
    <row r="17" spans="1:39" ht="19.5" customHeight="1">
      <c r="A17" s="1037" t="s">
        <v>2</v>
      </c>
      <c r="B17" s="1038" t="s">
        <v>248</v>
      </c>
      <c r="C17" s="1039">
        <v>2014</v>
      </c>
      <c r="D17" s="1040"/>
      <c r="E17" s="1041" t="s">
        <v>249</v>
      </c>
      <c r="F17" s="1042"/>
      <c r="G17" s="1042"/>
      <c r="H17" s="1043"/>
      <c r="I17" s="1044" t="s">
        <v>250</v>
      </c>
      <c r="J17" s="1045"/>
      <c r="K17" s="1046" t="s">
        <v>145</v>
      </c>
      <c r="M17" s="1034"/>
      <c r="N17" s="918" t="s">
        <v>251</v>
      </c>
      <c r="O17" s="920">
        <f>389920.64+1830088.08+1124327.38+100081.28+137559.6+33892.96+50212.6+7055</f>
        <v>3673137.54</v>
      </c>
      <c r="P17" s="1006">
        <v>3673137.5399999996</v>
      </c>
      <c r="Q17" s="1006"/>
      <c r="R17" s="1006"/>
      <c r="S17" s="1006"/>
      <c r="T17" s="1006"/>
      <c r="U17" s="1006"/>
      <c r="V17" s="1006"/>
      <c r="W17" s="1006"/>
      <c r="X17" s="1006"/>
      <c r="Y17" s="1001"/>
      <c r="Z17" s="1006"/>
      <c r="AA17" s="1006"/>
      <c r="AB17" s="1006"/>
      <c r="AC17" s="1006"/>
      <c r="AD17" s="1006"/>
      <c r="AE17" s="1006"/>
      <c r="AF17" s="1006"/>
      <c r="AG17" s="1006"/>
      <c r="AH17" s="1006"/>
      <c r="AI17" s="1006"/>
      <c r="AJ17" s="1006"/>
      <c r="AK17" s="1006"/>
      <c r="AL17" s="1006"/>
      <c r="AM17" s="1006"/>
    </row>
    <row r="18" spans="1:39" ht="15" customHeight="1">
      <c r="A18" s="1037"/>
      <c r="B18" s="1038" t="s">
        <v>252</v>
      </c>
      <c r="C18" s="1047" t="s">
        <v>253</v>
      </c>
      <c r="D18" s="1048" t="s">
        <v>223</v>
      </c>
      <c r="E18" s="1047" t="s">
        <v>253</v>
      </c>
      <c r="F18" s="1049" t="s">
        <v>254</v>
      </c>
      <c r="G18" s="1050" t="s">
        <v>255</v>
      </c>
      <c r="H18" s="1051"/>
      <c r="I18" s="1047" t="s">
        <v>256</v>
      </c>
      <c r="J18" s="1048" t="s">
        <v>257</v>
      </c>
      <c r="K18" s="1046"/>
      <c r="M18" s="1019"/>
      <c r="N18" s="927"/>
      <c r="O18" s="929"/>
      <c r="P18" s="1006"/>
      <c r="Q18" s="1006"/>
      <c r="R18" s="1006"/>
      <c r="S18" s="1006"/>
      <c r="T18" s="1006"/>
      <c r="U18" s="1006"/>
      <c r="V18" s="1006"/>
      <c r="W18" s="1006"/>
      <c r="X18" s="1006"/>
      <c r="Y18" s="1001"/>
      <c r="Z18" s="1006"/>
      <c r="AA18" s="1006"/>
      <c r="AB18" s="1006"/>
      <c r="AC18" s="1006"/>
      <c r="AD18" s="1006"/>
      <c r="AE18" s="1006"/>
      <c r="AF18" s="1006"/>
      <c r="AG18" s="1006"/>
      <c r="AH18" s="1006"/>
      <c r="AI18" s="1006"/>
      <c r="AJ18" s="1006"/>
      <c r="AK18" s="1006"/>
      <c r="AL18" s="1006"/>
      <c r="AM18" s="1006"/>
    </row>
    <row r="19" spans="1:39" ht="15" customHeight="1">
      <c r="A19" s="1037"/>
      <c r="B19" s="1038"/>
      <c r="C19" s="1052" t="s">
        <v>258</v>
      </c>
      <c r="D19" s="1037" t="s">
        <v>252</v>
      </c>
      <c r="E19" s="1052" t="s">
        <v>259</v>
      </c>
      <c r="F19" s="1053" t="s">
        <v>252</v>
      </c>
      <c r="G19" s="1047" t="s">
        <v>256</v>
      </c>
      <c r="H19" s="1048" t="s">
        <v>257</v>
      </c>
      <c r="I19" s="1052" t="s">
        <v>259</v>
      </c>
      <c r="J19" s="1037" t="s">
        <v>259</v>
      </c>
      <c r="K19" s="1046"/>
      <c r="M19" s="1054"/>
      <c r="N19" s="381"/>
      <c r="O19" s="914"/>
      <c r="P19" s="1006"/>
      <c r="Q19" s="1006"/>
      <c r="R19" s="1006"/>
      <c r="S19" s="1006"/>
      <c r="T19" s="1006"/>
      <c r="U19" s="1006"/>
      <c r="V19" s="1006"/>
      <c r="W19" s="1006"/>
      <c r="X19" s="1006"/>
      <c r="Y19" s="1001"/>
      <c r="Z19" s="1006"/>
      <c r="AA19" s="1006"/>
      <c r="AB19" s="1006"/>
      <c r="AC19" s="1006"/>
      <c r="AD19" s="1006"/>
      <c r="AE19" s="1006"/>
      <c r="AF19" s="1006"/>
      <c r="AG19" s="1006"/>
      <c r="AH19" s="1006"/>
      <c r="AI19" s="1006"/>
      <c r="AJ19" s="1006"/>
      <c r="AK19" s="1006"/>
      <c r="AL19" s="1006"/>
      <c r="AM19" s="1006"/>
    </row>
    <row r="20" spans="1:39" ht="14.25" customHeight="1">
      <c r="A20" s="1037"/>
      <c r="B20" s="1038"/>
      <c r="C20" s="1052"/>
      <c r="D20" s="1037"/>
      <c r="E20" s="1052"/>
      <c r="F20" s="1053"/>
      <c r="G20" s="1052" t="s">
        <v>259</v>
      </c>
      <c r="H20" s="1037" t="s">
        <v>259</v>
      </c>
      <c r="I20" s="1052"/>
      <c r="J20" s="1037"/>
      <c r="K20" s="1046"/>
      <c r="M20" s="1054"/>
      <c r="N20" s="918" t="s">
        <v>260</v>
      </c>
      <c r="O20" s="920">
        <v>1275493.8</v>
      </c>
      <c r="P20" s="1055"/>
      <c r="Q20" s="1055"/>
      <c r="R20" s="1055"/>
      <c r="S20" s="1006"/>
      <c r="T20" s="1006"/>
      <c r="U20" s="1006"/>
      <c r="V20" s="1006"/>
      <c r="W20" s="1006"/>
      <c r="X20" s="1006"/>
      <c r="Y20" s="1001"/>
      <c r="Z20" s="1006"/>
      <c r="AA20" s="1035"/>
      <c r="AB20" s="1035"/>
      <c r="AC20" s="1035"/>
      <c r="AD20" s="1035"/>
      <c r="AE20" s="1035"/>
      <c r="AF20" s="1035"/>
      <c r="AG20" s="1035"/>
      <c r="AH20" s="1035"/>
      <c r="AI20" s="1006"/>
      <c r="AJ20" s="1006"/>
      <c r="AK20" s="1006"/>
      <c r="AL20" s="1006"/>
      <c r="AM20" s="1006"/>
    </row>
    <row r="21" spans="1:39" ht="7.5" customHeight="1" thickBot="1">
      <c r="A21" s="1056"/>
      <c r="B21" s="1057"/>
      <c r="C21" s="1058"/>
      <c r="D21" s="1056"/>
      <c r="E21" s="1059"/>
      <c r="F21" s="1060"/>
      <c r="G21" s="1061"/>
      <c r="H21" s="1062"/>
      <c r="I21" s="1063"/>
      <c r="J21" s="1064"/>
      <c r="M21" s="1006"/>
      <c r="N21" s="927"/>
      <c r="O21" s="929"/>
      <c r="S21" s="1006"/>
      <c r="T21" s="1006"/>
      <c r="U21" s="1006"/>
      <c r="V21" s="1006"/>
      <c r="W21" s="1006"/>
      <c r="X21" s="1006"/>
      <c r="Y21" s="1006"/>
      <c r="Z21" s="1006"/>
      <c r="AA21" s="1006"/>
      <c r="AB21" s="1006"/>
      <c r="AC21" s="1006"/>
      <c r="AD21" s="1006"/>
      <c r="AE21" s="1006"/>
      <c r="AF21" s="1006"/>
      <c r="AG21" s="1006"/>
      <c r="AH21" s="1006"/>
      <c r="AI21" s="1006"/>
      <c r="AJ21" s="1006"/>
      <c r="AK21" s="1006"/>
      <c r="AL21" s="1006"/>
      <c r="AM21" s="1006"/>
    </row>
    <row r="22" spans="1:39" ht="8.1" customHeight="1" thickTop="1">
      <c r="A22" s="1065"/>
      <c r="B22" s="1066"/>
      <c r="C22" s="1067"/>
      <c r="D22" s="1065"/>
      <c r="E22" s="1067"/>
      <c r="F22" s="1068"/>
      <c r="G22" s="1067"/>
      <c r="H22" s="1065"/>
      <c r="I22" s="1067"/>
      <c r="J22" s="1065"/>
      <c r="K22" s="1069"/>
      <c r="M22" s="1006"/>
      <c r="N22" s="934"/>
      <c r="O22" s="936"/>
      <c r="S22" s="1006"/>
      <c r="T22" s="1006"/>
      <c r="U22" s="1006"/>
      <c r="V22" s="1006"/>
      <c r="W22" s="1006"/>
      <c r="X22" s="1006"/>
      <c r="Y22" s="1006"/>
      <c r="Z22" s="1006"/>
      <c r="AA22" s="1070"/>
      <c r="AB22" s="1006"/>
      <c r="AC22" s="1006"/>
      <c r="AD22" s="1006"/>
      <c r="AE22" s="1006"/>
      <c r="AF22" s="1006"/>
      <c r="AG22" s="1006"/>
      <c r="AH22" s="1006"/>
      <c r="AI22" s="1006"/>
      <c r="AJ22" s="1006"/>
      <c r="AK22" s="1006"/>
      <c r="AL22" s="1006"/>
      <c r="AM22" s="1006"/>
    </row>
    <row r="23" spans="1:39">
      <c r="A23" s="1071"/>
      <c r="B23" s="1072"/>
      <c r="C23" s="1073"/>
      <c r="D23" s="1074"/>
      <c r="E23" s="1073"/>
      <c r="F23" s="1075"/>
      <c r="G23" s="1076"/>
      <c r="H23" s="1077"/>
      <c r="I23" s="1078"/>
      <c r="J23" s="1079"/>
      <c r="K23" s="1080"/>
      <c r="M23" s="1001"/>
      <c r="N23" s="381"/>
      <c r="O23" s="941"/>
      <c r="P23" s="1081"/>
      <c r="Q23" s="1081"/>
      <c r="R23" s="1081"/>
      <c r="S23" s="1082"/>
      <c r="T23" s="1081"/>
      <c r="U23" s="1081"/>
      <c r="V23" s="1006"/>
      <c r="W23" s="1006"/>
      <c r="X23" s="1001"/>
      <c r="Y23" s="1001"/>
      <c r="Z23" s="1001"/>
      <c r="AA23" s="1006"/>
      <c r="AB23" s="1002"/>
      <c r="AC23" s="1002"/>
      <c r="AD23" s="1083"/>
      <c r="AE23" s="1006"/>
      <c r="AF23" s="1001"/>
      <c r="AG23" s="1006"/>
      <c r="AH23" s="1006"/>
      <c r="AI23" s="1006"/>
      <c r="AJ23" s="1006"/>
      <c r="AK23" s="1006"/>
      <c r="AL23" s="1006"/>
      <c r="AM23" s="1006"/>
    </row>
    <row r="24" spans="1:39" ht="18">
      <c r="A24" s="1084" t="s">
        <v>242</v>
      </c>
      <c r="B24" s="1085">
        <f>O5/1000000</f>
        <v>27.084397429999999</v>
      </c>
      <c r="C24" s="1086"/>
      <c r="D24" s="1087">
        <f>Q6/1000000</f>
        <v>2.53628556</v>
      </c>
      <c r="E24" s="1086">
        <v>100</v>
      </c>
      <c r="F24" s="1088">
        <f>B24</f>
        <v>27.084397429999999</v>
      </c>
      <c r="G24" s="1089">
        <f>P7</f>
        <v>0.10540498519039786</v>
      </c>
      <c r="H24" s="1090">
        <f>D24/F24</f>
        <v>9.3643787592286865E-2</v>
      </c>
      <c r="I24" s="1091">
        <f>G24</f>
        <v>0.10540498519039786</v>
      </c>
      <c r="J24" s="1090">
        <f>H24</f>
        <v>9.3643787592286865E-2</v>
      </c>
      <c r="M24" s="1001"/>
      <c r="N24" s="918" t="s">
        <v>234</v>
      </c>
      <c r="O24" s="920">
        <v>11948976</v>
      </c>
      <c r="P24" s="1001"/>
      <c r="Q24" s="1001"/>
      <c r="R24" s="1001"/>
      <c r="S24" s="1001"/>
      <c r="T24" s="1001"/>
      <c r="U24" s="1001"/>
      <c r="V24" s="1001"/>
      <c r="W24" s="1001"/>
      <c r="X24" s="1001"/>
      <c r="Y24" s="1001"/>
      <c r="Z24" s="1001"/>
      <c r="AA24" s="1092"/>
      <c r="AB24" s="1002"/>
      <c r="AC24" s="1002"/>
      <c r="AD24" s="1093"/>
      <c r="AE24" s="1001"/>
      <c r="AF24" s="1001"/>
      <c r="AG24" s="1001"/>
      <c r="AH24" s="1094"/>
      <c r="AI24" s="1006"/>
      <c r="AJ24" s="1006"/>
      <c r="AK24" s="1006"/>
      <c r="AL24" s="1006"/>
      <c r="AM24" s="1006"/>
    </row>
    <row r="25" spans="1:39">
      <c r="A25" s="1095" t="e">
        <f>B24/B46</f>
        <v>#REF!</v>
      </c>
      <c r="B25" s="1096"/>
      <c r="C25" s="1097"/>
      <c r="D25" s="1098"/>
      <c r="E25" s="1097"/>
      <c r="F25" s="1099"/>
      <c r="G25" s="1100"/>
      <c r="H25" s="1101"/>
      <c r="I25" s="1102"/>
      <c r="J25" s="1101"/>
      <c r="M25" s="1001"/>
      <c r="N25" s="927"/>
      <c r="O25" s="929"/>
      <c r="P25" s="1001"/>
      <c r="Q25" s="1001"/>
      <c r="R25" s="1001"/>
      <c r="S25" s="1001"/>
      <c r="T25" s="1001"/>
      <c r="U25" s="1001"/>
      <c r="V25" s="1001"/>
      <c r="W25" s="1001"/>
      <c r="X25" s="1001"/>
      <c r="Y25" s="1001"/>
      <c r="Z25" s="1001"/>
      <c r="AA25" s="1092"/>
      <c r="AB25" s="1002"/>
      <c r="AC25" s="1002"/>
      <c r="AD25" s="1093"/>
      <c r="AE25" s="1001"/>
      <c r="AF25" s="1001"/>
      <c r="AG25" s="1001"/>
      <c r="AH25" s="1094"/>
      <c r="AI25" s="1006"/>
      <c r="AJ25" s="1006"/>
      <c r="AK25" s="1006"/>
      <c r="AL25" s="1006"/>
      <c r="AM25" s="1006"/>
    </row>
    <row r="26" spans="1:39">
      <c r="A26" s="1071"/>
      <c r="B26" s="1072"/>
      <c r="C26" s="1073"/>
      <c r="D26" s="1074"/>
      <c r="E26" s="1103">
        <v>0</v>
      </c>
      <c r="F26" s="1075"/>
      <c r="G26" s="1076"/>
      <c r="H26" s="1077"/>
      <c r="I26" s="1078"/>
      <c r="J26" s="1079"/>
      <c r="K26" s="1080"/>
      <c r="M26" s="1001"/>
      <c r="N26" s="381"/>
      <c r="O26" s="941"/>
      <c r="P26" s="1001"/>
      <c r="Q26" s="1001"/>
      <c r="R26" s="1001"/>
      <c r="S26" s="1001"/>
      <c r="T26" s="1001"/>
      <c r="U26" s="1001"/>
      <c r="V26" s="1001"/>
      <c r="W26" s="1001"/>
      <c r="X26" s="1001"/>
      <c r="Y26" s="1001"/>
      <c r="Z26" s="1001"/>
      <c r="AA26" s="1092"/>
      <c r="AB26" s="1002"/>
      <c r="AC26" s="1002"/>
      <c r="AD26" s="1093"/>
      <c r="AE26" s="1001"/>
      <c r="AF26" s="1001"/>
      <c r="AG26" s="1001"/>
      <c r="AH26" s="1094"/>
      <c r="AI26" s="1006"/>
      <c r="AJ26" s="1006"/>
      <c r="AK26" s="1006"/>
      <c r="AL26" s="1006"/>
      <c r="AM26" s="1006"/>
    </row>
    <row r="27" spans="1:39" ht="18">
      <c r="A27" s="1084" t="s">
        <v>232</v>
      </c>
      <c r="B27" s="1085">
        <f>O8/1000000</f>
        <v>0.62929343999999998</v>
      </c>
      <c r="C27" s="1086">
        <v>8</v>
      </c>
      <c r="D27" s="1087"/>
      <c r="E27" s="1086">
        <v>100</v>
      </c>
      <c r="F27" s="1088">
        <f>B27</f>
        <v>0.62929343999999998</v>
      </c>
      <c r="G27" s="1089"/>
      <c r="H27" s="1090"/>
      <c r="I27" s="1091"/>
      <c r="J27" s="1090"/>
      <c r="M27" s="1001"/>
      <c r="N27" s="918" t="s">
        <v>235</v>
      </c>
      <c r="O27" s="920"/>
      <c r="P27" s="1001"/>
      <c r="Q27" s="1001"/>
      <c r="R27" s="1001"/>
      <c r="S27" s="1001"/>
      <c r="T27" s="1001"/>
      <c r="U27" s="1001"/>
      <c r="V27" s="1104"/>
      <c r="W27" s="1104"/>
      <c r="X27" s="1001"/>
      <c r="Y27" s="1001"/>
      <c r="Z27" s="1001"/>
      <c r="AA27" s="1092"/>
      <c r="AB27" s="1002"/>
      <c r="AC27" s="1002"/>
      <c r="AD27" s="1093"/>
      <c r="AE27" s="1001"/>
      <c r="AF27" s="1001"/>
      <c r="AG27" s="1001"/>
      <c r="AH27" s="1094"/>
      <c r="AI27" s="1006"/>
      <c r="AJ27" s="1006"/>
      <c r="AK27" s="1006"/>
      <c r="AL27" s="1006"/>
      <c r="AM27" s="1006"/>
    </row>
    <row r="28" spans="1:39">
      <c r="A28" s="1095" t="e">
        <f>B27/B46</f>
        <v>#REF!</v>
      </c>
      <c r="B28" s="1096"/>
      <c r="C28" s="1105"/>
      <c r="D28" s="1098"/>
      <c r="E28" s="1105">
        <v>8</v>
      </c>
      <c r="F28" s="1099"/>
      <c r="G28" s="1100"/>
      <c r="H28" s="1101"/>
      <c r="I28" s="1102"/>
      <c r="J28" s="1106"/>
      <c r="M28" s="1001"/>
      <c r="N28" s="927"/>
      <c r="O28" s="929"/>
      <c r="P28" s="1001"/>
      <c r="Q28" s="1001"/>
      <c r="R28" s="1001"/>
      <c r="S28" s="1001"/>
      <c r="T28" s="1001"/>
      <c r="U28" s="1001"/>
      <c r="V28" s="1001"/>
      <c r="W28" s="1001"/>
      <c r="X28" s="1001"/>
      <c r="Y28" s="1001"/>
      <c r="Z28" s="1001"/>
      <c r="AA28" s="1092"/>
      <c r="AB28" s="1002"/>
      <c r="AC28" s="1002"/>
      <c r="AD28" s="1093"/>
      <c r="AE28" s="1001"/>
      <c r="AF28" s="1001"/>
      <c r="AG28" s="1001"/>
      <c r="AH28" s="1094"/>
      <c r="AI28" s="1006"/>
      <c r="AJ28" s="1006"/>
      <c r="AK28" s="1006"/>
      <c r="AL28" s="1006"/>
      <c r="AM28" s="1006"/>
    </row>
    <row r="29" spans="1:39" ht="7.5" customHeight="1">
      <c r="A29" s="1071"/>
      <c r="B29" s="1072"/>
      <c r="C29" s="1073"/>
      <c r="D29" s="1074"/>
      <c r="E29" s="1073"/>
      <c r="F29" s="1075"/>
      <c r="G29" s="1076"/>
      <c r="H29" s="1077"/>
      <c r="I29" s="1078"/>
      <c r="J29" s="1079"/>
      <c r="K29" s="1080"/>
      <c r="M29" s="1001"/>
      <c r="N29" s="381"/>
      <c r="O29" s="941"/>
      <c r="P29" s="1001"/>
      <c r="Q29" s="1001"/>
      <c r="R29" s="1001"/>
      <c r="S29" s="1001"/>
      <c r="T29" s="1001"/>
      <c r="U29" s="1001"/>
      <c r="V29" s="1001"/>
      <c r="W29" s="1001"/>
      <c r="X29" s="1001"/>
      <c r="Y29" s="1001"/>
      <c r="Z29" s="1107"/>
      <c r="AA29" s="1092"/>
      <c r="AB29" s="1002"/>
      <c r="AC29" s="1002"/>
      <c r="AD29" s="1093"/>
      <c r="AE29" s="1001"/>
      <c r="AF29" s="1001"/>
      <c r="AG29" s="1001"/>
      <c r="AH29" s="1094"/>
      <c r="AI29" s="1006"/>
      <c r="AJ29" s="1006"/>
      <c r="AK29" s="1006"/>
      <c r="AL29" s="1006"/>
      <c r="AM29" s="1006"/>
    </row>
    <row r="30" spans="1:39" ht="18">
      <c r="A30" s="1084" t="s">
        <v>233</v>
      </c>
      <c r="B30" s="1085">
        <f>O11/1000000</f>
        <v>63.929374480000007</v>
      </c>
      <c r="C30" s="1086">
        <v>8</v>
      </c>
      <c r="D30" s="1087"/>
      <c r="E30" s="1108">
        <v>100</v>
      </c>
      <c r="F30" s="1088">
        <f>B30</f>
        <v>63.929374480000007</v>
      </c>
      <c r="G30" s="1089"/>
      <c r="H30" s="1090"/>
      <c r="I30" s="1091"/>
      <c r="J30" s="1090"/>
      <c r="M30" s="1001"/>
      <c r="N30" s="945"/>
      <c r="O30" s="948" t="e">
        <f>+O2+O5+O8+O11+O14+O17+O20+O27+#REF!+O24</f>
        <v>#REF!</v>
      </c>
      <c r="P30" s="1001"/>
      <c r="Q30" s="1001"/>
      <c r="R30" s="1001"/>
      <c r="S30" s="1001"/>
      <c r="T30" s="1001"/>
      <c r="U30" s="1001"/>
      <c r="V30" s="1001"/>
      <c r="W30" s="1001"/>
      <c r="X30" s="1001"/>
      <c r="Y30" s="1001"/>
      <c r="Z30" s="1001"/>
      <c r="AA30" s="1006"/>
      <c r="AB30" s="1002"/>
      <c r="AC30" s="1002"/>
      <c r="AD30" s="1093"/>
      <c r="AE30" s="1006"/>
      <c r="AF30" s="1006"/>
      <c r="AG30" s="1006"/>
      <c r="AH30" s="1006"/>
      <c r="AI30" s="1006"/>
      <c r="AJ30" s="1006"/>
      <c r="AK30" s="1006"/>
      <c r="AL30" s="1006"/>
      <c r="AM30" s="1006"/>
    </row>
    <row r="31" spans="1:39">
      <c r="A31" s="1095" t="e">
        <f>B30/B46</f>
        <v>#REF!</v>
      </c>
      <c r="B31" s="1096"/>
      <c r="C31" s="1097"/>
      <c r="D31" s="1098"/>
      <c r="E31" s="1097"/>
      <c r="F31" s="1099"/>
      <c r="G31" s="1100"/>
      <c r="H31" s="1101"/>
      <c r="I31" s="1102"/>
      <c r="J31" s="1106"/>
      <c r="M31" s="1001"/>
      <c r="N31" s="1001"/>
      <c r="O31" s="1109"/>
      <c r="P31" s="1001"/>
      <c r="Q31" s="1109"/>
      <c r="R31" s="1001"/>
      <c r="S31" s="1109"/>
      <c r="T31" s="1001"/>
      <c r="U31" s="1001"/>
      <c r="V31" s="1109"/>
      <c r="W31" s="1109"/>
      <c r="X31" s="1001"/>
      <c r="Y31" s="1021"/>
      <c r="Z31" s="1021"/>
      <c r="AA31" s="1006"/>
      <c r="AB31" s="1030"/>
      <c r="AC31" s="1030"/>
      <c r="AD31" s="1093"/>
      <c r="AE31" s="1001"/>
      <c r="AF31" s="1001"/>
      <c r="AG31" s="1021"/>
      <c r="AH31" s="1006"/>
      <c r="AI31" s="1006"/>
      <c r="AJ31" s="1006"/>
      <c r="AK31" s="1006"/>
      <c r="AL31" s="1006"/>
      <c r="AM31" s="1006"/>
    </row>
    <row r="32" spans="1:39" ht="6" customHeight="1">
      <c r="A32" s="1071"/>
      <c r="B32" s="1072"/>
      <c r="C32" s="1073"/>
      <c r="D32" s="1074"/>
      <c r="E32" s="1073"/>
      <c r="F32" s="1075"/>
      <c r="G32" s="1076"/>
      <c r="H32" s="1077"/>
      <c r="I32" s="1078"/>
      <c r="J32" s="1079"/>
      <c r="K32" s="1080"/>
      <c r="M32" s="1001"/>
      <c r="N32" s="1001"/>
      <c r="O32" s="1109"/>
      <c r="P32" s="1001"/>
      <c r="Q32" s="1109"/>
      <c r="R32" s="1001"/>
      <c r="S32" s="1109"/>
      <c r="T32" s="1001"/>
      <c r="U32" s="1001"/>
      <c r="V32" s="1109"/>
      <c r="W32" s="1109"/>
      <c r="X32" s="1001"/>
      <c r="Y32" s="1001"/>
      <c r="Z32" s="1001"/>
      <c r="AA32" s="1093"/>
      <c r="AB32" s="1001"/>
      <c r="AC32" s="1001"/>
      <c r="AD32" s="1001"/>
      <c r="AE32" s="1001"/>
      <c r="AF32" s="1001"/>
      <c r="AG32" s="1021"/>
      <c r="AH32" s="1006"/>
      <c r="AI32" s="1006"/>
      <c r="AJ32" s="1006"/>
      <c r="AK32" s="1006"/>
      <c r="AL32" s="1006"/>
      <c r="AM32" s="1006"/>
    </row>
    <row r="33" spans="1:39" ht="2.1" customHeight="1">
      <c r="A33" s="1110" t="e">
        <f>+#REF!/B46</f>
        <v>#REF!</v>
      </c>
      <c r="B33" s="1111"/>
      <c r="C33" s="1112"/>
      <c r="D33" s="1113"/>
      <c r="E33" s="1112"/>
      <c r="F33" s="1114"/>
      <c r="G33" s="1115"/>
      <c r="H33" s="1106"/>
      <c r="I33" s="1116"/>
      <c r="J33" s="1117"/>
      <c r="L33" s="1070"/>
      <c r="M33" s="1006"/>
      <c r="N33" s="1006"/>
      <c r="O33" s="1006"/>
      <c r="P33" s="1006"/>
      <c r="Q33" s="1006"/>
      <c r="R33" s="1006"/>
      <c r="S33" s="1006"/>
      <c r="T33" s="1006"/>
      <c r="U33" s="1006"/>
      <c r="V33" s="1006"/>
      <c r="W33" s="1109"/>
      <c r="X33" s="1001"/>
      <c r="Y33" s="1001"/>
      <c r="Z33" s="1001"/>
      <c r="AA33" s="1093"/>
      <c r="AB33" s="1001"/>
      <c r="AC33" s="1001"/>
      <c r="AD33" s="1006"/>
      <c r="AE33" s="1006"/>
      <c r="AF33" s="1006"/>
      <c r="AG33" s="1006"/>
      <c r="AH33" s="1006"/>
      <c r="AI33" s="1006"/>
      <c r="AJ33" s="1006"/>
      <c r="AK33" s="1006"/>
      <c r="AL33" s="1006"/>
      <c r="AM33" s="1006"/>
    </row>
    <row r="34" spans="1:39" ht="9" customHeight="1">
      <c r="A34" s="1071"/>
      <c r="B34" s="1072"/>
      <c r="C34" s="1073"/>
      <c r="D34" s="1074"/>
      <c r="E34" s="1073"/>
      <c r="F34" s="1075"/>
      <c r="G34" s="1076"/>
      <c r="H34" s="1077"/>
      <c r="I34" s="1078"/>
      <c r="J34" s="1079"/>
      <c r="K34" s="1080"/>
      <c r="M34" s="1001"/>
      <c r="N34" s="1001"/>
      <c r="O34" s="1109"/>
      <c r="P34" s="1001"/>
      <c r="Q34" s="1109"/>
      <c r="R34" s="1001"/>
      <c r="S34" s="1109"/>
      <c r="T34" s="1001"/>
      <c r="U34" s="1001"/>
      <c r="V34" s="1109"/>
      <c r="W34" s="1109"/>
      <c r="X34" s="1001"/>
      <c r="Y34" s="1001"/>
      <c r="Z34" s="1001"/>
      <c r="AA34" s="1093"/>
      <c r="AB34" s="1001"/>
      <c r="AC34" s="1001"/>
      <c r="AD34" s="1001"/>
      <c r="AE34" s="1001"/>
      <c r="AF34" s="1001"/>
      <c r="AG34" s="1021"/>
      <c r="AH34" s="1006"/>
      <c r="AI34" s="1006"/>
      <c r="AJ34" s="1006"/>
      <c r="AK34" s="1006"/>
      <c r="AL34" s="1006"/>
      <c r="AM34" s="1006"/>
    </row>
    <row r="35" spans="1:39" ht="18">
      <c r="A35" s="1084" t="s">
        <v>140</v>
      </c>
      <c r="B35" s="1118" t="e">
        <f>#REF!/1000000</f>
        <v>#REF!</v>
      </c>
      <c r="C35" s="1086">
        <v>8</v>
      </c>
      <c r="D35" s="1087"/>
      <c r="E35" s="1086">
        <v>100</v>
      </c>
      <c r="F35" s="1088" t="e">
        <f>B35</f>
        <v>#REF!</v>
      </c>
      <c r="G35" s="1089"/>
      <c r="H35" s="1090"/>
      <c r="I35" s="1091"/>
      <c r="J35" s="1090"/>
      <c r="M35" s="1001"/>
      <c r="N35" s="1001"/>
      <c r="O35" s="1055"/>
      <c r="P35" s="1001"/>
      <c r="Q35" s="1109"/>
      <c r="R35" s="1001"/>
      <c r="S35" s="1109"/>
      <c r="T35" s="1001"/>
      <c r="U35" s="1001"/>
      <c r="V35" s="1109"/>
      <c r="W35" s="1109"/>
      <c r="X35" s="1109"/>
      <c r="Y35" s="1001"/>
      <c r="Z35" s="1001"/>
      <c r="AA35" s="1119"/>
      <c r="AB35" s="1001"/>
      <c r="AC35" s="1001"/>
      <c r="AD35" s="1021"/>
      <c r="AE35" s="1021"/>
      <c r="AF35" s="1021"/>
      <c r="AG35" s="1021"/>
      <c r="AH35" s="1006"/>
      <c r="AI35" s="1006"/>
      <c r="AJ35" s="1006"/>
      <c r="AK35" s="1006"/>
      <c r="AL35" s="1006"/>
      <c r="AM35" s="1006"/>
    </row>
    <row r="36" spans="1:39">
      <c r="A36" s="1120" t="e">
        <f>B35/B46</f>
        <v>#REF!</v>
      </c>
      <c r="B36" s="1096"/>
      <c r="C36" s="1097"/>
      <c r="D36" s="1098"/>
      <c r="E36" s="1097"/>
      <c r="F36" s="1098"/>
      <c r="G36" s="1100"/>
      <c r="H36" s="1101"/>
      <c r="I36" s="1102"/>
      <c r="J36" s="1117"/>
      <c r="M36" s="1006"/>
      <c r="N36" s="1006"/>
      <c r="O36" s="1006"/>
      <c r="P36" s="1006"/>
      <c r="Q36" s="1006"/>
      <c r="R36" s="1006"/>
      <c r="S36" s="1006"/>
      <c r="T36" s="1006"/>
      <c r="U36" s="1006"/>
      <c r="V36" s="1006"/>
      <c r="W36" s="1109"/>
      <c r="X36" s="1001"/>
      <c r="Y36" s="1001"/>
      <c r="Z36" s="1001"/>
      <c r="AA36" s="1093"/>
      <c r="AB36" s="1001"/>
      <c r="AC36" s="1001"/>
      <c r="AD36" s="1006"/>
      <c r="AE36" s="1006"/>
      <c r="AF36" s="1006"/>
      <c r="AG36" s="1006"/>
      <c r="AH36" s="1006"/>
      <c r="AI36" s="1006"/>
      <c r="AJ36" s="1006"/>
      <c r="AK36" s="1006"/>
      <c r="AL36" s="1006"/>
      <c r="AM36" s="1006"/>
    </row>
    <row r="37" spans="1:39" ht="6" customHeight="1">
      <c r="A37" s="1071"/>
      <c r="B37" s="1072"/>
      <c r="C37" s="1073"/>
      <c r="D37" s="1074"/>
      <c r="E37" s="1073"/>
      <c r="F37" s="1075"/>
      <c r="G37" s="1076"/>
      <c r="H37" s="1077"/>
      <c r="I37" s="1078"/>
      <c r="J37" s="1079"/>
      <c r="K37" s="1080"/>
      <c r="M37" s="1001"/>
      <c r="N37" s="1001"/>
      <c r="O37" s="1109"/>
      <c r="P37" s="1001"/>
      <c r="Q37" s="1109"/>
      <c r="R37" s="1001"/>
      <c r="S37" s="1109"/>
      <c r="T37" s="1001"/>
      <c r="U37" s="1001"/>
      <c r="V37" s="1109"/>
      <c r="W37" s="1109"/>
      <c r="X37" s="1001"/>
      <c r="Y37" s="1001"/>
      <c r="Z37" s="1001"/>
      <c r="AA37" s="1093"/>
      <c r="AB37" s="1001"/>
      <c r="AC37" s="1001"/>
      <c r="AD37" s="1001"/>
      <c r="AE37" s="1001"/>
      <c r="AF37" s="1001"/>
      <c r="AG37" s="1021"/>
      <c r="AH37" s="1006"/>
      <c r="AI37" s="1006"/>
      <c r="AJ37" s="1006"/>
      <c r="AK37" s="1006"/>
      <c r="AL37" s="1006"/>
      <c r="AM37" s="1006"/>
    </row>
    <row r="38" spans="1:39" ht="18">
      <c r="A38" s="1084" t="s">
        <v>234</v>
      </c>
      <c r="B38" s="1118">
        <f>O24/1000000</f>
        <v>11.948976</v>
      </c>
      <c r="C38" s="1086"/>
      <c r="D38" s="1087"/>
      <c r="E38" s="1086">
        <v>100</v>
      </c>
      <c r="F38" s="1088">
        <f>B38</f>
        <v>11.948976</v>
      </c>
      <c r="G38" s="1089"/>
      <c r="H38" s="1090"/>
      <c r="I38" s="1091"/>
      <c r="J38" s="1090"/>
      <c r="M38" s="1001"/>
      <c r="N38" s="1001"/>
      <c r="O38" s="1055"/>
      <c r="P38" s="1001"/>
      <c r="Q38" s="1109"/>
      <c r="R38" s="1001"/>
      <c r="S38" s="1109"/>
      <c r="T38" s="1001"/>
      <c r="U38" s="1001"/>
      <c r="V38" s="1109"/>
      <c r="W38" s="1109"/>
      <c r="X38" s="1109"/>
      <c r="Y38" s="1001"/>
      <c r="Z38" s="1001"/>
      <c r="AA38" s="1119"/>
      <c r="AB38" s="1001"/>
      <c r="AC38" s="1001"/>
      <c r="AD38" s="1021"/>
      <c r="AE38" s="1021"/>
      <c r="AF38" s="1021"/>
      <c r="AG38" s="1021"/>
      <c r="AH38" s="1006"/>
      <c r="AI38" s="1006"/>
      <c r="AJ38" s="1006"/>
      <c r="AK38" s="1006"/>
      <c r="AL38" s="1006"/>
      <c r="AM38" s="1006"/>
    </row>
    <row r="39" spans="1:39">
      <c r="A39" s="1120" t="e">
        <f>B38/#REF!</f>
        <v>#REF!</v>
      </c>
      <c r="B39" s="1096"/>
      <c r="C39" s="1097"/>
      <c r="D39" s="1098"/>
      <c r="E39" s="1097"/>
      <c r="F39" s="1099"/>
      <c r="G39" s="1100"/>
      <c r="H39" s="1101"/>
      <c r="I39" s="1102"/>
      <c r="J39" s="1117"/>
      <c r="M39" s="1006"/>
      <c r="N39" s="1006"/>
      <c r="O39" s="1006"/>
      <c r="P39" s="1006"/>
      <c r="Q39" s="1006"/>
      <c r="R39" s="1006"/>
      <c r="S39" s="1006"/>
      <c r="T39" s="1006"/>
      <c r="U39" s="1006"/>
      <c r="V39" s="1006"/>
      <c r="W39" s="1109"/>
      <c r="X39" s="1001"/>
      <c r="Y39" s="1001"/>
      <c r="Z39" s="1001"/>
      <c r="AA39" s="1093"/>
      <c r="AB39" s="1001"/>
      <c r="AC39" s="1001"/>
      <c r="AD39" s="1006"/>
      <c r="AE39" s="1006"/>
      <c r="AF39" s="1006"/>
      <c r="AG39" s="1006"/>
      <c r="AH39" s="1006"/>
      <c r="AI39" s="1006"/>
      <c r="AJ39" s="1006"/>
      <c r="AK39" s="1006"/>
      <c r="AL39" s="1006"/>
      <c r="AM39" s="1006"/>
    </row>
    <row r="40" spans="1:39" ht="2.1" customHeight="1">
      <c r="A40" s="1110" t="e">
        <f>+B38/#REF!</f>
        <v>#REF!</v>
      </c>
      <c r="B40" s="1111"/>
      <c r="C40" s="1112"/>
      <c r="D40" s="1113"/>
      <c r="E40" s="1112"/>
      <c r="F40" s="1114"/>
      <c r="G40" s="1115"/>
      <c r="H40" s="1106"/>
      <c r="I40" s="1116"/>
      <c r="J40" s="1117"/>
      <c r="L40" s="1070"/>
      <c r="M40" s="1006"/>
      <c r="N40" s="1006"/>
      <c r="O40" s="1006"/>
      <c r="P40" s="1006"/>
      <c r="Q40" s="1006"/>
      <c r="R40" s="1006"/>
      <c r="S40" s="1006"/>
      <c r="T40" s="1006"/>
      <c r="U40" s="1006"/>
      <c r="V40" s="1006"/>
      <c r="W40" s="1109"/>
      <c r="X40" s="1001"/>
      <c r="Y40" s="1001"/>
      <c r="Z40" s="1001"/>
      <c r="AA40" s="1093"/>
      <c r="AB40" s="1001"/>
      <c r="AC40" s="1001"/>
      <c r="AD40" s="1006"/>
      <c r="AE40" s="1006"/>
      <c r="AF40" s="1006"/>
      <c r="AG40" s="1006"/>
      <c r="AH40" s="1006"/>
      <c r="AI40" s="1006"/>
      <c r="AJ40" s="1006"/>
      <c r="AK40" s="1006"/>
      <c r="AL40" s="1006"/>
      <c r="AM40" s="1006"/>
    </row>
    <row r="41" spans="1:39" ht="7.5" customHeight="1">
      <c r="A41" s="1071"/>
      <c r="B41" s="1072"/>
      <c r="C41" s="1073"/>
      <c r="D41" s="1074"/>
      <c r="E41" s="1073"/>
      <c r="F41" s="1075"/>
      <c r="G41" s="1076"/>
      <c r="H41" s="1077"/>
      <c r="I41" s="1078"/>
      <c r="J41" s="1079"/>
      <c r="K41" s="1080"/>
      <c r="M41" s="1001"/>
      <c r="N41" s="1001"/>
      <c r="O41" s="1109"/>
      <c r="P41" s="1001"/>
      <c r="Q41" s="1109"/>
      <c r="R41" s="1001"/>
      <c r="S41" s="1109"/>
      <c r="T41" s="1001"/>
      <c r="U41" s="1001"/>
      <c r="V41" s="1109"/>
      <c r="W41" s="1109"/>
      <c r="X41" s="1001"/>
      <c r="Y41" s="1001"/>
      <c r="Z41" s="1001"/>
      <c r="AA41" s="1093"/>
      <c r="AB41" s="1001"/>
      <c r="AC41" s="1001"/>
      <c r="AD41" s="1001"/>
      <c r="AE41" s="1001"/>
      <c r="AF41" s="1001"/>
      <c r="AG41" s="1021"/>
      <c r="AH41" s="1006"/>
      <c r="AI41" s="1006"/>
      <c r="AJ41" s="1006"/>
      <c r="AK41" s="1006"/>
      <c r="AL41" s="1006"/>
      <c r="AM41" s="1006"/>
    </row>
    <row r="42" spans="1:39" ht="18">
      <c r="A42" s="1084" t="s">
        <v>235</v>
      </c>
      <c r="B42" s="1121"/>
      <c r="C42" s="1086"/>
      <c r="D42" s="1087"/>
      <c r="E42" s="1086">
        <v>0</v>
      </c>
      <c r="F42" s="1088">
        <f>B42</f>
        <v>0</v>
      </c>
      <c r="G42" s="1089"/>
      <c r="H42" s="1090"/>
      <c r="I42" s="1091"/>
      <c r="J42" s="1090"/>
      <c r="M42" s="1001"/>
      <c r="N42" s="1001"/>
      <c r="O42" s="1055"/>
      <c r="P42" s="1001"/>
      <c r="Q42" s="1109"/>
      <c r="R42" s="1001"/>
      <c r="S42" s="1109"/>
      <c r="T42" s="1001"/>
      <c r="U42" s="1001"/>
      <c r="V42" s="1109"/>
      <c r="W42" s="1109"/>
      <c r="X42" s="1109"/>
      <c r="Y42" s="1001"/>
      <c r="Z42" s="1001"/>
      <c r="AA42" s="1119"/>
      <c r="AB42" s="1001"/>
      <c r="AC42" s="1001"/>
      <c r="AD42" s="1021"/>
      <c r="AE42" s="1021"/>
      <c r="AF42" s="1021"/>
      <c r="AG42" s="1021"/>
      <c r="AH42" s="1006"/>
      <c r="AI42" s="1006"/>
      <c r="AJ42" s="1006"/>
      <c r="AK42" s="1006"/>
      <c r="AL42" s="1006"/>
      <c r="AM42" s="1006"/>
    </row>
    <row r="43" spans="1:39">
      <c r="A43" s="1120" t="e">
        <f>B42/B46</f>
        <v>#REF!</v>
      </c>
      <c r="B43" s="1096"/>
      <c r="C43" s="1097"/>
      <c r="D43" s="1098"/>
      <c r="E43" s="1097"/>
      <c r="F43" s="1098"/>
      <c r="G43" s="1100"/>
      <c r="H43" s="1122"/>
      <c r="I43" s="1123"/>
      <c r="J43" s="1124"/>
      <c r="M43" s="1006"/>
      <c r="N43" s="1006"/>
      <c r="O43" s="1006"/>
      <c r="P43" s="1006"/>
      <c r="Q43" s="1006"/>
      <c r="R43" s="1006"/>
      <c r="S43" s="1006"/>
      <c r="T43" s="1006"/>
      <c r="U43" s="1006"/>
      <c r="V43" s="1006"/>
      <c r="W43" s="1109"/>
      <c r="X43" s="1001"/>
      <c r="Y43" s="1001"/>
      <c r="Z43" s="1001"/>
      <c r="AA43" s="1093"/>
      <c r="AB43" s="1001"/>
      <c r="AC43" s="1001"/>
      <c r="AD43" s="1006"/>
      <c r="AE43" s="1006"/>
      <c r="AF43" s="1006"/>
      <c r="AG43" s="1006"/>
      <c r="AH43" s="1006"/>
      <c r="AI43" s="1006"/>
      <c r="AJ43" s="1006"/>
      <c r="AK43" s="1006"/>
      <c r="AL43" s="1006"/>
      <c r="AM43" s="1006"/>
    </row>
    <row r="44" spans="1:39" ht="2.1" customHeight="1">
      <c r="A44" s="1125" t="e">
        <f>+B42/B46</f>
        <v>#REF!</v>
      </c>
      <c r="B44" s="1111"/>
      <c r="C44" s="1112"/>
      <c r="D44" s="1113"/>
      <c r="E44" s="1112"/>
      <c r="F44" s="1113"/>
      <c r="G44" s="1115"/>
      <c r="H44" s="1126"/>
      <c r="I44" s="1127"/>
      <c r="J44" s="1124"/>
      <c r="L44" s="1070"/>
      <c r="M44" s="1006"/>
      <c r="N44" s="1006"/>
      <c r="O44" s="1006"/>
      <c r="P44" s="1006"/>
      <c r="Q44" s="1006"/>
      <c r="R44" s="1006"/>
      <c r="S44" s="1006"/>
      <c r="T44" s="1006"/>
      <c r="U44" s="1006"/>
      <c r="V44" s="1006"/>
      <c r="W44" s="1109"/>
      <c r="X44" s="1001"/>
      <c r="Y44" s="1001"/>
      <c r="Z44" s="1001"/>
      <c r="AA44" s="1093"/>
      <c r="AB44" s="1001"/>
      <c r="AC44" s="1001"/>
      <c r="AD44" s="1006"/>
      <c r="AE44" s="1006"/>
      <c r="AF44" s="1006"/>
      <c r="AG44" s="1006"/>
      <c r="AH44" s="1006"/>
      <c r="AI44" s="1006"/>
      <c r="AJ44" s="1006"/>
      <c r="AK44" s="1006"/>
      <c r="AL44" s="1006"/>
      <c r="AM44" s="1006"/>
    </row>
    <row r="45" spans="1:39" ht="6.75" customHeight="1">
      <c r="A45" s="1128"/>
      <c r="B45" s="1129"/>
      <c r="C45" s="1130"/>
      <c r="D45" s="1130" t="s">
        <v>72</v>
      </c>
      <c r="E45" s="1131"/>
      <c r="F45" s="1130" t="s">
        <v>72</v>
      </c>
      <c r="G45" s="1132"/>
      <c r="H45" s="1130"/>
      <c r="I45" s="1129"/>
      <c r="J45" s="1133"/>
      <c r="L45" s="1070"/>
      <c r="M45" s="1006"/>
      <c r="N45" s="1006"/>
      <c r="O45" s="1006"/>
      <c r="P45" s="1006"/>
      <c r="Q45" s="1006"/>
      <c r="R45" s="1006"/>
      <c r="S45" s="1006"/>
      <c r="T45" s="1006"/>
      <c r="U45" s="1006"/>
      <c r="V45" s="1006"/>
      <c r="W45" s="1109"/>
      <c r="X45" s="1001"/>
      <c r="Y45" s="1001"/>
      <c r="Z45" s="1001"/>
      <c r="AA45" s="1093"/>
      <c r="AB45" s="1001"/>
      <c r="AC45" s="1001"/>
      <c r="AD45" s="1006"/>
      <c r="AE45" s="1006"/>
      <c r="AF45" s="1006"/>
      <c r="AG45" s="1134"/>
      <c r="AH45" s="1006"/>
      <c r="AI45" s="1006"/>
      <c r="AJ45" s="1030"/>
      <c r="AK45" s="1006"/>
      <c r="AL45" s="1006"/>
      <c r="AM45" s="1006"/>
    </row>
    <row r="46" spans="1:39" ht="25.5" customHeight="1">
      <c r="A46" s="1135" t="s">
        <v>236</v>
      </c>
      <c r="B46" s="1136" t="e">
        <f>SUM(B23:B43)</f>
        <v>#REF!</v>
      </c>
      <c r="C46" s="1137"/>
      <c r="D46" s="1138"/>
      <c r="E46" s="1137"/>
      <c r="F46" s="1136" t="e">
        <f>SUM(F23:F43)</f>
        <v>#REF!</v>
      </c>
      <c r="G46" s="1139"/>
      <c r="H46" s="1136"/>
      <c r="I46" s="1140"/>
      <c r="J46" s="1141"/>
      <c r="L46" s="1142"/>
      <c r="M46" s="1006"/>
      <c r="N46" s="1006"/>
      <c r="O46" s="1001"/>
      <c r="P46" s="1001"/>
      <c r="Q46" s="1143"/>
      <c r="R46" s="1143"/>
      <c r="S46" s="1143"/>
      <c r="T46" s="1143"/>
      <c r="U46" s="1143"/>
      <c r="V46" s="1143"/>
      <c r="W46" s="1143"/>
      <c r="X46" s="1001"/>
      <c r="Y46" s="1001"/>
      <c r="Z46" s="1001"/>
      <c r="AA46" s="1093"/>
      <c r="AB46" s="1001"/>
      <c r="AC46" s="1001"/>
      <c r="AD46" s="1006"/>
      <c r="AE46" s="1006"/>
      <c r="AF46" s="1006"/>
      <c r="AG46" s="1134"/>
      <c r="AH46" s="1006"/>
      <c r="AI46" s="1006"/>
      <c r="AJ46" s="1030"/>
      <c r="AK46" s="1006"/>
      <c r="AL46" s="1006"/>
      <c r="AM46" s="1006"/>
    </row>
    <row r="47" spans="1:39" ht="9.75" customHeight="1">
      <c r="B47" s="1144"/>
      <c r="C47" s="1144"/>
      <c r="D47" s="1144"/>
      <c r="E47" s="1144"/>
      <c r="F47" s="1144"/>
      <c r="G47" s="1144"/>
      <c r="H47" s="1144"/>
      <c r="I47" s="1144"/>
      <c r="J47" s="1144"/>
      <c r="M47" s="1001"/>
      <c r="N47" s="1001"/>
      <c r="O47" s="1109"/>
      <c r="P47" s="1109"/>
      <c r="Q47" s="1109"/>
      <c r="R47" s="1109"/>
      <c r="S47" s="1109"/>
      <c r="T47" s="1109"/>
      <c r="U47" s="1109"/>
      <c r="V47" s="1109"/>
      <c r="W47" s="1109"/>
      <c r="X47" s="1001"/>
      <c r="Y47" s="1001"/>
      <c r="Z47" s="1001"/>
      <c r="AA47" s="1093"/>
      <c r="AB47" s="1001"/>
      <c r="AC47" s="1001"/>
      <c r="AD47" s="1006"/>
      <c r="AE47" s="1006"/>
      <c r="AF47" s="1006"/>
      <c r="AG47" s="1006"/>
      <c r="AH47" s="1006"/>
      <c r="AI47" s="1006"/>
      <c r="AJ47" s="1006"/>
      <c r="AK47" s="1006"/>
      <c r="AL47" s="1006"/>
      <c r="AM47" s="1006"/>
    </row>
    <row r="48" spans="1:39">
      <c r="B48" s="1145" t="s">
        <v>261</v>
      </c>
      <c r="C48" s="1145"/>
      <c r="D48" s="1145"/>
      <c r="E48" s="1145"/>
      <c r="F48" s="1145"/>
      <c r="G48" s="1145"/>
      <c r="H48" s="1145"/>
      <c r="I48" s="1145"/>
      <c r="J48" s="1145"/>
      <c r="K48" s="1145"/>
      <c r="L48" s="1018" t="s">
        <v>262</v>
      </c>
      <c r="M48" s="1006"/>
      <c r="N48" s="1001"/>
      <c r="O48" s="1001"/>
      <c r="P48" s="1001"/>
      <c r="Q48" s="1143"/>
      <c r="R48" s="1143"/>
      <c r="S48" s="1143"/>
      <c r="T48" s="1143"/>
      <c r="U48" s="1143"/>
      <c r="V48" s="1019"/>
      <c r="W48" s="1109"/>
      <c r="X48" s="1001"/>
      <c r="Y48" s="1001"/>
      <c r="Z48" s="1001"/>
      <c r="AA48" s="1093"/>
      <c r="AB48" s="1001"/>
      <c r="AC48" s="1001"/>
      <c r="AD48" s="1006"/>
      <c r="AE48" s="1006"/>
      <c r="AF48" s="1006"/>
      <c r="AG48" s="1006"/>
      <c r="AH48" s="1006"/>
      <c r="AI48" s="1006"/>
      <c r="AJ48" s="1006"/>
      <c r="AK48" s="1006"/>
      <c r="AL48" s="1006"/>
      <c r="AM48" s="1006"/>
    </row>
    <row r="49" spans="1:39" ht="14.25">
      <c r="C49" s="1146"/>
      <c r="M49" s="1006"/>
      <c r="N49" s="1006"/>
      <c r="O49" s="1006"/>
      <c r="P49" s="1006"/>
      <c r="Q49" s="1019"/>
      <c r="R49" s="1019"/>
      <c r="S49" s="1019"/>
      <c r="T49" s="1019"/>
      <c r="U49" s="1019"/>
      <c r="V49" s="1019"/>
      <c r="W49" s="1109"/>
      <c r="X49" s="1001"/>
      <c r="Y49" s="1001"/>
      <c r="Z49" s="1001"/>
      <c r="AA49" s="1093"/>
      <c r="AB49" s="1001"/>
      <c r="AC49" s="1001"/>
      <c r="AD49" s="1006"/>
      <c r="AE49" s="1006"/>
      <c r="AF49" s="1006"/>
      <c r="AG49" s="1006"/>
      <c r="AH49" s="1006"/>
      <c r="AI49" s="1006"/>
      <c r="AJ49" s="1006"/>
      <c r="AK49" s="1006"/>
      <c r="AL49" s="1006"/>
      <c r="AM49" s="1006"/>
    </row>
    <row r="50" spans="1:39" ht="7.5" customHeight="1">
      <c r="M50" s="1006"/>
      <c r="N50" s="1006"/>
      <c r="O50" s="1006"/>
      <c r="P50" s="1006"/>
      <c r="Q50" s="1019"/>
      <c r="R50" s="1019"/>
      <c r="S50" s="1019"/>
      <c r="T50" s="1019"/>
      <c r="U50" s="1019"/>
      <c r="V50" s="1019"/>
      <c r="W50" s="1109"/>
      <c r="X50" s="1001"/>
      <c r="Y50" s="1001"/>
      <c r="Z50" s="1001"/>
      <c r="AA50" s="1093"/>
      <c r="AB50" s="1001"/>
      <c r="AC50" s="1001"/>
      <c r="AD50" s="1006"/>
      <c r="AE50" s="1006"/>
      <c r="AF50" s="1006"/>
      <c r="AG50" s="1006"/>
      <c r="AH50" s="1006"/>
      <c r="AI50" s="1006"/>
      <c r="AJ50" s="1006"/>
      <c r="AK50" s="1006"/>
      <c r="AL50" s="1006"/>
      <c r="AM50" s="1006"/>
    </row>
    <row r="51" spans="1:39" ht="14.25">
      <c r="B51" s="1146"/>
      <c r="C51" s="1146"/>
      <c r="D51" s="1146"/>
      <c r="F51" s="1146"/>
      <c r="H51" s="1146"/>
      <c r="J51" s="1146"/>
      <c r="M51" s="1001"/>
      <c r="N51" s="1001"/>
      <c r="O51" s="1109"/>
      <c r="P51" s="1109"/>
      <c r="Q51" s="1109"/>
      <c r="R51" s="1109"/>
      <c r="S51" s="1109"/>
      <c r="T51" s="1109"/>
      <c r="U51" s="1109"/>
      <c r="V51" s="1109"/>
      <c r="W51" s="1109"/>
      <c r="X51" s="1001"/>
      <c r="Y51" s="1001"/>
      <c r="Z51" s="1001"/>
      <c r="AA51" s="1093"/>
      <c r="AB51" s="1001"/>
      <c r="AC51" s="1001"/>
      <c r="AD51" s="1006"/>
      <c r="AE51" s="1006"/>
      <c r="AF51" s="1006"/>
      <c r="AG51" s="1006"/>
      <c r="AH51" s="1006"/>
      <c r="AI51" s="1006"/>
      <c r="AJ51" s="1006"/>
      <c r="AK51" s="1006"/>
      <c r="AL51" s="1006"/>
      <c r="AM51" s="1006"/>
    </row>
    <row r="52" spans="1:39">
      <c r="M52" s="1107"/>
      <c r="N52" s="1001"/>
      <c r="O52" s="1001"/>
      <c r="P52" s="1001"/>
      <c r="Q52" s="1143"/>
      <c r="R52" s="1143"/>
      <c r="S52" s="1143"/>
      <c r="T52" s="1143"/>
      <c r="U52" s="1143"/>
      <c r="V52" s="1143"/>
      <c r="W52" s="1147"/>
      <c r="X52" s="1001"/>
      <c r="Y52" s="1001"/>
      <c r="Z52" s="1001"/>
      <c r="AA52" s="1093"/>
      <c r="AB52" s="1001"/>
      <c r="AC52" s="1001"/>
      <c r="AD52" s="1006"/>
      <c r="AE52" s="1006"/>
      <c r="AF52" s="1006"/>
      <c r="AG52" s="1006"/>
      <c r="AH52" s="1006"/>
      <c r="AI52" s="1006"/>
      <c r="AJ52" s="1006"/>
      <c r="AK52" s="1006"/>
      <c r="AL52" s="1006"/>
      <c r="AM52" s="1006"/>
    </row>
    <row r="53" spans="1:39">
      <c r="M53" s="1001"/>
      <c r="N53" s="1001"/>
      <c r="O53" s="1109"/>
      <c r="P53" s="1109"/>
      <c r="Q53" s="1109"/>
      <c r="R53" s="1109"/>
      <c r="S53" s="1148"/>
      <c r="T53" s="1109"/>
      <c r="U53" s="1109"/>
      <c r="V53" s="1109"/>
      <c r="W53" s="1109"/>
      <c r="X53" s="1001"/>
      <c r="Y53" s="1001"/>
      <c r="Z53" s="1001"/>
      <c r="AA53" s="1093"/>
      <c r="AB53" s="1001"/>
      <c r="AC53" s="1001"/>
      <c r="AD53" s="1001"/>
      <c r="AE53" s="1006"/>
      <c r="AF53" s="1006"/>
      <c r="AG53" s="1006"/>
      <c r="AH53" s="1006"/>
      <c r="AI53" s="1006"/>
      <c r="AJ53" s="1006"/>
      <c r="AK53" s="1006"/>
      <c r="AL53" s="1006"/>
      <c r="AM53" s="1006"/>
    </row>
    <row r="54" spans="1:39" ht="23.25" customHeight="1">
      <c r="A54" s="1149"/>
      <c r="B54" s="1149"/>
      <c r="C54" s="1149"/>
      <c r="D54" s="1149"/>
      <c r="E54" s="1149"/>
      <c r="F54" s="1149"/>
      <c r="G54" s="1149"/>
      <c r="H54" s="1149"/>
      <c r="I54" s="1149"/>
      <c r="J54" s="1149"/>
      <c r="K54" s="1149"/>
      <c r="M54" s="1001"/>
      <c r="N54" s="1150">
        <v>4840</v>
      </c>
      <c r="O54" s="1151" t="s">
        <v>263</v>
      </c>
      <c r="P54" s="1151" t="s">
        <v>264</v>
      </c>
      <c r="Q54" s="1151" t="s">
        <v>265</v>
      </c>
      <c r="R54" s="1152" t="s">
        <v>266</v>
      </c>
      <c r="S54" s="1153" t="s">
        <v>267</v>
      </c>
      <c r="T54" s="1154" t="s">
        <v>268</v>
      </c>
      <c r="U54" s="1154" t="s">
        <v>269</v>
      </c>
      <c r="V54" s="1154" t="s">
        <v>270</v>
      </c>
      <c r="W54" s="1154" t="s">
        <v>271</v>
      </c>
      <c r="X54" s="1154" t="s">
        <v>272</v>
      </c>
      <c r="Y54" s="1001"/>
      <c r="Z54" s="1001"/>
      <c r="AA54" s="1093"/>
      <c r="AB54" s="1001"/>
      <c r="AC54" s="1001"/>
      <c r="AD54" s="1155"/>
      <c r="AE54" s="1006"/>
      <c r="AF54" s="1006"/>
      <c r="AG54" s="1006"/>
      <c r="AH54" s="1006"/>
      <c r="AI54" s="1006"/>
      <c r="AJ54" s="1006"/>
      <c r="AK54" s="1006"/>
      <c r="AL54" s="1006"/>
      <c r="AM54" s="1006"/>
    </row>
    <row r="55" spans="1:39">
      <c r="M55" s="1006"/>
      <c r="N55" s="1150">
        <v>1546.12</v>
      </c>
      <c r="P55" s="1006"/>
      <c r="Q55" s="1006"/>
      <c r="R55" s="1152"/>
      <c r="S55" s="1153"/>
      <c r="T55" s="1154"/>
      <c r="U55" s="1154"/>
      <c r="V55" s="1154"/>
      <c r="W55" s="1154"/>
      <c r="X55" s="1154"/>
      <c r="Y55" s="1001"/>
      <c r="Z55" s="1001"/>
      <c r="AA55" s="1093"/>
      <c r="AB55" s="1001"/>
      <c r="AC55" s="1001"/>
      <c r="AD55" s="1006"/>
      <c r="AE55" s="1006"/>
      <c r="AF55" s="1006"/>
      <c r="AG55" s="1006"/>
      <c r="AH55" s="1006"/>
      <c r="AI55" s="1006"/>
      <c r="AJ55" s="1006"/>
      <c r="AK55" s="1006"/>
      <c r="AL55" s="1006"/>
      <c r="AM55" s="1006"/>
    </row>
    <row r="56" spans="1:39">
      <c r="M56" s="1001"/>
      <c r="N56" s="1150"/>
      <c r="O56" s="1006"/>
      <c r="P56" s="1006"/>
      <c r="Q56" s="1006"/>
      <c r="R56" s="1006"/>
      <c r="S56" s="1006"/>
      <c r="T56" s="1006"/>
      <c r="U56" s="1070"/>
      <c r="V56" s="1109"/>
      <c r="W56" s="1006"/>
      <c r="X56" s="1006"/>
      <c r="Y56" s="1001"/>
      <c r="Z56" s="1001"/>
      <c r="AA56" s="1156">
        <v>18679092.809999999</v>
      </c>
      <c r="AB56" s="1001"/>
      <c r="AC56" s="1001"/>
      <c r="AD56" s="1006"/>
      <c r="AE56" s="1006"/>
      <c r="AF56" s="1006"/>
      <c r="AG56" s="1006"/>
      <c r="AH56" s="1006"/>
      <c r="AI56" s="1006"/>
      <c r="AJ56" s="1006"/>
      <c r="AK56" s="1006"/>
      <c r="AL56" s="1006"/>
      <c r="AM56" s="1006"/>
    </row>
    <row r="57" spans="1:39">
      <c r="M57" s="1157"/>
      <c r="N57" s="1158">
        <f>N54-N55</f>
        <v>3293.88</v>
      </c>
      <c r="O57" s="1159">
        <v>12950860.934999999</v>
      </c>
      <c r="P57" s="1159">
        <f>O57*1.1</f>
        <v>14245947.0285</v>
      </c>
      <c r="Q57" s="1160">
        <v>13632290.109999999</v>
      </c>
      <c r="R57" s="1001" t="e">
        <f>+O57*P90</f>
        <v>#REF!</v>
      </c>
      <c r="S57" s="1001" t="e">
        <f>(O57-R57)*1.1</f>
        <v>#REF!</v>
      </c>
      <c r="T57" s="1161">
        <f>O57*0.005</f>
        <v>64754.304674999992</v>
      </c>
      <c r="U57" s="1162" t="e">
        <f>S57-T57</f>
        <v>#REF!</v>
      </c>
      <c r="V57" s="1163">
        <f>+Q57*1.1</f>
        <v>14995519.121000001</v>
      </c>
      <c r="W57" s="1164" t="e">
        <f>U57/V57*100</f>
        <v>#REF!</v>
      </c>
      <c r="X57" s="1107" t="e">
        <f>+W57+27.67</f>
        <v>#REF!</v>
      </c>
      <c r="Y57" s="1001"/>
      <c r="Z57" s="1001"/>
      <c r="AA57" s="1093"/>
      <c r="AB57" s="1001"/>
      <c r="AC57" s="1001"/>
      <c r="AD57" s="1006"/>
      <c r="AE57" s="1006"/>
      <c r="AF57" s="1006"/>
      <c r="AG57" s="1006"/>
      <c r="AH57" s="1006"/>
      <c r="AI57" s="1006"/>
      <c r="AJ57" s="1006"/>
      <c r="AK57" s="1006"/>
      <c r="AL57" s="1006"/>
      <c r="AM57" s="1006"/>
    </row>
    <row r="58" spans="1:39">
      <c r="M58" s="1165"/>
      <c r="N58" s="1166">
        <f>N57/2</f>
        <v>1646.94</v>
      </c>
      <c r="O58" s="1167"/>
      <c r="P58" s="1167"/>
      <c r="Q58" s="1162"/>
      <c r="R58" s="1107"/>
      <c r="S58" s="1107"/>
      <c r="T58" s="1107"/>
      <c r="U58" s="1083"/>
      <c r="V58" s="1168"/>
      <c r="W58" s="1169"/>
      <c r="X58" s="1083"/>
      <c r="Y58" s="1001"/>
      <c r="Z58" s="1001"/>
      <c r="AA58" s="1156">
        <v>62263642.729999997</v>
      </c>
      <c r="AB58" s="1170">
        <f>AA56/AA58</f>
        <v>0.29999999985545334</v>
      </c>
      <c r="AC58" s="1001"/>
      <c r="AD58" s="1006"/>
      <c r="AE58" s="1006"/>
      <c r="AF58" s="1006"/>
      <c r="AG58" s="1006"/>
      <c r="AH58" s="1006"/>
      <c r="AI58" s="1006"/>
      <c r="AJ58" s="1006"/>
      <c r="AK58" s="1006"/>
      <c r="AL58" s="1006"/>
      <c r="AM58" s="1006"/>
    </row>
    <row r="59" spans="1:39">
      <c r="M59" s="1006"/>
      <c r="N59" s="1166">
        <f>N58/2</f>
        <v>823.47</v>
      </c>
      <c r="O59" s="1081"/>
      <c r="P59" s="1081"/>
      <c r="Q59" s="1171"/>
      <c r="R59" s="1001"/>
      <c r="S59" s="1001"/>
      <c r="T59" s="1001"/>
      <c r="U59" s="1006"/>
      <c r="V59" s="1001"/>
      <c r="W59" s="1002"/>
      <c r="X59" s="1083"/>
      <c r="Y59" s="1001"/>
      <c r="Z59" s="1001"/>
      <c r="AA59" s="1093"/>
      <c r="AB59" s="1001"/>
      <c r="AC59" s="1001"/>
      <c r="AD59" s="1006"/>
      <c r="AE59" s="1006"/>
      <c r="AF59" s="1006"/>
      <c r="AG59" s="1006"/>
      <c r="AH59" s="1006"/>
      <c r="AI59" s="1006"/>
      <c r="AJ59" s="1006"/>
      <c r="AK59" s="1006"/>
      <c r="AL59" s="1006"/>
      <c r="AM59" s="1006"/>
    </row>
    <row r="60" spans="1:39">
      <c r="M60" s="1006"/>
      <c r="N60" s="1006"/>
      <c r="O60" s="1172">
        <v>665229.03059999994</v>
      </c>
      <c r="P60" s="1159">
        <f>O60*1.1</f>
        <v>731751.93365999998</v>
      </c>
      <c r="Q60" s="1160">
        <v>4484286.16</v>
      </c>
      <c r="R60" s="1001" t="e">
        <f>+O60*P90</f>
        <v>#REF!</v>
      </c>
      <c r="S60" s="1001" t="e">
        <f>(O60-R60)*1.1</f>
        <v>#REF!</v>
      </c>
      <c r="T60" s="1161">
        <f>O60*0.005</f>
        <v>3326.1451529999999</v>
      </c>
      <c r="U60" s="1162" t="e">
        <f>S60-T60</f>
        <v>#REF!</v>
      </c>
      <c r="V60" s="1163">
        <f>+Q60*1.1</f>
        <v>4932714.7760000005</v>
      </c>
      <c r="W60" s="1164" t="e">
        <f>U60/V60*100</f>
        <v>#REF!</v>
      </c>
      <c r="X60" s="1107" t="e">
        <f>+W60+27.67</f>
        <v>#REF!</v>
      </c>
      <c r="Y60" s="1001"/>
      <c r="Z60" s="1001"/>
      <c r="AA60" s="1093"/>
      <c r="AB60" s="1001"/>
      <c r="AC60" s="1001"/>
      <c r="AD60" s="1006"/>
      <c r="AE60" s="1006"/>
      <c r="AF60" s="1006"/>
      <c r="AG60" s="1006"/>
      <c r="AH60" s="1006"/>
      <c r="AI60" s="1006"/>
      <c r="AJ60" s="1006"/>
      <c r="AK60" s="1006"/>
      <c r="AL60" s="1006"/>
      <c r="AM60" s="1006"/>
    </row>
    <row r="61" spans="1:39">
      <c r="M61" s="1006"/>
      <c r="N61" s="1006"/>
      <c r="O61" s="1001"/>
      <c r="P61" s="1001"/>
      <c r="Q61" s="1161"/>
      <c r="R61" s="1001"/>
      <c r="S61" s="1001"/>
      <c r="T61" s="1001"/>
      <c r="U61" s="1092"/>
      <c r="V61" s="1001"/>
      <c r="W61" s="1002"/>
      <c r="X61" s="1093"/>
      <c r="Y61" s="1001"/>
      <c r="Z61" s="1001"/>
      <c r="AA61" s="1093"/>
      <c r="AB61" s="1001"/>
      <c r="AC61" s="1001"/>
      <c r="AD61" s="1006"/>
      <c r="AE61" s="1006"/>
      <c r="AF61" s="1006"/>
      <c r="AG61" s="1006"/>
      <c r="AH61" s="1006"/>
      <c r="AI61" s="1006"/>
      <c r="AJ61" s="1006"/>
      <c r="AK61" s="1006"/>
      <c r="AL61" s="1006"/>
      <c r="AM61" s="1006"/>
    </row>
    <row r="62" spans="1:39">
      <c r="M62" s="1006"/>
      <c r="N62" s="1006"/>
      <c r="O62" s="1001"/>
      <c r="P62" s="1001"/>
      <c r="Q62" s="1161"/>
      <c r="R62" s="1001"/>
      <c r="S62" s="1001"/>
      <c r="T62" s="1107"/>
      <c r="U62" s="1092"/>
      <c r="V62" s="1001"/>
      <c r="W62" s="1002"/>
      <c r="X62" s="1093"/>
      <c r="Y62" s="1006"/>
      <c r="Z62" s="1006"/>
      <c r="AA62" s="1070"/>
      <c r="AB62" s="1006"/>
      <c r="AC62" s="1006"/>
      <c r="AD62" s="1006"/>
      <c r="AE62" s="1006"/>
      <c r="AF62" s="1006"/>
      <c r="AG62" s="1006"/>
      <c r="AH62" s="1006"/>
      <c r="AI62" s="1006"/>
      <c r="AJ62" s="1006"/>
      <c r="AK62" s="1006"/>
      <c r="AL62" s="1006"/>
      <c r="AM62" s="1006"/>
    </row>
    <row r="63" spans="1:39">
      <c r="M63" s="1107"/>
      <c r="N63" s="1001"/>
      <c r="O63" s="1001"/>
      <c r="P63" s="1001"/>
      <c r="Q63" s="1143"/>
      <c r="R63" s="1143"/>
      <c r="S63" s="1143"/>
      <c r="T63" s="1143"/>
      <c r="U63" s="1143"/>
      <c r="V63" s="1143"/>
      <c r="W63" s="1147"/>
      <c r="X63" s="1001"/>
      <c r="Y63" s="1001"/>
      <c r="Z63" s="1001"/>
      <c r="AA63" s="1093"/>
      <c r="AB63" s="1001"/>
      <c r="AC63" s="1001"/>
      <c r="AD63" s="1006"/>
      <c r="AE63" s="1006"/>
      <c r="AF63" s="1006"/>
      <c r="AG63" s="1006"/>
      <c r="AH63" s="1006"/>
      <c r="AI63" s="1006"/>
      <c r="AJ63" s="1006"/>
      <c r="AK63" s="1006"/>
      <c r="AL63" s="1006"/>
      <c r="AM63" s="1006"/>
    </row>
    <row r="64" spans="1:39">
      <c r="G64" s="1006"/>
      <c r="M64" s="1107"/>
      <c r="N64" s="1001"/>
      <c r="O64" s="1109"/>
      <c r="P64" s="1109"/>
      <c r="Q64" s="1109"/>
      <c r="R64" s="1109"/>
      <c r="S64" s="1109"/>
      <c r="T64" s="1109"/>
      <c r="U64" s="1109"/>
      <c r="V64" s="1109"/>
      <c r="W64" s="1109"/>
      <c r="X64" s="1001"/>
      <c r="Y64" s="1001"/>
      <c r="Z64" s="1001"/>
      <c r="AA64" s="1093"/>
      <c r="AB64" s="1001"/>
      <c r="AC64" s="1001"/>
      <c r="AD64" s="1006"/>
      <c r="AE64" s="1006"/>
      <c r="AF64" s="1006"/>
      <c r="AG64" s="1006"/>
      <c r="AH64" s="1006"/>
      <c r="AI64" s="1006"/>
      <c r="AJ64" s="1006"/>
      <c r="AK64" s="1006"/>
      <c r="AL64" s="1006"/>
      <c r="AM64" s="1006"/>
    </row>
    <row r="65" spans="1:39">
      <c r="M65" s="1001"/>
      <c r="N65" s="1001"/>
      <c r="O65" s="1109"/>
      <c r="P65" s="1109"/>
      <c r="Q65" s="1109"/>
      <c r="R65" s="1109"/>
      <c r="S65" s="1109"/>
      <c r="T65" s="1109"/>
      <c r="U65" s="1109"/>
      <c r="V65" s="1109"/>
      <c r="W65" s="1109"/>
      <c r="X65" s="1001"/>
      <c r="Y65" s="1001"/>
      <c r="Z65" s="1001"/>
      <c r="AA65" s="1093"/>
      <c r="AB65" s="1001"/>
      <c r="AC65" s="1001"/>
      <c r="AD65" s="1006"/>
      <c r="AE65" s="1006"/>
      <c r="AF65" s="1006"/>
      <c r="AG65" s="1006"/>
      <c r="AH65" s="1006"/>
      <c r="AI65" s="1006"/>
      <c r="AJ65" s="1006"/>
      <c r="AK65" s="1006"/>
      <c r="AL65" s="1006"/>
      <c r="AM65" s="1006"/>
    </row>
    <row r="66" spans="1:39">
      <c r="M66" s="1107"/>
      <c r="N66" s="1001"/>
      <c r="O66" s="1109"/>
      <c r="P66" s="1109"/>
      <c r="Q66" s="1109"/>
      <c r="R66" s="1109"/>
      <c r="S66" s="1109"/>
      <c r="T66" s="1109"/>
      <c r="U66" s="1109"/>
      <c r="V66" s="1109"/>
      <c r="W66" s="1109"/>
      <c r="X66" s="1001"/>
      <c r="Y66" s="1001"/>
      <c r="Z66" s="1001"/>
      <c r="AA66" s="1093"/>
      <c r="AB66" s="1001"/>
      <c r="AC66" s="1001"/>
      <c r="AD66" s="1006"/>
      <c r="AE66" s="1006"/>
      <c r="AF66" s="1006"/>
      <c r="AG66" s="1006"/>
      <c r="AH66" s="1006"/>
      <c r="AI66" s="1006"/>
      <c r="AJ66" s="1006"/>
      <c r="AK66" s="1006"/>
      <c r="AL66" s="1006"/>
      <c r="AM66" s="1006"/>
    </row>
    <row r="67" spans="1:39">
      <c r="M67" s="1006"/>
      <c r="N67" s="1006"/>
      <c r="O67" s="1109"/>
      <c r="P67" s="1001"/>
      <c r="Q67" s="1173"/>
      <c r="R67" s="1001"/>
      <c r="S67" s="1021"/>
      <c r="T67" s="1021"/>
      <c r="U67" s="1006"/>
      <c r="V67" s="1001"/>
      <c r="W67" s="1030"/>
      <c r="X67" s="1093"/>
      <c r="Y67" s="1006"/>
      <c r="Z67" s="1006"/>
      <c r="AA67" s="1070"/>
      <c r="AB67" s="1006"/>
      <c r="AC67" s="1006"/>
      <c r="AD67" s="1006"/>
      <c r="AE67" s="1006"/>
      <c r="AF67" s="1006"/>
      <c r="AG67" s="1006"/>
      <c r="AH67" s="1006"/>
      <c r="AI67" s="1006"/>
      <c r="AJ67" s="1006"/>
      <c r="AK67" s="1006"/>
      <c r="AL67" s="1006"/>
      <c r="AM67" s="1006"/>
    </row>
    <row r="68" spans="1:39">
      <c r="M68" s="1006"/>
      <c r="N68" s="1006"/>
      <c r="O68" s="1109"/>
      <c r="P68" s="1001"/>
      <c r="Q68" s="1173"/>
      <c r="R68" s="1001"/>
      <c r="S68" s="1021"/>
      <c r="T68" s="1021"/>
      <c r="U68" s="1006"/>
      <c r="V68" s="1001"/>
      <c r="W68" s="1030"/>
      <c r="X68" s="1093"/>
      <c r="Y68" s="1006"/>
      <c r="Z68" s="1006"/>
      <c r="AA68" s="1070"/>
      <c r="AB68" s="1006"/>
      <c r="AC68" s="1006"/>
      <c r="AD68" s="1006"/>
      <c r="AE68" s="1006"/>
      <c r="AF68" s="1006"/>
      <c r="AG68" s="1006"/>
      <c r="AH68" s="1006"/>
      <c r="AI68" s="1006"/>
      <c r="AJ68" s="1006"/>
      <c r="AK68" s="1006"/>
      <c r="AL68" s="1006"/>
      <c r="AM68" s="1006"/>
    </row>
    <row r="69" spans="1:39">
      <c r="M69" s="1006"/>
      <c r="N69" s="1006"/>
      <c r="O69" s="1109"/>
      <c r="P69" s="1001"/>
      <c r="Q69" s="1173"/>
      <c r="R69" s="1001"/>
      <c r="S69" s="1021"/>
      <c r="T69" s="1021"/>
      <c r="U69" s="1006"/>
      <c r="V69" s="1001"/>
      <c r="W69" s="1030"/>
      <c r="X69" s="1093"/>
      <c r="Y69" s="1006"/>
      <c r="Z69" s="1006"/>
      <c r="AA69" s="1070"/>
      <c r="AB69" s="1006"/>
      <c r="AC69" s="1006"/>
      <c r="AD69" s="1006"/>
      <c r="AE69" s="1006"/>
      <c r="AF69" s="1006"/>
      <c r="AG69" s="1006"/>
      <c r="AH69" s="1006"/>
      <c r="AI69" s="1006"/>
      <c r="AJ69" s="1006"/>
      <c r="AK69" s="1006"/>
      <c r="AL69" s="1006"/>
      <c r="AM69" s="1006"/>
    </row>
    <row r="70" spans="1:39" ht="9.75" customHeight="1">
      <c r="M70" s="1006"/>
      <c r="N70" s="1006"/>
      <c r="O70" s="1109"/>
      <c r="P70" s="1001"/>
      <c r="Q70" s="1173"/>
      <c r="R70" s="1001"/>
      <c r="S70" s="1001"/>
      <c r="T70" s="1001"/>
      <c r="U70" s="1093"/>
      <c r="V70" s="1006"/>
      <c r="W70" s="1001"/>
      <c r="X70" s="1001"/>
      <c r="Y70" s="1006"/>
      <c r="Z70" s="1006"/>
      <c r="AA70" s="1070"/>
      <c r="AB70" s="1006"/>
      <c r="AC70" s="1006"/>
      <c r="AD70" s="1006"/>
      <c r="AE70" s="1006"/>
      <c r="AF70" s="1006"/>
      <c r="AG70" s="1006"/>
      <c r="AH70" s="1006"/>
      <c r="AI70" s="1006"/>
      <c r="AJ70" s="1006"/>
      <c r="AK70" s="1006"/>
      <c r="AL70" s="1006"/>
      <c r="AM70" s="1006"/>
    </row>
    <row r="71" spans="1:39" ht="16.5" customHeight="1">
      <c r="M71" s="1006"/>
      <c r="N71" s="1006"/>
      <c r="O71" s="1174">
        <v>23987484.318700001</v>
      </c>
      <c r="P71" s="1159">
        <f>O71*1.1</f>
        <v>26386232.750570003</v>
      </c>
      <c r="Q71" s="1160">
        <v>26134222.489999998</v>
      </c>
      <c r="R71" s="1001" t="e">
        <f>+O71*P90</f>
        <v>#REF!</v>
      </c>
      <c r="S71" s="1001" t="e">
        <f>(O71-R71)*1.1</f>
        <v>#REF!</v>
      </c>
      <c r="T71" s="1161">
        <f>O71*0.005</f>
        <v>119937.42159350001</v>
      </c>
      <c r="U71" s="1162" t="e">
        <f>S71-T71</f>
        <v>#REF!</v>
      </c>
      <c r="V71" s="1163">
        <f>+Q71*1.1</f>
        <v>28747644.739</v>
      </c>
      <c r="W71" s="1164" t="e">
        <f>U71/V71*100</f>
        <v>#REF!</v>
      </c>
      <c r="X71" s="1107" t="e">
        <f>+W71+27.67</f>
        <v>#REF!</v>
      </c>
      <c r="Y71" s="1175"/>
      <c r="Z71" s="1175"/>
      <c r="AA71" s="1070"/>
      <c r="AB71" s="1006"/>
      <c r="AC71" s="1006"/>
      <c r="AD71" s="1006"/>
      <c r="AE71" s="1006"/>
      <c r="AF71" s="1006"/>
      <c r="AG71" s="1006"/>
      <c r="AH71" s="1006"/>
      <c r="AI71" s="1006"/>
      <c r="AJ71" s="1006"/>
      <c r="AK71" s="1006"/>
      <c r="AL71" s="1006"/>
      <c r="AM71" s="1006"/>
    </row>
    <row r="72" spans="1:39">
      <c r="M72" s="1006"/>
      <c r="N72" s="1006"/>
      <c r="O72" s="1006"/>
      <c r="P72" s="1006"/>
      <c r="Q72" s="1161"/>
      <c r="R72" s="1001"/>
      <c r="S72" s="1001"/>
      <c r="T72" s="1001"/>
      <c r="U72" s="1006"/>
      <c r="V72" s="1006"/>
      <c r="W72" s="1001"/>
      <c r="X72" s="1006"/>
      <c r="Y72" s="1175"/>
      <c r="Z72" s="1175"/>
      <c r="AA72" s="1070"/>
      <c r="AB72" s="1006"/>
      <c r="AC72" s="1006"/>
      <c r="AD72" s="1006"/>
      <c r="AE72" s="1006"/>
      <c r="AF72" s="1006"/>
      <c r="AG72" s="1006"/>
      <c r="AH72" s="1006"/>
      <c r="AI72" s="1006"/>
      <c r="AJ72" s="1006"/>
      <c r="AK72" s="1006"/>
      <c r="AL72" s="1006"/>
      <c r="AM72" s="1006"/>
    </row>
    <row r="73" spans="1:39" ht="10.5" customHeight="1">
      <c r="M73" s="1006"/>
      <c r="N73" s="1006"/>
      <c r="O73" s="1006"/>
      <c r="P73" s="1006"/>
      <c r="Q73" s="1161"/>
      <c r="R73" s="1001"/>
      <c r="S73" s="1001"/>
      <c r="T73" s="1006"/>
      <c r="U73" s="1006"/>
      <c r="V73" s="1006"/>
      <c r="W73" s="1001"/>
      <c r="X73" s="1006"/>
      <c r="Y73" s="1175"/>
      <c r="Z73" s="1175"/>
      <c r="AA73" s="1070"/>
      <c r="AB73" s="1006"/>
      <c r="AC73" s="1006"/>
      <c r="AD73" s="1006"/>
      <c r="AE73" s="1006"/>
      <c r="AF73" s="1006"/>
      <c r="AG73" s="1006"/>
      <c r="AH73" s="1006"/>
      <c r="AI73" s="1006"/>
      <c r="AJ73" s="1006"/>
      <c r="AK73" s="1006"/>
      <c r="AL73" s="1006"/>
      <c r="AM73" s="1006"/>
    </row>
    <row r="74" spans="1:39" ht="10.5" customHeight="1">
      <c r="J74" s="1176"/>
      <c r="K74" s="1176"/>
      <c r="L74" s="1176"/>
      <c r="M74" s="1006"/>
      <c r="N74" s="1006"/>
      <c r="O74" s="1109"/>
      <c r="P74" s="1001"/>
      <c r="Q74" s="1173"/>
      <c r="R74" s="1001"/>
      <c r="S74" s="1001"/>
      <c r="T74" s="1006"/>
      <c r="U74" s="1006"/>
      <c r="V74" s="1006"/>
      <c r="W74" s="1001"/>
      <c r="X74" s="1001"/>
      <c r="Y74" s="1006"/>
      <c r="Z74" s="1006"/>
      <c r="AA74" s="1070"/>
      <c r="AB74" s="1006"/>
      <c r="AC74" s="1006"/>
      <c r="AD74" s="1006"/>
      <c r="AE74" s="1006"/>
      <c r="AF74" s="1006"/>
      <c r="AG74" s="1006"/>
      <c r="AH74" s="1006"/>
      <c r="AI74" s="1006"/>
      <c r="AJ74" s="1006"/>
      <c r="AK74" s="1006"/>
      <c r="AL74" s="1006"/>
      <c r="AM74" s="1006"/>
    </row>
    <row r="75" spans="1:39" ht="15" customHeight="1">
      <c r="A75" s="1177" t="s">
        <v>273</v>
      </c>
      <c r="B75" s="1178"/>
      <c r="C75" s="1179"/>
      <c r="D75" s="1180"/>
      <c r="E75" s="1180"/>
      <c r="F75" s="1180"/>
      <c r="G75" s="1180"/>
      <c r="H75" s="1180"/>
      <c r="I75" s="1180"/>
      <c r="J75" s="1181"/>
      <c r="K75" s="1181"/>
      <c r="L75" s="1182"/>
      <c r="M75" s="1006"/>
      <c r="N75" s="1006"/>
      <c r="O75" s="1174">
        <v>0</v>
      </c>
      <c r="P75" s="1159">
        <f>O75*1.1</f>
        <v>0</v>
      </c>
      <c r="Q75" s="1160">
        <v>337021.6</v>
      </c>
      <c r="R75" s="1001" t="e">
        <f>+O75*P90</f>
        <v>#REF!</v>
      </c>
      <c r="S75" s="1001" t="e">
        <f>(O75-R75)*1.1</f>
        <v>#REF!</v>
      </c>
      <c r="T75" s="1161">
        <f>O75*0.005</f>
        <v>0</v>
      </c>
      <c r="U75" s="1162" t="e">
        <f>S75-T75</f>
        <v>#REF!</v>
      </c>
      <c r="V75" s="1163">
        <f>+Q75*1.1</f>
        <v>370723.76</v>
      </c>
      <c r="W75" s="1164" t="e">
        <f>U75/V75*100</f>
        <v>#REF!</v>
      </c>
      <c r="X75" s="1107" t="e">
        <f>+W75+27.67</f>
        <v>#REF!</v>
      </c>
      <c r="Y75" s="1006"/>
      <c r="Z75" s="1006"/>
      <c r="AA75" s="1070"/>
      <c r="AB75" s="1006"/>
      <c r="AC75" s="1006"/>
      <c r="AD75" s="1006"/>
      <c r="AE75" s="1006"/>
      <c r="AF75" s="1006"/>
      <c r="AG75" s="1006"/>
      <c r="AH75" s="1006"/>
      <c r="AI75" s="1006"/>
      <c r="AJ75" s="1006"/>
      <c r="AK75" s="1006"/>
      <c r="AL75" s="1006"/>
      <c r="AM75" s="1006"/>
    </row>
    <row r="76" spans="1:39" ht="18" customHeight="1">
      <c r="A76" s="1183"/>
      <c r="D76" s="1184" t="s">
        <v>274</v>
      </c>
      <c r="E76" s="1184"/>
      <c r="F76" s="1184"/>
      <c r="G76" s="1184"/>
      <c r="J76" s="1185" t="s">
        <v>275</v>
      </c>
      <c r="K76" s="1186"/>
      <c r="L76" s="1187"/>
      <c r="M76" s="1006"/>
      <c r="N76" s="1006"/>
      <c r="O76" s="1006"/>
      <c r="P76" s="1006"/>
      <c r="Q76" s="1161"/>
      <c r="R76" s="1006"/>
      <c r="S76" s="1006"/>
      <c r="T76" s="1006"/>
      <c r="U76" s="1006"/>
      <c r="V76" s="1006"/>
      <c r="W76" s="1006"/>
      <c r="X76" s="1006"/>
      <c r="Y76" s="1006"/>
      <c r="Z76" s="1006"/>
      <c r="AA76" s="1006"/>
      <c r="AB76" s="1006"/>
      <c r="AC76" s="1006"/>
      <c r="AD76" s="1006"/>
      <c r="AE76" s="1006"/>
      <c r="AF76" s="1006"/>
      <c r="AG76" s="1006"/>
      <c r="AH76" s="1006"/>
      <c r="AI76" s="1006"/>
      <c r="AJ76" s="1006"/>
      <c r="AK76" s="1006"/>
      <c r="AL76" s="1006"/>
      <c r="AM76" s="1006"/>
    </row>
    <row r="77" spans="1:39" ht="16.5" customHeight="1">
      <c r="D77" s="1188"/>
      <c r="M77" s="1006"/>
      <c r="N77" s="1006"/>
      <c r="O77" s="1174">
        <v>0</v>
      </c>
      <c r="P77" s="1159">
        <f>O77*1.1</f>
        <v>0</v>
      </c>
      <c r="Q77" s="1160">
        <v>1429885.06</v>
      </c>
      <c r="R77" s="1001">
        <f>+O77*P92</f>
        <v>0</v>
      </c>
      <c r="S77" s="1001">
        <f>(O77-R77)*1.1</f>
        <v>0</v>
      </c>
      <c r="T77" s="1161">
        <f>O77*0.005</f>
        <v>0</v>
      </c>
      <c r="U77" s="1162">
        <f>S77-T77</f>
        <v>0</v>
      </c>
      <c r="V77" s="1163">
        <f>+Q77*1.1</f>
        <v>1572873.5660000001</v>
      </c>
      <c r="W77" s="1164">
        <f>U77/V77*100</f>
        <v>0</v>
      </c>
      <c r="X77" s="1107">
        <f>+W77+27.67</f>
        <v>27.67</v>
      </c>
      <c r="Y77" s="1006"/>
      <c r="Z77" s="1006"/>
      <c r="AA77" s="1006"/>
      <c r="AB77" s="1006"/>
      <c r="AC77" s="1006"/>
      <c r="AD77" s="1006"/>
      <c r="AE77" s="1006"/>
      <c r="AF77" s="1006"/>
      <c r="AG77" s="1006"/>
      <c r="AH77" s="1006"/>
      <c r="AI77" s="1006"/>
      <c r="AJ77" s="1006"/>
      <c r="AK77" s="1006"/>
      <c r="AL77" s="1006"/>
      <c r="AM77" s="1006"/>
    </row>
    <row r="78" spans="1:39">
      <c r="M78" s="1006"/>
      <c r="N78" s="1006"/>
      <c r="O78" s="1006"/>
      <c r="P78" s="1006"/>
      <c r="Q78" s="1161"/>
      <c r="R78" s="1006"/>
      <c r="S78" s="1006"/>
      <c r="T78" s="1006"/>
      <c r="U78" s="1006"/>
      <c r="V78" s="1006"/>
      <c r="W78" s="1006"/>
      <c r="X78" s="1006"/>
      <c r="Y78" s="1006"/>
      <c r="Z78" s="1006"/>
      <c r="AA78" s="1006"/>
      <c r="AB78" s="1006"/>
      <c r="AC78" s="1006"/>
      <c r="AD78" s="1006"/>
      <c r="AE78" s="1006"/>
      <c r="AF78" s="1006"/>
      <c r="AG78" s="1006"/>
      <c r="AH78" s="1006"/>
      <c r="AI78" s="1006"/>
      <c r="AJ78" s="1006"/>
      <c r="AK78" s="1006"/>
      <c r="AL78" s="1006"/>
      <c r="AM78" s="1006"/>
    </row>
    <row r="79" spans="1:39">
      <c r="E79" s="1189"/>
      <c r="M79" s="1006"/>
      <c r="N79" s="1006"/>
      <c r="S79" s="1006"/>
      <c r="T79" s="1006"/>
      <c r="U79" s="1006"/>
      <c r="V79" s="1006"/>
      <c r="W79" s="1006"/>
      <c r="X79" s="1006"/>
      <c r="Y79" s="1006"/>
      <c r="Z79" s="1006"/>
      <c r="AA79" s="1006"/>
      <c r="AB79" s="1006"/>
      <c r="AC79" s="1006"/>
      <c r="AD79" s="1006"/>
      <c r="AE79" s="1006"/>
      <c r="AF79" s="1006"/>
      <c r="AG79" s="1006"/>
      <c r="AH79" s="1006"/>
      <c r="AI79" s="1006"/>
      <c r="AJ79" s="1006"/>
      <c r="AK79" s="1006"/>
      <c r="AL79" s="1006"/>
      <c r="AM79" s="1006"/>
    </row>
    <row r="80" spans="1:39" ht="18">
      <c r="A80" s="1190" t="s">
        <v>84</v>
      </c>
      <c r="B80" s="1191"/>
      <c r="C80" s="1191"/>
      <c r="D80" s="1191"/>
      <c r="E80" s="1192"/>
      <c r="F80" s="1191"/>
      <c r="G80" s="1191"/>
      <c r="H80" s="1191"/>
      <c r="I80" s="1191"/>
      <c r="J80" s="1191"/>
      <c r="K80" s="1191"/>
      <c r="L80" s="1193"/>
      <c r="M80" s="1006"/>
      <c r="N80" s="1006"/>
      <c r="O80" s="1194">
        <f>SUM(O57:O78)</f>
        <v>37603574.284299999</v>
      </c>
      <c r="P80" s="1194">
        <f>SUM(P57:P78)</f>
        <v>41363931.712730005</v>
      </c>
      <c r="Q80" s="1194">
        <f>SUM(Q57:Q78)</f>
        <v>46017705.420000002</v>
      </c>
      <c r="R80" s="1194" t="e">
        <f>SUM(R57:R78)</f>
        <v>#REF!</v>
      </c>
      <c r="S80" s="1001"/>
      <c r="T80" s="1006"/>
      <c r="U80" s="1006"/>
      <c r="V80" s="1194">
        <f>SUM(V57:V78)</f>
        <v>50619475.961999997</v>
      </c>
      <c r="W80" s="1006"/>
      <c r="X80" s="1006"/>
      <c r="Y80" s="1006"/>
      <c r="Z80" s="1006"/>
      <c r="AA80" s="1006"/>
      <c r="AB80" s="1006"/>
      <c r="AC80" s="1006"/>
      <c r="AD80" s="1006"/>
      <c r="AE80" s="1006"/>
      <c r="AF80" s="1006"/>
      <c r="AG80" s="1006"/>
      <c r="AH80" s="1006"/>
      <c r="AI80" s="1006"/>
      <c r="AJ80" s="1006"/>
      <c r="AK80" s="1006"/>
      <c r="AL80" s="1006"/>
      <c r="AM80" s="1006"/>
    </row>
    <row r="81" spans="5:39">
      <c r="E81" s="1189"/>
      <c r="M81" s="1006"/>
      <c r="N81" s="1001"/>
      <c r="O81" s="1001"/>
      <c r="P81" s="1001"/>
      <c r="Q81" s="1001"/>
      <c r="R81" s="1001"/>
      <c r="S81" s="1001"/>
      <c r="T81" s="1001"/>
      <c r="U81" s="1001"/>
      <c r="V81" s="1001"/>
      <c r="W81" s="1001"/>
      <c r="X81" s="1001"/>
      <c r="Y81" s="1001"/>
      <c r="Z81" s="1001"/>
      <c r="AA81" s="1001"/>
      <c r="AB81" s="1001"/>
      <c r="AC81" s="1001"/>
      <c r="AD81" s="1001"/>
      <c r="AE81" s="1001"/>
      <c r="AF81" s="1001"/>
      <c r="AG81" s="1001"/>
      <c r="AH81" s="1001"/>
      <c r="AI81" s="1001"/>
      <c r="AJ81" s="1001"/>
      <c r="AK81" s="1001"/>
      <c r="AL81" s="1001"/>
      <c r="AM81" s="1001"/>
    </row>
    <row r="82" spans="5:39">
      <c r="E82" s="1189"/>
      <c r="M82" s="1006"/>
      <c r="N82" s="1001"/>
      <c r="O82" s="1001"/>
      <c r="P82" s="1001"/>
      <c r="Q82" s="1001"/>
      <c r="R82" s="1001"/>
      <c r="S82" s="1001"/>
      <c r="T82" s="1001"/>
      <c r="U82" s="1001"/>
      <c r="V82" s="1001"/>
      <c r="W82" s="1001"/>
      <c r="X82" s="1001"/>
      <c r="Y82" s="1001"/>
      <c r="Z82" s="1001"/>
      <c r="AA82" s="1001"/>
      <c r="AB82" s="1001"/>
      <c r="AC82" s="1001"/>
      <c r="AD82" s="1001"/>
      <c r="AE82" s="1001"/>
      <c r="AF82" s="1001"/>
      <c r="AG82" s="1001"/>
      <c r="AH82" s="1001"/>
      <c r="AI82" s="1001"/>
      <c r="AJ82" s="1001"/>
      <c r="AK82" s="1001"/>
      <c r="AL82" s="1001"/>
      <c r="AM82" s="1001"/>
    </row>
    <row r="83" spans="5:39">
      <c r="E83" s="1189"/>
      <c r="M83" s="1006"/>
      <c r="N83" s="1001"/>
      <c r="O83" s="1001"/>
      <c r="P83" s="1001"/>
      <c r="Q83" s="1001"/>
      <c r="R83" s="1001"/>
      <c r="S83" s="1001"/>
      <c r="T83" s="1001"/>
      <c r="U83" s="1001"/>
      <c r="V83" s="1001"/>
      <c r="W83" s="1001"/>
      <c r="X83" s="1001"/>
      <c r="Y83" s="1001"/>
      <c r="Z83" s="1001"/>
      <c r="AA83" s="1001"/>
      <c r="AB83" s="1001"/>
      <c r="AC83" s="1001"/>
      <c r="AD83" s="1001"/>
      <c r="AE83" s="1001"/>
      <c r="AF83" s="1001"/>
      <c r="AG83" s="1001"/>
      <c r="AH83" s="1001"/>
      <c r="AI83" s="1001"/>
      <c r="AJ83" s="1001"/>
      <c r="AK83" s="1001"/>
      <c r="AL83" s="1001"/>
      <c r="AM83" s="1001"/>
    </row>
    <row r="84" spans="5:39">
      <c r="E84" s="1189"/>
      <c r="M84" s="1006"/>
      <c r="N84" s="1001"/>
      <c r="O84" s="1001"/>
      <c r="P84" s="1001"/>
      <c r="Q84" s="1001"/>
      <c r="R84" s="1001"/>
      <c r="S84" s="1001"/>
      <c r="T84" s="1001"/>
      <c r="U84" s="1001"/>
      <c r="V84" s="1001"/>
      <c r="W84" s="1001"/>
      <c r="X84" s="1001"/>
      <c r="Y84" s="1001"/>
      <c r="Z84" s="1001"/>
      <c r="AA84" s="1001"/>
      <c r="AB84" s="1001"/>
      <c r="AC84" s="1001"/>
      <c r="AD84" s="1001"/>
      <c r="AE84" s="1001"/>
      <c r="AF84" s="1001"/>
      <c r="AG84" s="1001"/>
      <c r="AH84" s="1001"/>
      <c r="AI84" s="1001"/>
      <c r="AJ84" s="1001"/>
      <c r="AK84" s="1001"/>
      <c r="AL84" s="1001"/>
      <c r="AM84" s="1001"/>
    </row>
    <row r="85" spans="5:39">
      <c r="E85" s="1189"/>
      <c r="M85" s="1006"/>
      <c r="N85" s="1001"/>
      <c r="O85" s="1001"/>
      <c r="P85" s="1001"/>
      <c r="Q85" s="1001"/>
      <c r="R85" s="1001"/>
      <c r="S85" s="1001"/>
      <c r="T85" s="1001"/>
      <c r="U85" s="1001"/>
      <c r="V85" s="1001"/>
      <c r="W85" s="1001"/>
      <c r="X85" s="1001"/>
      <c r="Y85" s="1001"/>
      <c r="Z85" s="1001"/>
      <c r="AA85" s="1001"/>
      <c r="AB85" s="1001"/>
      <c r="AC85" s="1001"/>
      <c r="AD85" s="1001"/>
      <c r="AE85" s="1001"/>
      <c r="AF85" s="1001"/>
      <c r="AG85" s="1001"/>
      <c r="AH85" s="1001"/>
      <c r="AI85" s="1001"/>
      <c r="AJ85" s="1001"/>
      <c r="AK85" s="1001"/>
      <c r="AL85" s="1001"/>
      <c r="AM85" s="1001"/>
    </row>
    <row r="86" spans="5:39">
      <c r="E86" s="1189"/>
      <c r="M86" s="1006"/>
      <c r="N86" s="1001"/>
      <c r="O86" s="1001"/>
      <c r="P86" s="1001"/>
      <c r="Q86" s="1001"/>
      <c r="R86" s="1001"/>
      <c r="S86" s="1001"/>
      <c r="T86" s="1001"/>
      <c r="U86" s="1001"/>
      <c r="V86" s="1001"/>
      <c r="W86" s="1001"/>
      <c r="X86" s="1001"/>
      <c r="Y86" s="1001"/>
      <c r="Z86" s="1001"/>
      <c r="AA86" s="1001"/>
      <c r="AB86" s="1001"/>
      <c r="AC86" s="1001"/>
      <c r="AD86" s="1001"/>
      <c r="AE86" s="1001"/>
      <c r="AF86" s="1001"/>
      <c r="AG86" s="1001"/>
      <c r="AH86" s="1001"/>
      <c r="AI86" s="1001"/>
      <c r="AJ86" s="1001"/>
      <c r="AK86" s="1001"/>
      <c r="AL86" s="1001"/>
      <c r="AM86" s="1001"/>
    </row>
    <row r="87" spans="5:39">
      <c r="E87" s="1189"/>
      <c r="M87" s="1006"/>
      <c r="N87" s="1001"/>
      <c r="O87" s="1001"/>
      <c r="P87" s="1001"/>
      <c r="Q87" s="1001"/>
      <c r="R87" s="1001"/>
      <c r="S87" s="1001"/>
      <c r="T87" s="1001"/>
      <c r="U87" s="1001"/>
      <c r="V87" s="1001"/>
      <c r="W87" s="1001"/>
      <c r="X87" s="1001"/>
      <c r="Y87" s="1001"/>
      <c r="Z87" s="1001"/>
      <c r="AA87" s="1001"/>
      <c r="AB87" s="1001"/>
      <c r="AC87" s="1001"/>
      <c r="AD87" s="1001"/>
      <c r="AE87" s="1001"/>
      <c r="AF87" s="1001"/>
      <c r="AG87" s="1001"/>
      <c r="AH87" s="1001"/>
      <c r="AI87" s="1001"/>
      <c r="AJ87" s="1001"/>
      <c r="AK87" s="1001"/>
      <c r="AL87" s="1001"/>
      <c r="AM87" s="1001"/>
    </row>
    <row r="88" spans="5:39">
      <c r="E88" s="1189"/>
      <c r="M88" s="1006"/>
      <c r="N88" s="1001"/>
      <c r="O88" s="1001"/>
      <c r="P88" s="1001"/>
      <c r="Q88" s="1001"/>
      <c r="R88" s="1001"/>
      <c r="S88" s="1001"/>
      <c r="T88" s="1001"/>
      <c r="U88" s="1001"/>
      <c r="V88" s="1001"/>
      <c r="W88" s="1001"/>
      <c r="X88" s="1001"/>
      <c r="Y88" s="1001"/>
      <c r="Z88" s="1001"/>
      <c r="AA88" s="1001"/>
      <c r="AB88" s="1001"/>
      <c r="AC88" s="1001"/>
      <c r="AD88" s="1001"/>
      <c r="AE88" s="1001"/>
      <c r="AF88" s="1001"/>
      <c r="AG88" s="1001"/>
      <c r="AH88" s="1001"/>
      <c r="AI88" s="1001"/>
      <c r="AJ88" s="1001"/>
      <c r="AK88" s="1001"/>
      <c r="AL88" s="1001"/>
      <c r="AM88" s="1001"/>
    </row>
    <row r="89" spans="5:39">
      <c r="E89" s="1189"/>
      <c r="M89" s="1006"/>
      <c r="N89" s="1001"/>
      <c r="O89" s="1021" t="s">
        <v>276</v>
      </c>
      <c r="P89" s="1001"/>
      <c r="Q89" s="1001"/>
      <c r="R89" s="1001"/>
      <c r="S89" s="1001"/>
      <c r="T89" s="1001"/>
      <c r="U89" s="1001"/>
      <c r="V89" s="1001"/>
      <c r="W89" s="1001"/>
      <c r="X89" s="1001"/>
      <c r="Y89" s="1001"/>
      <c r="Z89" s="1001"/>
      <c r="AA89" s="1001"/>
      <c r="AB89" s="1001"/>
      <c r="AC89" s="1001"/>
      <c r="AD89" s="1001"/>
      <c r="AE89" s="1001"/>
      <c r="AF89" s="1001"/>
      <c r="AG89" s="1001"/>
      <c r="AH89" s="1001"/>
      <c r="AI89" s="1001"/>
      <c r="AJ89" s="1001"/>
      <c r="AK89" s="1001"/>
      <c r="AL89" s="1001"/>
      <c r="AM89" s="1001"/>
    </row>
    <row r="90" spans="5:39">
      <c r="E90" s="1189"/>
      <c r="M90" s="1006"/>
      <c r="N90" s="1001"/>
      <c r="O90" s="1001">
        <v>18679092.81236</v>
      </c>
      <c r="P90" s="1195" t="e">
        <f>O90/#REF!</f>
        <v>#REF!</v>
      </c>
      <c r="Q90" s="1001"/>
      <c r="R90" s="1001"/>
      <c r="S90" s="1001"/>
      <c r="T90" s="1001"/>
      <c r="U90" s="1001"/>
      <c r="V90" s="1001"/>
      <c r="W90" s="1001"/>
      <c r="X90" s="1001"/>
      <c r="Y90" s="1001"/>
      <c r="Z90" s="1001"/>
      <c r="AA90" s="1001"/>
      <c r="AB90" s="1001"/>
      <c r="AC90" s="1001"/>
      <c r="AD90" s="1001"/>
      <c r="AE90" s="1001"/>
      <c r="AF90" s="1001"/>
      <c r="AG90" s="1001"/>
      <c r="AH90" s="1001"/>
      <c r="AI90" s="1001"/>
      <c r="AJ90" s="1001"/>
      <c r="AK90" s="1001"/>
      <c r="AL90" s="1001"/>
      <c r="AM90" s="1001"/>
    </row>
    <row r="91" spans="5:39">
      <c r="E91" s="1189"/>
      <c r="M91" s="1006"/>
      <c r="N91" s="1001"/>
      <c r="O91" s="1001"/>
      <c r="P91" s="1001"/>
      <c r="Q91" s="1001"/>
      <c r="R91" s="1001"/>
      <c r="S91" s="1001"/>
      <c r="T91" s="1001"/>
      <c r="U91" s="1001"/>
      <c r="V91" s="1001"/>
      <c r="W91" s="1001"/>
      <c r="X91" s="1001"/>
      <c r="Y91" s="1001"/>
      <c r="Z91" s="1001"/>
      <c r="AA91" s="1001"/>
      <c r="AB91" s="1001"/>
      <c r="AC91" s="1001"/>
      <c r="AD91" s="1001"/>
      <c r="AE91" s="1001"/>
      <c r="AF91" s="1001"/>
      <c r="AG91" s="1001"/>
      <c r="AH91" s="1001"/>
      <c r="AI91" s="1001"/>
      <c r="AJ91" s="1001"/>
      <c r="AK91" s="1001"/>
      <c r="AL91" s="1001"/>
      <c r="AM91" s="1001"/>
    </row>
    <row r="92" spans="5:39">
      <c r="E92" s="1189"/>
      <c r="M92" s="1006"/>
      <c r="N92" s="1001"/>
      <c r="O92" s="1001"/>
      <c r="P92" s="1001"/>
      <c r="Q92" s="1001"/>
      <c r="R92" s="1001"/>
      <c r="S92" s="1001"/>
      <c r="T92" s="1001"/>
      <c r="U92" s="1001"/>
      <c r="V92" s="1001"/>
      <c r="W92" s="1001"/>
      <c r="X92" s="1001"/>
      <c r="Y92" s="1001"/>
      <c r="Z92" s="1001"/>
      <c r="AA92" s="1001"/>
      <c r="AB92" s="1001"/>
      <c r="AC92" s="1001"/>
      <c r="AD92" s="1001"/>
      <c r="AE92" s="1001"/>
      <c r="AF92" s="1001"/>
      <c r="AG92" s="1001"/>
      <c r="AH92" s="1001"/>
      <c r="AI92" s="1001"/>
      <c r="AJ92" s="1001"/>
      <c r="AK92" s="1001"/>
      <c r="AL92" s="1001"/>
      <c r="AM92" s="1001"/>
    </row>
    <row r="93" spans="5:39">
      <c r="E93" s="1189"/>
      <c r="M93" s="1006"/>
      <c r="N93" s="1001"/>
      <c r="O93" s="1001"/>
      <c r="P93" s="1001"/>
      <c r="Q93" s="1001"/>
      <c r="R93" s="1001"/>
      <c r="S93" s="1001"/>
      <c r="T93" s="1001"/>
      <c r="U93" s="1001"/>
      <c r="V93" s="1001"/>
      <c r="W93" s="1001"/>
      <c r="X93" s="1001"/>
      <c r="Y93" s="1001"/>
      <c r="Z93" s="1001"/>
      <c r="AA93" s="1001"/>
      <c r="AB93" s="1001"/>
      <c r="AC93" s="1001"/>
      <c r="AD93" s="1001"/>
      <c r="AE93" s="1001"/>
      <c r="AF93" s="1001"/>
      <c r="AG93" s="1001"/>
      <c r="AH93" s="1001"/>
      <c r="AI93" s="1001"/>
      <c r="AJ93" s="1001"/>
      <c r="AK93" s="1001"/>
      <c r="AL93" s="1001"/>
      <c r="AM93" s="1001"/>
    </row>
    <row r="94" spans="5:39">
      <c r="E94" s="1189"/>
      <c r="M94" s="1006"/>
      <c r="N94" s="1001"/>
      <c r="O94" s="1001"/>
      <c r="P94" s="1001"/>
      <c r="Q94" s="1001"/>
      <c r="R94" s="1001"/>
      <c r="S94" s="1001"/>
      <c r="T94" s="1001"/>
      <c r="U94" s="1001"/>
      <c r="V94" s="1001"/>
      <c r="W94" s="1001"/>
      <c r="X94" s="1001"/>
      <c r="Y94" s="1001"/>
      <c r="Z94" s="1001"/>
      <c r="AA94" s="1001"/>
      <c r="AB94" s="1001"/>
      <c r="AC94" s="1001"/>
      <c r="AD94" s="1001"/>
      <c r="AE94" s="1001"/>
      <c r="AF94" s="1001"/>
      <c r="AG94" s="1001"/>
      <c r="AH94" s="1001"/>
      <c r="AI94" s="1001"/>
      <c r="AJ94" s="1001"/>
      <c r="AK94" s="1001"/>
      <c r="AL94" s="1001"/>
      <c r="AM94" s="1001"/>
    </row>
    <row r="95" spans="5:39">
      <c r="E95" s="1189"/>
      <c r="M95" s="1006"/>
      <c r="N95" s="1001"/>
      <c r="O95" s="1001"/>
      <c r="P95" s="1001"/>
      <c r="Q95" s="1001"/>
      <c r="R95" s="1001"/>
      <c r="S95" s="1001"/>
      <c r="T95" s="1001"/>
      <c r="U95" s="1001"/>
      <c r="V95" s="1001"/>
      <c r="W95" s="1001"/>
      <c r="X95" s="1001"/>
      <c r="Y95" s="1001"/>
      <c r="Z95" s="1001"/>
      <c r="AA95" s="1001"/>
      <c r="AB95" s="1001"/>
      <c r="AC95" s="1001"/>
      <c r="AD95" s="1001"/>
      <c r="AE95" s="1001"/>
      <c r="AF95" s="1001"/>
      <c r="AG95" s="1001"/>
      <c r="AH95" s="1001"/>
      <c r="AI95" s="1001"/>
      <c r="AJ95" s="1001"/>
      <c r="AK95" s="1001"/>
      <c r="AL95" s="1001"/>
      <c r="AM95" s="1001"/>
    </row>
    <row r="96" spans="5:39">
      <c r="M96" s="1006"/>
      <c r="N96" s="1001"/>
      <c r="O96" s="1001"/>
      <c r="P96" s="1001"/>
      <c r="Q96" s="1001"/>
      <c r="R96" s="1001"/>
      <c r="S96" s="1001"/>
      <c r="T96" s="1001"/>
      <c r="U96" s="1001"/>
      <c r="V96" s="1001"/>
      <c r="W96" s="1001"/>
      <c r="X96" s="1001"/>
      <c r="Y96" s="1001"/>
      <c r="Z96" s="1001"/>
      <c r="AA96" s="1001"/>
      <c r="AB96" s="1001"/>
      <c r="AC96" s="1001"/>
      <c r="AD96" s="1001"/>
      <c r="AE96" s="1001"/>
      <c r="AF96" s="1001"/>
      <c r="AG96" s="1001"/>
      <c r="AH96" s="1001"/>
      <c r="AI96" s="1001"/>
      <c r="AJ96" s="1001"/>
      <c r="AK96" s="1001"/>
      <c r="AL96" s="1001"/>
      <c r="AM96" s="1001"/>
    </row>
    <row r="97" spans="13:39">
      <c r="M97" s="1006"/>
      <c r="N97" s="1001"/>
      <c r="O97" s="1001"/>
      <c r="P97" s="1001"/>
      <c r="Q97" s="1001"/>
      <c r="R97" s="1001"/>
      <c r="S97" s="1001"/>
      <c r="T97" s="1001"/>
      <c r="U97" s="1001"/>
      <c r="V97" s="1001"/>
      <c r="W97" s="1001"/>
      <c r="X97" s="1001"/>
      <c r="Y97" s="1001"/>
      <c r="Z97" s="1001"/>
      <c r="AA97" s="1001"/>
      <c r="AB97" s="1001"/>
      <c r="AC97" s="1001"/>
      <c r="AD97" s="1001"/>
      <c r="AE97" s="1001"/>
      <c r="AF97" s="1001"/>
      <c r="AG97" s="1001"/>
      <c r="AH97" s="1001"/>
      <c r="AI97" s="1001"/>
      <c r="AJ97" s="1001"/>
      <c r="AK97" s="1001"/>
      <c r="AL97" s="1001"/>
      <c r="AM97" s="1001"/>
    </row>
    <row r="98" spans="13:39">
      <c r="M98" s="1006"/>
      <c r="N98" s="1001"/>
      <c r="O98" s="1001"/>
      <c r="P98" s="1001"/>
      <c r="Q98" s="1001"/>
      <c r="R98" s="1001"/>
      <c r="S98" s="1001"/>
      <c r="T98" s="1001"/>
      <c r="U98" s="1001"/>
      <c r="V98" s="1001"/>
      <c r="W98" s="1001"/>
      <c r="X98" s="1001"/>
      <c r="Y98" s="1001"/>
      <c r="Z98" s="1001"/>
      <c r="AA98" s="1001"/>
      <c r="AB98" s="1001"/>
      <c r="AC98" s="1001"/>
      <c r="AD98" s="1001"/>
      <c r="AE98" s="1001"/>
      <c r="AF98" s="1001"/>
      <c r="AG98" s="1001"/>
      <c r="AH98" s="1001"/>
      <c r="AI98" s="1001"/>
      <c r="AJ98" s="1001"/>
      <c r="AK98" s="1001"/>
      <c r="AL98" s="1001"/>
      <c r="AM98" s="1001"/>
    </row>
    <row r="99" spans="13:39">
      <c r="M99" s="1006"/>
      <c r="N99" s="1001"/>
      <c r="O99" s="1001"/>
      <c r="P99" s="1001"/>
      <c r="Q99" s="1001"/>
      <c r="R99" s="1001"/>
      <c r="S99" s="1001"/>
      <c r="T99" s="1001"/>
      <c r="U99" s="1001"/>
      <c r="V99" s="1001"/>
      <c r="W99" s="1001"/>
      <c r="X99" s="1001"/>
      <c r="Y99" s="1001"/>
      <c r="Z99" s="1001"/>
      <c r="AA99" s="1001"/>
      <c r="AB99" s="1001"/>
      <c r="AC99" s="1001"/>
      <c r="AD99" s="1001"/>
      <c r="AE99" s="1001"/>
      <c r="AF99" s="1001"/>
      <c r="AG99" s="1001"/>
      <c r="AH99" s="1001"/>
      <c r="AI99" s="1001"/>
      <c r="AJ99" s="1001"/>
      <c r="AK99" s="1001"/>
      <c r="AL99" s="1001"/>
      <c r="AM99" s="1001"/>
    </row>
    <row r="100" spans="13:39">
      <c r="M100" s="1006"/>
      <c r="N100" s="1001"/>
      <c r="O100" s="1001"/>
      <c r="P100" s="1001"/>
      <c r="Q100" s="1001"/>
      <c r="R100" s="1001"/>
      <c r="S100" s="1001"/>
      <c r="T100" s="1001"/>
      <c r="U100" s="1001"/>
      <c r="V100" s="1001"/>
      <c r="W100" s="1001"/>
      <c r="X100" s="1001"/>
      <c r="Y100" s="1001"/>
      <c r="Z100" s="1001"/>
      <c r="AA100" s="1001"/>
      <c r="AB100" s="1001"/>
      <c r="AC100" s="1001"/>
      <c r="AD100" s="1001"/>
      <c r="AE100" s="1001"/>
      <c r="AF100" s="1001"/>
      <c r="AG100" s="1001"/>
      <c r="AH100" s="1001"/>
      <c r="AI100" s="1001"/>
      <c r="AJ100" s="1001"/>
      <c r="AK100" s="1001"/>
      <c r="AL100" s="1001"/>
      <c r="AM100" s="1001"/>
    </row>
    <row r="101" spans="13:39">
      <c r="M101" s="1006"/>
      <c r="N101" s="1001"/>
      <c r="O101" s="1001"/>
      <c r="P101" s="1001"/>
      <c r="Q101" s="1001"/>
      <c r="R101" s="1001"/>
      <c r="S101" s="1001"/>
      <c r="T101" s="1001"/>
      <c r="U101" s="1001"/>
      <c r="V101" s="1001"/>
      <c r="W101" s="1001"/>
      <c r="X101" s="1001"/>
      <c r="Y101" s="1001"/>
      <c r="Z101" s="1001"/>
      <c r="AA101" s="1001"/>
      <c r="AB101" s="1001"/>
      <c r="AC101" s="1001"/>
      <c r="AD101" s="1001"/>
      <c r="AE101" s="1001"/>
      <c r="AF101" s="1001"/>
      <c r="AG101" s="1001"/>
      <c r="AH101" s="1001"/>
      <c r="AI101" s="1001"/>
      <c r="AJ101" s="1001"/>
      <c r="AK101" s="1001"/>
      <c r="AL101" s="1001"/>
      <c r="AM101" s="1001"/>
    </row>
    <row r="102" spans="13:39">
      <c r="M102" s="1006"/>
      <c r="N102" s="1001"/>
      <c r="O102" s="1001"/>
      <c r="P102" s="1001"/>
      <c r="Q102" s="1001"/>
      <c r="R102" s="1001"/>
      <c r="S102" s="1001"/>
      <c r="T102" s="1001"/>
      <c r="U102" s="1001"/>
      <c r="V102" s="1001"/>
      <c r="W102" s="1001"/>
      <c r="X102" s="1001"/>
      <c r="Y102" s="1001"/>
      <c r="Z102" s="1001"/>
      <c r="AA102" s="1001"/>
      <c r="AB102" s="1001"/>
      <c r="AC102" s="1001"/>
      <c r="AD102" s="1001"/>
      <c r="AE102" s="1001"/>
      <c r="AF102" s="1001"/>
      <c r="AG102" s="1001"/>
      <c r="AH102" s="1001"/>
      <c r="AI102" s="1001"/>
      <c r="AJ102" s="1001"/>
      <c r="AK102" s="1001"/>
      <c r="AL102" s="1001"/>
      <c r="AM102" s="1001"/>
    </row>
    <row r="103" spans="13:39">
      <c r="M103" s="1006"/>
      <c r="N103" s="1001"/>
      <c r="O103" s="1001"/>
      <c r="P103" s="1001"/>
      <c r="Q103" s="1001"/>
      <c r="R103" s="1001"/>
      <c r="S103" s="1001"/>
      <c r="T103" s="1001"/>
      <c r="U103" s="1001"/>
      <c r="V103" s="1001"/>
      <c r="W103" s="1001"/>
      <c r="X103" s="1001"/>
      <c r="Y103" s="1001"/>
      <c r="Z103" s="1001"/>
      <c r="AA103" s="1001"/>
      <c r="AB103" s="1001"/>
      <c r="AC103" s="1001"/>
      <c r="AD103" s="1001"/>
      <c r="AE103" s="1001"/>
      <c r="AF103" s="1001"/>
      <c r="AG103" s="1001"/>
      <c r="AH103" s="1001"/>
      <c r="AI103" s="1001"/>
      <c r="AJ103" s="1001"/>
      <c r="AK103" s="1001"/>
      <c r="AL103" s="1001"/>
      <c r="AM103" s="1001"/>
    </row>
    <row r="104" spans="13:39">
      <c r="M104" s="1006"/>
      <c r="N104" s="1001"/>
      <c r="O104" s="1001"/>
      <c r="P104" s="1001"/>
      <c r="Q104" s="1001"/>
      <c r="R104" s="1001"/>
      <c r="S104" s="1001"/>
      <c r="T104" s="1001"/>
      <c r="U104" s="1001"/>
      <c r="V104" s="1001"/>
      <c r="W104" s="1001"/>
      <c r="X104" s="1001"/>
      <c r="Y104" s="1001"/>
      <c r="Z104" s="1001"/>
      <c r="AA104" s="1001"/>
      <c r="AB104" s="1001"/>
      <c r="AC104" s="1001"/>
      <c r="AD104" s="1001"/>
      <c r="AE104" s="1001"/>
      <c r="AF104" s="1001"/>
      <c r="AG104" s="1001"/>
      <c r="AH104" s="1001"/>
      <c r="AI104" s="1001"/>
      <c r="AJ104" s="1001"/>
      <c r="AK104" s="1001"/>
      <c r="AL104" s="1001"/>
      <c r="AM104" s="1001"/>
    </row>
    <row r="105" spans="13:39">
      <c r="M105" s="1006"/>
      <c r="N105" s="1001"/>
      <c r="O105" s="1001"/>
      <c r="P105" s="1001"/>
      <c r="Q105" s="1001"/>
      <c r="R105" s="1001"/>
      <c r="S105" s="1001"/>
      <c r="T105" s="1001"/>
      <c r="U105" s="1001"/>
      <c r="V105" s="1001"/>
      <c r="W105" s="1001"/>
      <c r="X105" s="1001"/>
      <c r="Y105" s="1001"/>
      <c r="Z105" s="1001"/>
      <c r="AA105" s="1001"/>
      <c r="AB105" s="1001"/>
      <c r="AC105" s="1001"/>
      <c r="AD105" s="1001"/>
      <c r="AE105" s="1001"/>
      <c r="AF105" s="1001"/>
      <c r="AG105" s="1001"/>
      <c r="AH105" s="1001"/>
      <c r="AI105" s="1001"/>
      <c r="AJ105" s="1001"/>
      <c r="AK105" s="1001"/>
      <c r="AL105" s="1001"/>
      <c r="AM105" s="1001"/>
    </row>
    <row r="106" spans="13:39">
      <c r="M106" s="1006"/>
      <c r="N106" s="1001"/>
      <c r="O106" s="1001"/>
      <c r="P106" s="1001"/>
      <c r="Q106" s="1001"/>
      <c r="R106" s="1001"/>
      <c r="S106" s="1001"/>
      <c r="T106" s="1001"/>
      <c r="U106" s="1001"/>
      <c r="V106" s="1001"/>
      <c r="W106" s="1001"/>
      <c r="X106" s="1001"/>
      <c r="Y106" s="1001"/>
      <c r="Z106" s="1001"/>
      <c r="AA106" s="1001"/>
      <c r="AB106" s="1001"/>
      <c r="AC106" s="1001"/>
      <c r="AD106" s="1001"/>
      <c r="AE106" s="1001"/>
      <c r="AF106" s="1001"/>
      <c r="AG106" s="1001"/>
      <c r="AH106" s="1001"/>
      <c r="AI106" s="1001"/>
      <c r="AJ106" s="1001"/>
      <c r="AK106" s="1001"/>
      <c r="AL106" s="1001"/>
      <c r="AM106" s="1001"/>
    </row>
    <row r="107" spans="13:39">
      <c r="M107" s="1006"/>
      <c r="N107" s="1001"/>
      <c r="O107" s="1001"/>
      <c r="P107" s="1001"/>
      <c r="Q107" s="1001"/>
      <c r="R107" s="1001"/>
      <c r="S107" s="1001"/>
      <c r="T107" s="1001"/>
      <c r="U107" s="1001"/>
      <c r="V107" s="1001"/>
      <c r="W107" s="1001"/>
      <c r="X107" s="1001"/>
      <c r="Y107" s="1001"/>
      <c r="Z107" s="1001"/>
      <c r="AA107" s="1001"/>
      <c r="AB107" s="1001"/>
      <c r="AC107" s="1001"/>
      <c r="AD107" s="1001"/>
      <c r="AE107" s="1001"/>
      <c r="AF107" s="1001"/>
      <c r="AG107" s="1001"/>
      <c r="AH107" s="1001"/>
      <c r="AI107" s="1001"/>
      <c r="AJ107" s="1001"/>
      <c r="AK107" s="1001"/>
      <c r="AL107" s="1001"/>
      <c r="AM107" s="1001"/>
    </row>
    <row r="108" spans="13:39">
      <c r="M108" s="1006"/>
      <c r="N108" s="1001"/>
      <c r="O108" s="1001"/>
      <c r="P108" s="1001"/>
      <c r="Q108" s="1001"/>
      <c r="R108" s="1001"/>
      <c r="S108" s="1001"/>
      <c r="T108" s="1001"/>
      <c r="U108" s="1001"/>
      <c r="V108" s="1001"/>
      <c r="W108" s="1001"/>
      <c r="X108" s="1001"/>
      <c r="Y108" s="1001"/>
      <c r="Z108" s="1001"/>
      <c r="AA108" s="1001"/>
      <c r="AB108" s="1001"/>
      <c r="AC108" s="1001"/>
      <c r="AD108" s="1001"/>
      <c r="AE108" s="1001"/>
      <c r="AF108" s="1001"/>
      <c r="AG108" s="1001"/>
      <c r="AH108" s="1001"/>
      <c r="AI108" s="1001"/>
      <c r="AJ108" s="1001"/>
      <c r="AK108" s="1001"/>
      <c r="AL108" s="1001"/>
      <c r="AM108" s="1001"/>
    </row>
    <row r="109" spans="13:39">
      <c r="M109" s="1006"/>
      <c r="N109" s="1001"/>
      <c r="O109" s="1001"/>
      <c r="P109" s="1001"/>
      <c r="Q109" s="1001"/>
      <c r="R109" s="1001"/>
      <c r="S109" s="1001"/>
      <c r="T109" s="1001"/>
      <c r="U109" s="1001"/>
      <c r="V109" s="1001"/>
      <c r="W109" s="1001"/>
      <c r="X109" s="1001"/>
      <c r="Y109" s="1001"/>
      <c r="Z109" s="1001"/>
      <c r="AA109" s="1001"/>
      <c r="AB109" s="1001"/>
      <c r="AC109" s="1001"/>
      <c r="AD109" s="1001"/>
      <c r="AE109" s="1001"/>
      <c r="AF109" s="1001"/>
      <c r="AG109" s="1001"/>
      <c r="AH109" s="1001"/>
      <c r="AI109" s="1001"/>
      <c r="AJ109" s="1001"/>
      <c r="AK109" s="1001"/>
      <c r="AL109" s="1001"/>
      <c r="AM109" s="1001"/>
    </row>
    <row r="110" spans="13:39">
      <c r="M110" s="1006"/>
      <c r="N110" s="1001"/>
      <c r="O110" s="1001"/>
      <c r="P110" s="1001"/>
      <c r="Q110" s="1001"/>
      <c r="R110" s="1001"/>
      <c r="S110" s="1001"/>
      <c r="T110" s="1001"/>
      <c r="U110" s="1001"/>
      <c r="V110" s="1001"/>
      <c r="W110" s="1001"/>
      <c r="X110" s="1001"/>
      <c r="Y110" s="1001"/>
      <c r="Z110" s="1001"/>
      <c r="AA110" s="1001"/>
      <c r="AB110" s="1001"/>
      <c r="AC110" s="1001"/>
      <c r="AD110" s="1001"/>
      <c r="AE110" s="1001"/>
      <c r="AF110" s="1001"/>
      <c r="AG110" s="1001"/>
      <c r="AH110" s="1001"/>
      <c r="AI110" s="1001"/>
      <c r="AJ110" s="1001"/>
      <c r="AK110" s="1001"/>
      <c r="AL110" s="1001"/>
      <c r="AM110" s="1001"/>
    </row>
    <row r="111" spans="13:39">
      <c r="M111" s="1006"/>
      <c r="N111" s="1001"/>
      <c r="O111" s="1001"/>
      <c r="P111" s="1001"/>
      <c r="Q111" s="1001"/>
      <c r="R111" s="1001"/>
      <c r="S111" s="1001"/>
      <c r="T111" s="1001"/>
      <c r="U111" s="1001"/>
      <c r="V111" s="1001"/>
      <c r="W111" s="1001"/>
      <c r="X111" s="1001"/>
      <c r="Y111" s="1001"/>
      <c r="Z111" s="1001"/>
      <c r="AA111" s="1001"/>
      <c r="AB111" s="1001"/>
      <c r="AC111" s="1001"/>
      <c r="AD111" s="1001"/>
      <c r="AE111" s="1001"/>
      <c r="AF111" s="1001"/>
      <c r="AG111" s="1001"/>
      <c r="AH111" s="1001"/>
      <c r="AI111" s="1001"/>
      <c r="AJ111" s="1001"/>
      <c r="AK111" s="1001"/>
      <c r="AL111" s="1001"/>
      <c r="AM111" s="1001"/>
    </row>
    <row r="112" spans="13:39">
      <c r="M112" s="1006"/>
      <c r="N112" s="1001"/>
      <c r="O112" s="1001"/>
      <c r="P112" s="1001"/>
      <c r="Q112" s="1001"/>
      <c r="R112" s="1001"/>
      <c r="S112" s="1001"/>
      <c r="T112" s="1001"/>
      <c r="U112" s="1001"/>
      <c r="V112" s="1001"/>
      <c r="W112" s="1001"/>
      <c r="X112" s="1001"/>
      <c r="Y112" s="1001"/>
      <c r="Z112" s="1001"/>
      <c r="AA112" s="1001"/>
      <c r="AB112" s="1001"/>
      <c r="AC112" s="1001"/>
      <c r="AD112" s="1001"/>
      <c r="AE112" s="1001"/>
      <c r="AF112" s="1001"/>
      <c r="AG112" s="1001"/>
      <c r="AH112" s="1001"/>
      <c r="AI112" s="1001"/>
      <c r="AJ112" s="1001"/>
      <c r="AK112" s="1001"/>
      <c r="AL112" s="1001"/>
      <c r="AM112" s="1001"/>
    </row>
    <row r="113" spans="13:39">
      <c r="M113" s="1006"/>
      <c r="N113" s="1001"/>
      <c r="O113" s="1001"/>
      <c r="P113" s="1001"/>
      <c r="Q113" s="1001"/>
      <c r="R113" s="1001"/>
      <c r="S113" s="1001"/>
      <c r="T113" s="1001"/>
      <c r="U113" s="1001"/>
      <c r="V113" s="1001"/>
      <c r="W113" s="1001"/>
      <c r="X113" s="1001"/>
      <c r="Y113" s="1001"/>
      <c r="Z113" s="1001"/>
      <c r="AA113" s="1001"/>
      <c r="AB113" s="1001"/>
      <c r="AC113" s="1001"/>
      <c r="AD113" s="1001"/>
      <c r="AE113" s="1001"/>
      <c r="AF113" s="1001"/>
      <c r="AG113" s="1001"/>
      <c r="AH113" s="1001"/>
      <c r="AI113" s="1001"/>
      <c r="AJ113" s="1001"/>
      <c r="AK113" s="1001"/>
      <c r="AL113" s="1001"/>
      <c r="AM113" s="1001"/>
    </row>
    <row r="114" spans="13:39">
      <c r="M114" s="1006"/>
      <c r="N114" s="1001"/>
      <c r="O114" s="1001"/>
      <c r="P114" s="1001"/>
      <c r="Q114" s="1001"/>
      <c r="R114" s="1001"/>
      <c r="S114" s="1001"/>
      <c r="T114" s="1001"/>
      <c r="U114" s="1001"/>
      <c r="V114" s="1001"/>
      <c r="W114" s="1001"/>
      <c r="X114" s="1001"/>
      <c r="Y114" s="1001"/>
      <c r="Z114" s="1001"/>
      <c r="AA114" s="1001"/>
      <c r="AB114" s="1001"/>
      <c r="AC114" s="1001"/>
      <c r="AD114" s="1001"/>
      <c r="AE114" s="1001"/>
      <c r="AF114" s="1001"/>
      <c r="AG114" s="1001"/>
      <c r="AH114" s="1001"/>
      <c r="AI114" s="1001"/>
      <c r="AJ114" s="1001"/>
      <c r="AK114" s="1001"/>
      <c r="AL114" s="1001"/>
      <c r="AM114" s="1001"/>
    </row>
    <row r="115" spans="13:39">
      <c r="M115" s="1006"/>
      <c r="N115" s="1001"/>
      <c r="O115" s="1001"/>
      <c r="P115" s="1001"/>
      <c r="Q115" s="1001"/>
      <c r="R115" s="1001"/>
      <c r="S115" s="1001"/>
      <c r="T115" s="1001"/>
      <c r="U115" s="1001"/>
      <c r="V115" s="1001"/>
      <c r="W115" s="1001"/>
      <c r="X115" s="1001"/>
      <c r="Y115" s="1001"/>
      <c r="Z115" s="1001"/>
      <c r="AA115" s="1001"/>
      <c r="AB115" s="1001"/>
      <c r="AC115" s="1001"/>
      <c r="AD115" s="1001"/>
      <c r="AE115" s="1001"/>
      <c r="AF115" s="1001"/>
      <c r="AG115" s="1001"/>
      <c r="AH115" s="1001"/>
      <c r="AI115" s="1001"/>
      <c r="AJ115" s="1001"/>
      <c r="AK115" s="1001"/>
      <c r="AL115" s="1001"/>
      <c r="AM115" s="1001"/>
    </row>
    <row r="116" spans="13:39">
      <c r="M116" s="1006"/>
      <c r="N116" s="1006"/>
      <c r="O116" s="1006"/>
      <c r="P116" s="1006"/>
      <c r="Q116" s="1006"/>
      <c r="R116" s="1006"/>
      <c r="S116" s="1006"/>
      <c r="T116" s="1006"/>
      <c r="U116" s="1006"/>
      <c r="V116" s="1006"/>
      <c r="W116" s="1006"/>
      <c r="X116" s="1006"/>
      <c r="Y116" s="1006"/>
      <c r="Z116" s="1006"/>
      <c r="AA116" s="1006"/>
      <c r="AB116" s="1006"/>
      <c r="AC116" s="1006"/>
      <c r="AD116" s="1006"/>
      <c r="AE116" s="1006"/>
      <c r="AF116" s="1006"/>
      <c r="AG116" s="1006"/>
      <c r="AH116" s="1006"/>
      <c r="AI116" s="1006"/>
      <c r="AJ116" s="1006"/>
      <c r="AK116" s="1006"/>
      <c r="AL116" s="1006"/>
      <c r="AM116" s="1006"/>
    </row>
    <row r="117" spans="13:39">
      <c r="M117" s="1006"/>
      <c r="N117" s="1006"/>
      <c r="O117" s="1006"/>
      <c r="P117" s="1006"/>
      <c r="Q117" s="1006"/>
      <c r="R117" s="1006"/>
      <c r="S117" s="1006"/>
      <c r="T117" s="1006"/>
      <c r="U117" s="1006"/>
      <c r="V117" s="1006"/>
      <c r="W117" s="1006"/>
      <c r="X117" s="1006"/>
      <c r="Y117" s="1006"/>
      <c r="Z117" s="1006"/>
      <c r="AA117" s="1006"/>
      <c r="AB117" s="1006"/>
      <c r="AC117" s="1006"/>
      <c r="AD117" s="1006"/>
      <c r="AE117" s="1006"/>
      <c r="AF117" s="1006"/>
      <c r="AG117" s="1006"/>
      <c r="AH117" s="1006"/>
      <c r="AI117" s="1006"/>
      <c r="AJ117" s="1006"/>
      <c r="AK117" s="1006"/>
      <c r="AL117" s="1006"/>
      <c r="AM117" s="1006"/>
    </row>
    <row r="118" spans="13:39">
      <c r="M118" s="1006"/>
      <c r="N118" s="1006"/>
      <c r="O118" s="1006"/>
      <c r="P118" s="1006"/>
      <c r="Q118" s="1006"/>
      <c r="R118" s="1006"/>
      <c r="S118" s="1006"/>
      <c r="T118" s="1006"/>
      <c r="U118" s="1006"/>
      <c r="V118" s="1006"/>
      <c r="W118" s="1006"/>
      <c r="X118" s="1006"/>
      <c r="Y118" s="1006"/>
      <c r="Z118" s="1006"/>
      <c r="AA118" s="1006"/>
      <c r="AB118" s="1006"/>
      <c r="AC118" s="1006"/>
      <c r="AD118" s="1006"/>
      <c r="AE118" s="1006"/>
      <c r="AF118" s="1006"/>
      <c r="AG118" s="1006"/>
      <c r="AH118" s="1006"/>
      <c r="AI118" s="1006"/>
      <c r="AJ118" s="1006"/>
      <c r="AK118" s="1006"/>
      <c r="AL118" s="1006"/>
      <c r="AM118" s="1006"/>
    </row>
    <row r="119" spans="13:39">
      <c r="M119" s="1006"/>
      <c r="N119" s="1006"/>
      <c r="O119" s="1006"/>
      <c r="P119" s="1006"/>
      <c r="Q119" s="1006"/>
      <c r="R119" s="1006"/>
      <c r="S119" s="1006"/>
      <c r="T119" s="1006"/>
      <c r="U119" s="1006"/>
      <c r="V119" s="1006"/>
      <c r="W119" s="1006"/>
      <c r="X119" s="1006"/>
      <c r="Y119" s="1006"/>
      <c r="Z119" s="1006"/>
      <c r="AA119" s="1006"/>
      <c r="AB119" s="1006"/>
      <c r="AC119" s="1006"/>
      <c r="AD119" s="1006"/>
      <c r="AE119" s="1006"/>
      <c r="AF119" s="1006"/>
      <c r="AG119" s="1006"/>
      <c r="AH119" s="1006"/>
      <c r="AI119" s="1006"/>
      <c r="AJ119" s="1006"/>
      <c r="AK119" s="1006"/>
      <c r="AL119" s="1006"/>
      <c r="AM119" s="1006"/>
    </row>
    <row r="120" spans="13:39">
      <c r="M120" s="1006"/>
      <c r="N120" s="1006"/>
      <c r="O120" s="1006"/>
      <c r="P120" s="1006"/>
      <c r="Q120" s="1006"/>
      <c r="R120" s="1006"/>
      <c r="S120" s="1006"/>
      <c r="T120" s="1006"/>
      <c r="U120" s="1006"/>
      <c r="V120" s="1006"/>
      <c r="W120" s="1006"/>
      <c r="X120" s="1006"/>
      <c r="Y120" s="1006"/>
      <c r="Z120" s="1006"/>
      <c r="AA120" s="1006"/>
      <c r="AB120" s="1006"/>
      <c r="AC120" s="1006"/>
      <c r="AD120" s="1006"/>
      <c r="AE120" s="1006"/>
      <c r="AF120" s="1006"/>
      <c r="AG120" s="1006"/>
      <c r="AH120" s="1006"/>
      <c r="AI120" s="1006"/>
      <c r="AJ120" s="1006"/>
      <c r="AK120" s="1006"/>
      <c r="AL120" s="1006"/>
      <c r="AM120" s="1006"/>
    </row>
    <row r="121" spans="13:39">
      <c r="M121" s="1006"/>
      <c r="N121" s="1006"/>
      <c r="O121" s="1006"/>
      <c r="P121" s="1006"/>
      <c r="Q121" s="1006"/>
      <c r="R121" s="1006"/>
      <c r="S121" s="1006"/>
      <c r="T121" s="1006"/>
      <c r="U121" s="1006"/>
      <c r="V121" s="1006"/>
      <c r="W121" s="1006"/>
      <c r="X121" s="1006"/>
      <c r="Y121" s="1006"/>
      <c r="Z121" s="1006"/>
      <c r="AA121" s="1006"/>
      <c r="AB121" s="1006"/>
      <c r="AC121" s="1006"/>
      <c r="AD121" s="1006"/>
      <c r="AE121" s="1006"/>
      <c r="AF121" s="1006"/>
      <c r="AG121" s="1006"/>
      <c r="AH121" s="1006"/>
      <c r="AI121" s="1006"/>
      <c r="AJ121" s="1006"/>
      <c r="AK121" s="1006"/>
      <c r="AL121" s="1006"/>
      <c r="AM121" s="1006"/>
    </row>
    <row r="122" spans="13:39">
      <c r="M122" s="1006"/>
      <c r="N122" s="1006"/>
      <c r="O122" s="1006"/>
      <c r="P122" s="1006"/>
      <c r="Q122" s="1006"/>
      <c r="R122" s="1006"/>
      <c r="S122" s="1006"/>
      <c r="T122" s="1006"/>
      <c r="U122" s="1006"/>
      <c r="V122" s="1006"/>
      <c r="W122" s="1006"/>
      <c r="X122" s="1006"/>
      <c r="Y122" s="1006"/>
      <c r="Z122" s="1006"/>
      <c r="AA122" s="1006"/>
      <c r="AB122" s="1006"/>
      <c r="AC122" s="1006"/>
      <c r="AD122" s="1006"/>
      <c r="AE122" s="1006"/>
      <c r="AF122" s="1006"/>
      <c r="AG122" s="1006"/>
      <c r="AH122" s="1006"/>
      <c r="AI122" s="1006"/>
      <c r="AJ122" s="1006"/>
      <c r="AK122" s="1006"/>
      <c r="AL122" s="1006"/>
      <c r="AM122" s="1006"/>
    </row>
    <row r="123" spans="13:39">
      <c r="M123" s="1006"/>
      <c r="N123" s="1006"/>
      <c r="O123" s="1006"/>
      <c r="P123" s="1006"/>
      <c r="Q123" s="1006"/>
      <c r="R123" s="1006"/>
      <c r="S123" s="1006"/>
      <c r="T123" s="1006"/>
      <c r="U123" s="1006"/>
      <c r="V123" s="1006"/>
      <c r="W123" s="1006"/>
      <c r="X123" s="1006"/>
      <c r="Y123" s="1006"/>
      <c r="Z123" s="1006"/>
      <c r="AA123" s="1006"/>
      <c r="AB123" s="1006"/>
      <c r="AC123" s="1006"/>
      <c r="AD123" s="1006"/>
      <c r="AE123" s="1006"/>
      <c r="AF123" s="1006"/>
      <c r="AG123" s="1006"/>
      <c r="AH123" s="1006"/>
      <c r="AI123" s="1006"/>
      <c r="AJ123" s="1006"/>
      <c r="AK123" s="1006"/>
      <c r="AL123" s="1006"/>
      <c r="AM123" s="1006"/>
    </row>
    <row r="124" spans="13:39">
      <c r="M124" s="1006"/>
      <c r="N124" s="1006"/>
      <c r="O124" s="1006"/>
      <c r="P124" s="1006"/>
      <c r="Q124" s="1006"/>
      <c r="R124" s="1006"/>
      <c r="S124" s="1006"/>
      <c r="T124" s="1006"/>
      <c r="U124" s="1006"/>
      <c r="V124" s="1006"/>
      <c r="W124" s="1006"/>
      <c r="X124" s="1006"/>
      <c r="Y124" s="1006"/>
      <c r="Z124" s="1006"/>
      <c r="AA124" s="1006"/>
      <c r="AB124" s="1006"/>
      <c r="AC124" s="1006"/>
      <c r="AD124" s="1006"/>
      <c r="AE124" s="1006"/>
      <c r="AF124" s="1006"/>
      <c r="AG124" s="1006"/>
      <c r="AH124" s="1006"/>
      <c r="AI124" s="1006"/>
      <c r="AJ124" s="1006"/>
      <c r="AK124" s="1006"/>
      <c r="AL124" s="1006"/>
      <c r="AM124" s="1006"/>
    </row>
    <row r="125" spans="13:39">
      <c r="M125" s="1006"/>
      <c r="N125" s="1006"/>
      <c r="O125" s="1006"/>
      <c r="P125" s="1006"/>
      <c r="Q125" s="1006"/>
      <c r="R125" s="1006"/>
      <c r="S125" s="1006"/>
      <c r="T125" s="1006"/>
      <c r="U125" s="1006"/>
      <c r="V125" s="1006"/>
      <c r="W125" s="1006"/>
      <c r="X125" s="1006"/>
      <c r="Y125" s="1006"/>
      <c r="Z125" s="1006"/>
      <c r="AA125" s="1006"/>
      <c r="AB125" s="1006"/>
      <c r="AC125" s="1006"/>
      <c r="AD125" s="1006"/>
      <c r="AE125" s="1006"/>
      <c r="AF125" s="1006"/>
      <c r="AG125" s="1006"/>
      <c r="AH125" s="1006"/>
      <c r="AI125" s="1006"/>
      <c r="AJ125" s="1006"/>
      <c r="AK125" s="1006"/>
      <c r="AL125" s="1006"/>
      <c r="AM125" s="1006"/>
    </row>
    <row r="126" spans="13:39">
      <c r="M126" s="1006"/>
      <c r="N126" s="1006"/>
      <c r="O126" s="1006"/>
      <c r="P126" s="1006"/>
      <c r="Q126" s="1006"/>
      <c r="R126" s="1006"/>
      <c r="S126" s="1006"/>
      <c r="T126" s="1006"/>
      <c r="U126" s="1006"/>
      <c r="V126" s="1006"/>
      <c r="W126" s="1006"/>
      <c r="X126" s="1006"/>
      <c r="Y126" s="1006"/>
      <c r="Z126" s="1006"/>
      <c r="AA126" s="1006"/>
      <c r="AB126" s="1006"/>
      <c r="AC126" s="1006"/>
      <c r="AD126" s="1006"/>
      <c r="AE126" s="1006"/>
      <c r="AF126" s="1006"/>
      <c r="AG126" s="1006"/>
      <c r="AH126" s="1006"/>
      <c r="AI126" s="1006"/>
      <c r="AJ126" s="1006"/>
      <c r="AK126" s="1006"/>
      <c r="AL126" s="1006"/>
      <c r="AM126" s="1006"/>
    </row>
    <row r="127" spans="13:39">
      <c r="M127" s="1006"/>
      <c r="N127" s="1006"/>
      <c r="O127" s="1006"/>
      <c r="P127" s="1006"/>
      <c r="Q127" s="1006"/>
      <c r="R127" s="1006"/>
      <c r="S127" s="1006"/>
      <c r="T127" s="1006"/>
      <c r="U127" s="1006"/>
      <c r="V127" s="1006"/>
      <c r="W127" s="1006"/>
      <c r="X127" s="1006"/>
      <c r="Y127" s="1006"/>
      <c r="Z127" s="1006"/>
      <c r="AA127" s="1006"/>
      <c r="AB127" s="1006"/>
      <c r="AC127" s="1006"/>
      <c r="AD127" s="1006"/>
      <c r="AE127" s="1006"/>
      <c r="AF127" s="1006"/>
      <c r="AG127" s="1006"/>
      <c r="AH127" s="1006"/>
      <c r="AI127" s="1006"/>
      <c r="AJ127" s="1006"/>
      <c r="AK127" s="1006"/>
      <c r="AL127" s="1006"/>
      <c r="AM127" s="1006"/>
    </row>
    <row r="128" spans="13:39">
      <c r="M128" s="1006"/>
      <c r="N128" s="1006"/>
      <c r="O128" s="1006"/>
      <c r="P128" s="1006"/>
      <c r="Q128" s="1006"/>
      <c r="R128" s="1006"/>
      <c r="S128" s="1006"/>
      <c r="T128" s="1006"/>
      <c r="U128" s="1006"/>
      <c r="V128" s="1006"/>
      <c r="W128" s="1006"/>
      <c r="X128" s="1006"/>
      <c r="Y128" s="1006"/>
      <c r="Z128" s="1006"/>
      <c r="AA128" s="1006"/>
      <c r="AB128" s="1006"/>
      <c r="AC128" s="1006"/>
      <c r="AD128" s="1006"/>
      <c r="AE128" s="1006"/>
      <c r="AF128" s="1006"/>
      <c r="AG128" s="1006"/>
      <c r="AH128" s="1006"/>
      <c r="AI128" s="1006"/>
      <c r="AJ128" s="1006"/>
      <c r="AK128" s="1006"/>
      <c r="AL128" s="1006"/>
      <c r="AM128" s="1006"/>
    </row>
    <row r="129" spans="13:39">
      <c r="M129" s="1006"/>
      <c r="N129" s="1006"/>
      <c r="O129" s="1006"/>
      <c r="P129" s="1006"/>
      <c r="Q129" s="1006"/>
      <c r="R129" s="1006"/>
      <c r="S129" s="1006"/>
      <c r="T129" s="1006"/>
      <c r="U129" s="1006"/>
      <c r="V129" s="1006"/>
      <c r="W129" s="1006"/>
      <c r="X129" s="1006"/>
      <c r="Y129" s="1006"/>
      <c r="Z129" s="1006"/>
      <c r="AA129" s="1006"/>
      <c r="AB129" s="1006"/>
      <c r="AC129" s="1006"/>
      <c r="AD129" s="1006"/>
      <c r="AE129" s="1006"/>
      <c r="AF129" s="1006"/>
      <c r="AG129" s="1006"/>
      <c r="AH129" s="1006"/>
      <c r="AI129" s="1006"/>
      <c r="AJ129" s="1006"/>
      <c r="AK129" s="1006"/>
      <c r="AL129" s="1006"/>
      <c r="AM129" s="1006"/>
    </row>
    <row r="130" spans="13:39">
      <c r="M130" s="1006"/>
      <c r="N130" s="1006"/>
      <c r="O130" s="1006"/>
      <c r="P130" s="1006"/>
      <c r="Q130" s="1006"/>
      <c r="R130" s="1006"/>
      <c r="S130" s="1006"/>
      <c r="T130" s="1006"/>
      <c r="U130" s="1006"/>
      <c r="V130" s="1006"/>
      <c r="W130" s="1006"/>
      <c r="X130" s="1006"/>
      <c r="Y130" s="1006"/>
      <c r="Z130" s="1006"/>
      <c r="AA130" s="1006"/>
      <c r="AB130" s="1006"/>
      <c r="AC130" s="1006"/>
      <c r="AD130" s="1006"/>
      <c r="AE130" s="1006"/>
      <c r="AF130" s="1006"/>
      <c r="AG130" s="1006"/>
      <c r="AH130" s="1006"/>
      <c r="AI130" s="1006"/>
      <c r="AJ130" s="1006"/>
      <c r="AK130" s="1006"/>
      <c r="AL130" s="1006"/>
      <c r="AM130" s="1006"/>
    </row>
    <row r="131" spans="13:39">
      <c r="M131" s="1006"/>
      <c r="N131" s="1006"/>
      <c r="O131" s="1006"/>
      <c r="P131" s="1006"/>
      <c r="Q131" s="1006"/>
      <c r="R131" s="1006"/>
      <c r="S131" s="1006"/>
      <c r="T131" s="1006"/>
      <c r="U131" s="1006"/>
      <c r="V131" s="1006"/>
      <c r="W131" s="1006"/>
      <c r="X131" s="1006"/>
      <c r="Y131" s="1006"/>
      <c r="Z131" s="1006"/>
      <c r="AA131" s="1006"/>
      <c r="AB131" s="1006"/>
      <c r="AC131" s="1006"/>
      <c r="AD131" s="1006"/>
      <c r="AE131" s="1006"/>
      <c r="AF131" s="1006"/>
      <c r="AG131" s="1006"/>
      <c r="AH131" s="1006"/>
      <c r="AI131" s="1006"/>
      <c r="AJ131" s="1006"/>
      <c r="AK131" s="1006"/>
      <c r="AL131" s="1006"/>
      <c r="AM131" s="1006"/>
    </row>
    <row r="132" spans="13:39">
      <c r="M132" s="1006"/>
      <c r="N132" s="1006"/>
      <c r="O132" s="1006"/>
      <c r="P132" s="1006"/>
      <c r="Q132" s="1006"/>
      <c r="R132" s="1006"/>
      <c r="S132" s="1006"/>
      <c r="T132" s="1006"/>
      <c r="U132" s="1006"/>
      <c r="V132" s="1006"/>
      <c r="W132" s="1006"/>
      <c r="X132" s="1006"/>
      <c r="Y132" s="1006"/>
      <c r="Z132" s="1006"/>
      <c r="AA132" s="1006"/>
      <c r="AB132" s="1006"/>
      <c r="AC132" s="1006"/>
      <c r="AD132" s="1006"/>
      <c r="AE132" s="1006"/>
      <c r="AF132" s="1006"/>
      <c r="AG132" s="1006"/>
      <c r="AH132" s="1006"/>
      <c r="AI132" s="1006"/>
      <c r="AJ132" s="1006"/>
      <c r="AK132" s="1006"/>
      <c r="AL132" s="1006"/>
      <c r="AM132" s="1006"/>
    </row>
    <row r="133" spans="13:39">
      <c r="M133" s="1006"/>
      <c r="N133" s="1006"/>
      <c r="O133" s="1006"/>
      <c r="P133" s="1006"/>
      <c r="Q133" s="1006"/>
      <c r="R133" s="1006"/>
      <c r="S133" s="1006"/>
      <c r="T133" s="1006"/>
      <c r="U133" s="1006"/>
      <c r="V133" s="1006"/>
      <c r="W133" s="1006"/>
      <c r="X133" s="1006"/>
      <c r="Y133" s="1006"/>
      <c r="Z133" s="1006"/>
      <c r="AA133" s="1006"/>
      <c r="AB133" s="1006"/>
      <c r="AC133" s="1006"/>
      <c r="AD133" s="1006"/>
      <c r="AE133" s="1006"/>
      <c r="AF133" s="1006"/>
      <c r="AG133" s="1006"/>
      <c r="AH133" s="1006"/>
      <c r="AI133" s="1006"/>
      <c r="AJ133" s="1006"/>
      <c r="AK133" s="1006"/>
      <c r="AL133" s="1006"/>
      <c r="AM133" s="1006"/>
    </row>
  </sheetData>
  <mergeCells count="28">
    <mergeCell ref="X54:X55"/>
    <mergeCell ref="J74:L74"/>
    <mergeCell ref="D75:I75"/>
    <mergeCell ref="D76:G76"/>
    <mergeCell ref="G18:H18"/>
    <mergeCell ref="AA20:AH20"/>
    <mergeCell ref="B48:K48"/>
    <mergeCell ref="A54:K54"/>
    <mergeCell ref="R54:R55"/>
    <mergeCell ref="S54:S55"/>
    <mergeCell ref="T54:T55"/>
    <mergeCell ref="U54:U55"/>
    <mergeCell ref="V54:V55"/>
    <mergeCell ref="W54:W55"/>
    <mergeCell ref="A13:B14"/>
    <mergeCell ref="D13:E13"/>
    <mergeCell ref="I13:J13"/>
    <mergeCell ref="Q15:Q16"/>
    <mergeCell ref="E16:H16"/>
    <mergeCell ref="C17:D17"/>
    <mergeCell ref="E17:H17"/>
    <mergeCell ref="I17:J17"/>
    <mergeCell ref="D2:I2"/>
    <mergeCell ref="K2:L4"/>
    <mergeCell ref="D3:I3"/>
    <mergeCell ref="D4:I4"/>
    <mergeCell ref="A7:L7"/>
    <mergeCell ref="B8:K8"/>
  </mergeCells>
  <printOptions horizontalCentered="1" verticalCentered="1"/>
  <pageMargins left="0.19685039370078741" right="0.19685039370078741" top="0.19685039370078741" bottom="0.19685039370078741" header="0" footer="0"/>
  <pageSetup scale="49" orientation="landscape" r:id="rId1"/>
  <headerFooter alignWithMargins="0">
    <oddHeader>&amp;R&amp;"Arial,Negrita"&amp;12&amp;K000000FORMATO E.P. 006.2</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7"/>
  <sheetViews>
    <sheetView workbookViewId="0">
      <selection activeCell="A2" sqref="A2:X4"/>
    </sheetView>
  </sheetViews>
  <sheetFormatPr baseColWidth="10" defaultRowHeight="12.75"/>
  <cols>
    <col min="1" max="1" width="1.85546875" style="1013" customWidth="1"/>
    <col min="2" max="2" width="8.42578125" style="1013" customWidth="1"/>
    <col min="3" max="3" width="5.7109375" style="1013" customWidth="1"/>
    <col min="4" max="4" width="6.28515625" style="1013" customWidth="1"/>
    <col min="5" max="6" width="5.5703125" style="1013" customWidth="1"/>
    <col min="7" max="10" width="6.140625" style="1013" customWidth="1"/>
    <col min="11" max="11" width="11.42578125" style="1013"/>
    <col min="12" max="12" width="24" style="1013" customWidth="1"/>
    <col min="13" max="13" width="22.42578125" style="1013" customWidth="1"/>
    <col min="14" max="14" width="16" style="1013" customWidth="1"/>
    <col min="15" max="15" width="15.85546875" style="1013" customWidth="1"/>
    <col min="16" max="16" width="11.42578125" style="1013"/>
    <col min="17" max="17" width="9.7109375" style="1205" customWidth="1"/>
    <col min="18" max="16384" width="11.42578125" style="1013"/>
  </cols>
  <sheetData>
    <row r="1" spans="1:17" s="1196" customFormat="1" ht="19.5" customHeight="1">
      <c r="A1" s="59"/>
      <c r="B1" s="59"/>
      <c r="C1" s="59"/>
      <c r="D1" s="59"/>
      <c r="E1" s="59"/>
      <c r="F1" s="59"/>
      <c r="G1" s="59"/>
      <c r="H1" s="59"/>
      <c r="I1" s="59"/>
      <c r="J1" s="59"/>
      <c r="K1" s="59"/>
      <c r="L1" s="59"/>
      <c r="M1" s="59"/>
      <c r="N1" s="59"/>
      <c r="O1" s="59"/>
      <c r="P1" s="59"/>
      <c r="Q1" s="59"/>
    </row>
    <row r="2" spans="1:17" s="1196" customFormat="1" ht="19.5" customHeight="1">
      <c r="A2" s="59"/>
      <c r="B2" s="59"/>
      <c r="C2" s="59"/>
      <c r="D2" s="59"/>
      <c r="E2" s="59"/>
      <c r="F2" s="59"/>
      <c r="G2" s="59"/>
      <c r="H2" s="59"/>
      <c r="I2" s="59"/>
      <c r="J2" s="59"/>
      <c r="K2" s="59"/>
      <c r="L2" s="59"/>
      <c r="M2" s="59"/>
      <c r="N2" s="59"/>
      <c r="O2" s="59"/>
      <c r="P2" s="59"/>
      <c r="Q2" s="59"/>
    </row>
    <row r="3" spans="1:17" s="1196" customFormat="1" ht="19.5" customHeight="1">
      <c r="A3" s="59"/>
      <c r="B3" s="59"/>
      <c r="C3" s="59"/>
      <c r="D3" s="59"/>
      <c r="E3" s="59"/>
      <c r="F3" s="59"/>
      <c r="G3" s="59"/>
      <c r="H3" s="59"/>
      <c r="I3" s="59"/>
      <c r="J3" s="59"/>
      <c r="K3" s="59"/>
      <c r="L3" s="59"/>
      <c r="M3" s="59"/>
      <c r="N3" s="59"/>
      <c r="O3" s="59"/>
      <c r="P3" s="59"/>
      <c r="Q3" s="59"/>
    </row>
    <row r="4" spans="1:17" s="1196" customFormat="1" ht="19.5" customHeight="1">
      <c r="A4" s="47"/>
      <c r="B4" s="47"/>
      <c r="C4" s="47"/>
      <c r="D4" s="47"/>
      <c r="E4" s="47"/>
      <c r="F4" s="47"/>
      <c r="G4" s="47"/>
      <c r="H4" s="47"/>
      <c r="I4" s="47"/>
      <c r="J4" s="47"/>
      <c r="K4" s="47"/>
      <c r="L4" s="47"/>
      <c r="M4" s="47"/>
      <c r="N4" s="47"/>
      <c r="O4" s="47"/>
      <c r="P4" s="47"/>
      <c r="Q4" s="47"/>
    </row>
    <row r="5" spans="1:17" s="1196" customFormat="1" ht="14.25" customHeight="1">
      <c r="A5" s="1197"/>
      <c r="B5" s="1197"/>
      <c r="C5" s="1197"/>
      <c r="D5" s="1197"/>
      <c r="E5" s="1197"/>
      <c r="F5" s="1197"/>
      <c r="G5" s="1197"/>
      <c r="H5" s="1197"/>
      <c r="I5" s="1197"/>
      <c r="J5" s="1197"/>
      <c r="K5" s="1197"/>
      <c r="L5" s="47"/>
      <c r="M5" s="1198"/>
      <c r="N5" s="1198"/>
      <c r="O5" s="1198"/>
      <c r="P5" s="1198"/>
      <c r="Q5" s="1198"/>
    </row>
    <row r="6" spans="1:17" ht="15.75">
      <c r="A6" s="1199"/>
      <c r="B6" s="1199"/>
      <c r="C6" s="1199"/>
      <c r="D6" s="1199"/>
      <c r="E6" s="1199"/>
      <c r="F6" s="1199"/>
      <c r="G6" s="1199"/>
      <c r="H6" s="1199"/>
      <c r="I6" s="1199"/>
      <c r="J6" s="1199"/>
      <c r="K6" s="1199"/>
      <c r="L6" s="1199"/>
      <c r="M6" s="1199"/>
      <c r="N6" s="1199"/>
      <c r="O6" s="1199"/>
      <c r="P6" s="1199"/>
      <c r="Q6" s="1199"/>
    </row>
    <row r="7" spans="1:17" ht="15.75">
      <c r="B7" s="1200" t="s">
        <v>82</v>
      </c>
      <c r="C7" s="1200"/>
      <c r="D7" s="1200"/>
      <c r="F7" s="1201"/>
      <c r="G7" s="1201"/>
      <c r="H7" s="1201"/>
      <c r="I7" s="1202" t="s">
        <v>0</v>
      </c>
      <c r="J7" s="1202"/>
      <c r="K7" s="1203"/>
      <c r="L7" s="1203"/>
      <c r="M7" s="1203"/>
      <c r="N7" s="1203"/>
      <c r="O7" s="1203"/>
      <c r="P7" s="1203"/>
      <c r="Q7" s="1201"/>
    </row>
    <row r="8" spans="1:17">
      <c r="B8" s="1204" t="s">
        <v>42</v>
      </c>
      <c r="C8" s="1200"/>
      <c r="D8" s="1200"/>
      <c r="K8" s="1203"/>
      <c r="L8" s="1203"/>
      <c r="M8" s="1203"/>
      <c r="N8" s="1203"/>
      <c r="O8" s="1203"/>
      <c r="P8" s="1203"/>
    </row>
    <row r="9" spans="1:17">
      <c r="B9" s="1200" t="s">
        <v>22</v>
      </c>
      <c r="C9" s="1200"/>
      <c r="D9" s="1206" t="s">
        <v>277</v>
      </c>
      <c r="K9" s="1203"/>
      <c r="L9" s="1203"/>
      <c r="M9" s="1203"/>
      <c r="N9" s="1203"/>
      <c r="O9" s="1203"/>
      <c r="P9" s="1203"/>
    </row>
    <row r="10" spans="1:17" ht="8.25" customHeight="1">
      <c r="D10" s="1206"/>
    </row>
    <row r="11" spans="1:17" ht="18">
      <c r="L11" s="1207" t="s">
        <v>278</v>
      </c>
    </row>
    <row r="12" spans="1:17" ht="8.25" customHeight="1">
      <c r="D12" s="1206"/>
    </row>
    <row r="13" spans="1:17" ht="32.25" customHeight="1">
      <c r="B13" s="1208" t="s">
        <v>279</v>
      </c>
      <c r="C13" s="1209" t="s">
        <v>280</v>
      </c>
      <c r="D13" s="1209"/>
      <c r="E13" s="1210" t="s">
        <v>281</v>
      </c>
      <c r="F13" s="1211"/>
      <c r="G13" s="1212" t="s">
        <v>282</v>
      </c>
      <c r="H13" s="1211"/>
    </row>
    <row r="14" spans="1:17" ht="12.75" customHeight="1">
      <c r="B14" s="1213"/>
      <c r="C14" s="1214" t="s">
        <v>283</v>
      </c>
      <c r="D14" s="1214" t="s">
        <v>284</v>
      </c>
      <c r="E14" s="1214" t="s">
        <v>283</v>
      </c>
      <c r="F14" s="1215" t="s">
        <v>284</v>
      </c>
      <c r="G14" s="1214" t="s">
        <v>283</v>
      </c>
      <c r="H14" s="1215" t="s">
        <v>284</v>
      </c>
    </row>
    <row r="15" spans="1:17" ht="12.75" customHeight="1">
      <c r="B15" s="1216" t="s">
        <v>121</v>
      </c>
      <c r="C15" s="1217"/>
      <c r="D15" s="1218"/>
      <c r="E15" s="1217"/>
      <c r="F15" s="1219"/>
      <c r="G15" s="1220"/>
      <c r="H15" s="1221"/>
    </row>
    <row r="16" spans="1:17" ht="12.75" customHeight="1">
      <c r="B16" s="1216" t="s">
        <v>122</v>
      </c>
      <c r="C16" s="1222">
        <f>('F 6.1'!E82)*100</f>
        <v>1.334887712906456</v>
      </c>
      <c r="D16" s="1223">
        <f>C16</f>
        <v>1.334887712906456</v>
      </c>
      <c r="E16" s="1222">
        <f>('F 6.1'!J82)*100</f>
        <v>0.34730698598953014</v>
      </c>
      <c r="F16" s="1224">
        <f>E16</f>
        <v>0.34730698598953014</v>
      </c>
      <c r="G16" s="1225">
        <f t="shared" ref="G16:H25" si="0">+E16-C16</f>
        <v>-0.98758072691692589</v>
      </c>
      <c r="H16" s="1226">
        <f t="shared" si="0"/>
        <v>-0.98758072691692589</v>
      </c>
      <c r="I16" s="1200"/>
    </row>
    <row r="17" spans="2:17" ht="12.75" customHeight="1">
      <c r="B17" s="1216" t="s">
        <v>123</v>
      </c>
      <c r="C17" s="1222">
        <f>('F 6.1'!E83)*100</f>
        <v>1.334887712906456</v>
      </c>
      <c r="D17" s="1227">
        <f>D16+C17</f>
        <v>2.6697754258129121</v>
      </c>
      <c r="E17" s="1222">
        <f>('F 6.1'!J83)*100</f>
        <v>2.1946977435257291</v>
      </c>
      <c r="F17" s="1227">
        <f>F16+E17</f>
        <v>2.5420047295152592</v>
      </c>
      <c r="G17" s="1228">
        <f t="shared" si="0"/>
        <v>0.85981003061927308</v>
      </c>
      <c r="H17" s="1229">
        <f t="shared" si="0"/>
        <v>-0.12777069629765281</v>
      </c>
      <c r="I17" s="1200"/>
    </row>
    <row r="18" spans="2:17" ht="12.75" customHeight="1">
      <c r="B18" s="1216" t="s">
        <v>124</v>
      </c>
      <c r="C18" s="1222">
        <f>('F 6.1'!E84)*100</f>
        <v>1.334887712906456</v>
      </c>
      <c r="D18" s="1227">
        <f t="shared" ref="D18:D25" si="1">D17+C18</f>
        <v>4.0046631387193683</v>
      </c>
      <c r="E18" s="1222">
        <f>('F 6.1'!J84)*100</f>
        <v>0.17921593204819947</v>
      </c>
      <c r="F18" s="1227">
        <f t="shared" ref="F18:F25" si="2">F17+E18</f>
        <v>2.7212206615634589</v>
      </c>
      <c r="G18" s="1228">
        <f t="shared" si="0"/>
        <v>-1.1556717808582566</v>
      </c>
      <c r="H18" s="1229">
        <f t="shared" si="0"/>
        <v>-1.2834424771559094</v>
      </c>
      <c r="I18" s="1200"/>
    </row>
    <row r="19" spans="2:17" ht="12.75" customHeight="1">
      <c r="B19" s="1216" t="s">
        <v>125</v>
      </c>
      <c r="C19" s="1222">
        <f>('F 6.1'!E85)*100</f>
        <v>1.334887712906456</v>
      </c>
      <c r="D19" s="1227">
        <f t="shared" si="1"/>
        <v>5.3395508516258241</v>
      </c>
      <c r="E19" s="1222">
        <f>('F 6.1'!J85)*100</f>
        <v>2.0727815613979033</v>
      </c>
      <c r="F19" s="1227">
        <f t="shared" si="2"/>
        <v>4.7940022229613621</v>
      </c>
      <c r="G19" s="1228">
        <f t="shared" si="0"/>
        <v>0.73789384849144724</v>
      </c>
      <c r="H19" s="1229">
        <f t="shared" si="0"/>
        <v>-0.54554862866446197</v>
      </c>
      <c r="I19" s="1178"/>
      <c r="Q19" s="1013"/>
    </row>
    <row r="20" spans="2:17" ht="12.75" customHeight="1">
      <c r="B20" s="1216" t="s">
        <v>126</v>
      </c>
      <c r="C20" s="1222">
        <f>('F 6.1'!E86)*100</f>
        <v>1.334887712906456</v>
      </c>
      <c r="D20" s="1227">
        <f t="shared" si="1"/>
        <v>6.6744385645322799</v>
      </c>
      <c r="E20" s="1222">
        <f>('F 6.1'!J86)*100</f>
        <v>0</v>
      </c>
      <c r="F20" s="1227">
        <f t="shared" si="2"/>
        <v>4.7940022229613621</v>
      </c>
      <c r="G20" s="1228">
        <f t="shared" si="0"/>
        <v>-1.334887712906456</v>
      </c>
      <c r="H20" s="1229">
        <f t="shared" si="0"/>
        <v>-1.8804363415709178</v>
      </c>
      <c r="Q20" s="1013"/>
    </row>
    <row r="21" spans="2:17" ht="13.5" customHeight="1">
      <c r="B21" s="1230" t="s">
        <v>127</v>
      </c>
      <c r="C21" s="1222">
        <f>('F 6.1'!E87)*100</f>
        <v>4.0757364139495911</v>
      </c>
      <c r="D21" s="1227">
        <f t="shared" si="1"/>
        <v>10.750174978481871</v>
      </c>
      <c r="E21" s="1222">
        <f>('F 6.1'!J87)*100</f>
        <v>0</v>
      </c>
      <c r="F21" s="1227">
        <f t="shared" si="2"/>
        <v>4.7940022229613621</v>
      </c>
      <c r="G21" s="1228">
        <f t="shared" si="0"/>
        <v>-4.0757364139495911</v>
      </c>
      <c r="H21" s="1229">
        <f t="shared" si="0"/>
        <v>-5.9561727555205088</v>
      </c>
      <c r="Q21" s="1013"/>
    </row>
    <row r="22" spans="2:17" ht="12.75" customHeight="1">
      <c r="B22" s="1216" t="s">
        <v>128</v>
      </c>
      <c r="C22" s="1222">
        <f>('F 6.1'!E88)*100</f>
        <v>17.715214634833323</v>
      </c>
      <c r="D22" s="1227">
        <f t="shared" si="1"/>
        <v>28.465389613315196</v>
      </c>
      <c r="E22" s="1222">
        <f>('F 6.1'!J88)*100</f>
        <v>0</v>
      </c>
      <c r="F22" s="1227">
        <f t="shared" si="2"/>
        <v>4.7940022229613621</v>
      </c>
      <c r="G22" s="1228">
        <f t="shared" si="0"/>
        <v>-17.715214634833323</v>
      </c>
      <c r="H22" s="1229">
        <f t="shared" si="0"/>
        <v>-23.671387390353836</v>
      </c>
      <c r="Q22" s="1013"/>
    </row>
    <row r="23" spans="2:17" ht="12.75" customHeight="1">
      <c r="B23" s="1216" t="s">
        <v>285</v>
      </c>
      <c r="C23" s="1222">
        <f>('F 6.1'!E89)*100</f>
        <v>28.613844154673924</v>
      </c>
      <c r="D23" s="1227">
        <f t="shared" si="1"/>
        <v>57.079233767989123</v>
      </c>
      <c r="E23" s="1222">
        <f>('F 6.1'!J89)*100</f>
        <v>0</v>
      </c>
      <c r="F23" s="1227">
        <f t="shared" si="2"/>
        <v>4.7940022229613621</v>
      </c>
      <c r="G23" s="1228">
        <f t="shared" si="0"/>
        <v>-28.613844154673924</v>
      </c>
      <c r="H23" s="1229">
        <f t="shared" si="0"/>
        <v>-52.285231545027763</v>
      </c>
      <c r="Q23" s="1013"/>
    </row>
    <row r="24" spans="2:17" ht="12.75" customHeight="1">
      <c r="B24" s="1216" t="s">
        <v>130</v>
      </c>
      <c r="C24" s="1222">
        <f>('F 6.1'!E90)*100</f>
        <v>28.613844154673924</v>
      </c>
      <c r="D24" s="1227">
        <f t="shared" si="1"/>
        <v>85.693077922663051</v>
      </c>
      <c r="E24" s="1222">
        <f>('F 6.1'!J90)*100</f>
        <v>0</v>
      </c>
      <c r="F24" s="1227">
        <f t="shared" si="2"/>
        <v>4.7940022229613621</v>
      </c>
      <c r="G24" s="1228">
        <f t="shared" si="0"/>
        <v>-28.613844154673924</v>
      </c>
      <c r="H24" s="1229">
        <f t="shared" si="0"/>
        <v>-80.899075699701683</v>
      </c>
      <c r="Q24" s="1013"/>
    </row>
    <row r="25" spans="2:17" ht="12.75" customHeight="1">
      <c r="B25" s="1216" t="s">
        <v>131</v>
      </c>
      <c r="C25" s="1222">
        <f>('F 6.1'!E91)*100</f>
        <v>14.306922077336962</v>
      </c>
      <c r="D25" s="1227">
        <f t="shared" si="1"/>
        <v>100.00000000000001</v>
      </c>
      <c r="E25" s="1222">
        <f>('F 6.1'!J91)*100</f>
        <v>0</v>
      </c>
      <c r="F25" s="1227">
        <f t="shared" si="2"/>
        <v>4.7940022229613621</v>
      </c>
      <c r="G25" s="1228">
        <f t="shared" si="0"/>
        <v>-14.306922077336962</v>
      </c>
      <c r="H25" s="1229">
        <f t="shared" si="0"/>
        <v>-95.205997777038647</v>
      </c>
      <c r="Q25" s="1013"/>
    </row>
    <row r="26" spans="2:17" ht="12.75" customHeight="1">
      <c r="B26" s="1216" t="s">
        <v>132</v>
      </c>
      <c r="C26" s="1222"/>
      <c r="D26" s="1227"/>
      <c r="E26" s="1228"/>
      <c r="F26" s="1231"/>
      <c r="G26" s="1228"/>
      <c r="H26" s="1229"/>
      <c r="Q26" s="1013"/>
    </row>
    <row r="27" spans="2:17" ht="12.75" customHeight="1">
      <c r="B27" s="1216"/>
      <c r="C27" s="1232"/>
      <c r="D27" s="1227"/>
      <c r="E27" s="1228"/>
      <c r="F27" s="1231"/>
      <c r="G27" s="1228"/>
      <c r="H27" s="1229"/>
      <c r="Q27" s="1013"/>
    </row>
    <row r="28" spans="2:17" ht="12.75" customHeight="1">
      <c r="B28" s="1216"/>
      <c r="C28" s="1232"/>
      <c r="D28" s="1227"/>
      <c r="E28" s="1228"/>
      <c r="F28" s="1231"/>
      <c r="G28" s="1228"/>
      <c r="H28" s="1229"/>
      <c r="Q28" s="1013"/>
    </row>
    <row r="29" spans="2:17" ht="12.75" customHeight="1">
      <c r="B29" s="1233"/>
      <c r="C29" s="1234"/>
      <c r="D29" s="1235"/>
      <c r="E29" s="1236"/>
      <c r="F29" s="1237"/>
      <c r="G29" s="1236"/>
      <c r="H29" s="1238"/>
      <c r="Q29" s="1013"/>
    </row>
    <row r="30" spans="2:17" ht="14.25" customHeight="1">
      <c r="B30" s="1216"/>
      <c r="C30" s="1232"/>
      <c r="D30" s="1227"/>
      <c r="E30" s="1228"/>
      <c r="F30" s="1231"/>
      <c r="G30" s="1228"/>
      <c r="H30" s="1229"/>
      <c r="Q30" s="1013"/>
    </row>
    <row r="31" spans="2:17" ht="21" customHeight="1">
      <c r="B31" s="1239"/>
      <c r="C31" s="1239"/>
      <c r="D31" s="1239"/>
      <c r="E31" s="1239"/>
      <c r="F31" s="1239"/>
      <c r="G31" s="1239"/>
      <c r="H31" s="1239"/>
      <c r="L31" s="1207" t="s">
        <v>286</v>
      </c>
      <c r="Q31" s="1013"/>
    </row>
    <row r="32" spans="2:17" ht="5.25" customHeight="1">
      <c r="B32" s="1006"/>
      <c r="C32" s="1006"/>
      <c r="D32" s="1006"/>
      <c r="Q32" s="1013"/>
    </row>
    <row r="33" spans="2:17" ht="30.75" customHeight="1">
      <c r="Q33" s="1013"/>
    </row>
    <row r="34" spans="2:17" ht="34.5" customHeight="1">
      <c r="B34" s="1240" t="s">
        <v>279</v>
      </c>
      <c r="C34" s="1241" t="s">
        <v>287</v>
      </c>
      <c r="D34" s="1241"/>
      <c r="E34" s="1242" t="s">
        <v>288</v>
      </c>
      <c r="F34" s="1243"/>
      <c r="G34" s="1244" t="s">
        <v>289</v>
      </c>
      <c r="H34" s="1244"/>
      <c r="I34" s="1245" t="s">
        <v>290</v>
      </c>
      <c r="J34" s="1245"/>
      <c r="Q34" s="1013"/>
    </row>
    <row r="35" spans="2:17">
      <c r="B35" s="1246"/>
      <c r="C35" s="1214" t="s">
        <v>283</v>
      </c>
      <c r="D35" s="1214" t="s">
        <v>284</v>
      </c>
      <c r="E35" s="1214" t="s">
        <v>283</v>
      </c>
      <c r="F35" s="1214" t="s">
        <v>284</v>
      </c>
      <c r="G35" s="1214" t="s">
        <v>283</v>
      </c>
      <c r="H35" s="1214" t="s">
        <v>284</v>
      </c>
      <c r="I35" s="1214" t="s">
        <v>291</v>
      </c>
      <c r="J35" s="1214" t="s">
        <v>292</v>
      </c>
      <c r="Q35" s="1013"/>
    </row>
    <row r="36" spans="2:17">
      <c r="B36" s="1216" t="s">
        <v>121</v>
      </c>
      <c r="C36" s="1247"/>
      <c r="D36" s="1248"/>
      <c r="E36" s="1249"/>
      <c r="F36" s="1250"/>
      <c r="G36" s="1247"/>
      <c r="H36" s="1249"/>
      <c r="I36" s="1247"/>
      <c r="J36" s="1248"/>
      <c r="Q36" s="1013"/>
    </row>
    <row r="37" spans="2:17">
      <c r="B37" s="1216" t="s">
        <v>122</v>
      </c>
      <c r="C37" s="1222">
        <f>('F 6.1'!C104)/1000000</f>
        <v>1.8023049600000003</v>
      </c>
      <c r="D37" s="1251">
        <f>C37</f>
        <v>1.8023049600000003</v>
      </c>
      <c r="E37" s="1222">
        <f>('F 6.1'!H104)/1000000</f>
        <v>0.46891817000000002</v>
      </c>
      <c r="F37" s="1251">
        <f>E37</f>
        <v>0.46891817000000002</v>
      </c>
      <c r="G37" s="1222">
        <f t="shared" ref="G37:H46" si="3">+E37-C37</f>
        <v>-1.3333867900000003</v>
      </c>
      <c r="H37" s="1252">
        <f t="shared" si="3"/>
        <v>-1.3333867900000003</v>
      </c>
      <c r="I37" s="1253">
        <f>(D37/$D$46)*100</f>
        <v>1.334887712906456</v>
      </c>
      <c r="J37" s="1252">
        <f>(F37/$D$46)*100</f>
        <v>0.34730698598953008</v>
      </c>
      <c r="K37" s="1013" t="s">
        <v>72</v>
      </c>
      <c r="Q37" s="1013"/>
    </row>
    <row r="38" spans="2:17">
      <c r="B38" s="1216" t="s">
        <v>123</v>
      </c>
      <c r="C38" s="1222">
        <f>('F 6.1'!C105)/1000000</f>
        <v>1.8023049600000003</v>
      </c>
      <c r="D38" s="1254">
        <f>C38+D37</f>
        <v>3.6046099200000006</v>
      </c>
      <c r="E38" s="1222">
        <f>('F 6.1'!H105)/1000000</f>
        <v>2.9631815399999999</v>
      </c>
      <c r="F38" s="1254">
        <f>E38+F37</f>
        <v>3.4320997100000001</v>
      </c>
      <c r="G38" s="1228">
        <f t="shared" si="3"/>
        <v>1.1608765799999996</v>
      </c>
      <c r="H38" s="1229">
        <f t="shared" si="3"/>
        <v>-0.17251021000000044</v>
      </c>
      <c r="I38" s="1253">
        <f t="shared" ref="I38:I46" si="4">(D38/$D$46)*100</f>
        <v>2.6697754258129121</v>
      </c>
      <c r="J38" s="1252">
        <f t="shared" ref="J38:J46" si="5">(F38/$D$46)*100</f>
        <v>2.5420047295152592</v>
      </c>
      <c r="Q38" s="1013"/>
    </row>
    <row r="39" spans="2:17">
      <c r="B39" s="1216" t="s">
        <v>124</v>
      </c>
      <c r="C39" s="1222">
        <f>('F 6.1'!C106)/1000000</f>
        <v>1.8023049600000003</v>
      </c>
      <c r="D39" s="1254">
        <f t="shared" ref="D39:F46" si="6">C39+D38</f>
        <v>5.4069148800000004</v>
      </c>
      <c r="E39" s="1222">
        <v>0</v>
      </c>
      <c r="F39" s="1254">
        <f t="shared" si="6"/>
        <v>3.4320997100000001</v>
      </c>
      <c r="G39" s="1228">
        <f t="shared" si="3"/>
        <v>-1.8023049600000003</v>
      </c>
      <c r="H39" s="1229">
        <f t="shared" si="3"/>
        <v>-1.9748151700000003</v>
      </c>
      <c r="I39" s="1253">
        <f t="shared" si="4"/>
        <v>4.0046631387193674</v>
      </c>
      <c r="J39" s="1252">
        <f t="shared" si="5"/>
        <v>2.5420047295152592</v>
      </c>
      <c r="Q39" s="1013"/>
    </row>
    <row r="40" spans="2:17">
      <c r="B40" s="1216" t="s">
        <v>125</v>
      </c>
      <c r="C40" s="1222">
        <f>('F 6.1'!C107)/1000000</f>
        <v>1.8023049600000003</v>
      </c>
      <c r="D40" s="1254">
        <f t="shared" si="6"/>
        <v>7.2092198400000012</v>
      </c>
      <c r="E40" s="1222">
        <v>0</v>
      </c>
      <c r="F40" s="1254">
        <f t="shared" si="6"/>
        <v>3.4320997100000001</v>
      </c>
      <c r="G40" s="1228">
        <f t="shared" si="3"/>
        <v>-1.8023049600000003</v>
      </c>
      <c r="H40" s="1229">
        <f t="shared" si="3"/>
        <v>-3.777120130000001</v>
      </c>
      <c r="I40" s="1253">
        <f t="shared" si="4"/>
        <v>5.3395508516258241</v>
      </c>
      <c r="J40" s="1252">
        <f t="shared" si="5"/>
        <v>2.5420047295152592</v>
      </c>
      <c r="Q40" s="1013"/>
    </row>
    <row r="41" spans="2:17">
      <c r="B41" s="1216" t="s">
        <v>126</v>
      </c>
      <c r="C41" s="1222">
        <f>('F 6.1'!C108)/1000000</f>
        <v>1.8023049600000003</v>
      </c>
      <c r="D41" s="1254">
        <f t="shared" si="6"/>
        <v>9.0115248000000019</v>
      </c>
      <c r="E41" s="1222">
        <f>('F 6.1'!H108)/1000000</f>
        <v>0</v>
      </c>
      <c r="F41" s="1254">
        <f t="shared" si="6"/>
        <v>3.4320997100000001</v>
      </c>
      <c r="G41" s="1228">
        <f t="shared" si="3"/>
        <v>-1.8023049600000003</v>
      </c>
      <c r="H41" s="1229">
        <f t="shared" si="3"/>
        <v>-5.5794250900000018</v>
      </c>
      <c r="I41" s="1253">
        <f t="shared" si="4"/>
        <v>6.6744385645322799</v>
      </c>
      <c r="J41" s="1252">
        <f t="shared" si="5"/>
        <v>2.5420047295152592</v>
      </c>
      <c r="Q41" s="1013"/>
    </row>
    <row r="42" spans="2:17" ht="12.75" customHeight="1">
      <c r="B42" s="1230" t="s">
        <v>127</v>
      </c>
      <c r="C42" s="1222">
        <f>('F 6.1'!C109)/1000000</f>
        <v>5.5028747987500006</v>
      </c>
      <c r="D42" s="1254">
        <f t="shared" si="6"/>
        <v>14.514399598750003</v>
      </c>
      <c r="E42" s="1222">
        <f>('F 6.1'!H109)/1000000</f>
        <v>0</v>
      </c>
      <c r="F42" s="1254">
        <f t="shared" si="6"/>
        <v>3.4320997100000001</v>
      </c>
      <c r="G42" s="1228">
        <f t="shared" si="3"/>
        <v>-5.5028747987500006</v>
      </c>
      <c r="H42" s="1229">
        <f t="shared" si="3"/>
        <v>-11.082299888750004</v>
      </c>
      <c r="I42" s="1253">
        <f t="shared" si="4"/>
        <v>10.750174978481871</v>
      </c>
      <c r="J42" s="1252">
        <f t="shared" si="5"/>
        <v>2.5420047295152592</v>
      </c>
      <c r="Q42" s="1013"/>
    </row>
    <row r="43" spans="2:17">
      <c r="B43" s="1216" t="s">
        <v>128</v>
      </c>
      <c r="C43" s="1222">
        <f>('F 6.1'!C110)/1000000</f>
        <v>23.918280837500006</v>
      </c>
      <c r="D43" s="1254">
        <f t="shared" si="6"/>
        <v>38.43268043625001</v>
      </c>
      <c r="E43" s="1222">
        <f>('F 6.1'!H110)/1000000</f>
        <v>0</v>
      </c>
      <c r="F43" s="1254">
        <f t="shared" si="6"/>
        <v>3.4320997100000001</v>
      </c>
      <c r="G43" s="1228">
        <f t="shared" si="3"/>
        <v>-23.918280837500006</v>
      </c>
      <c r="H43" s="1229">
        <f t="shared" si="3"/>
        <v>-35.000580726250007</v>
      </c>
      <c r="I43" s="1253">
        <f t="shared" si="4"/>
        <v>28.465389613315196</v>
      </c>
      <c r="J43" s="1252">
        <f t="shared" si="5"/>
        <v>2.5420047295152592</v>
      </c>
      <c r="Q43" s="1013"/>
    </row>
    <row r="44" spans="2:17">
      <c r="B44" s="1216" t="s">
        <v>285</v>
      </c>
      <c r="C44" s="1222">
        <f>('F 6.1'!C111)/1000000</f>
        <v>38.633117037500007</v>
      </c>
      <c r="D44" s="1254">
        <f t="shared" si="6"/>
        <v>77.065797473750024</v>
      </c>
      <c r="E44" s="1222">
        <f>('F 6.1'!H111)/1000000</f>
        <v>0</v>
      </c>
      <c r="F44" s="1254">
        <f t="shared" si="6"/>
        <v>3.4320997100000001</v>
      </c>
      <c r="G44" s="1228">
        <f t="shared" si="3"/>
        <v>-38.633117037500007</v>
      </c>
      <c r="H44" s="1229">
        <f t="shared" si="3"/>
        <v>-73.633697763750021</v>
      </c>
      <c r="I44" s="1253">
        <f t="shared" si="4"/>
        <v>57.079233767989123</v>
      </c>
      <c r="J44" s="1252">
        <f t="shared" si="5"/>
        <v>2.5420047295152592</v>
      </c>
      <c r="Q44" s="1013"/>
    </row>
    <row r="45" spans="2:17">
      <c r="B45" s="1216" t="s">
        <v>130</v>
      </c>
      <c r="C45" s="1222">
        <f>('F 6.1'!C112)/1000000</f>
        <v>38.633117037500007</v>
      </c>
      <c r="D45" s="1254">
        <f t="shared" si="6"/>
        <v>115.69891451125002</v>
      </c>
      <c r="E45" s="1222">
        <f>('F 6.1'!H112)/1000000</f>
        <v>0</v>
      </c>
      <c r="F45" s="1254">
        <f t="shared" si="6"/>
        <v>3.4320997100000001</v>
      </c>
      <c r="G45" s="1228">
        <f t="shared" si="3"/>
        <v>-38.633117037500007</v>
      </c>
      <c r="H45" s="1229">
        <f t="shared" si="3"/>
        <v>-112.26681480125002</v>
      </c>
      <c r="I45" s="1253">
        <f t="shared" si="4"/>
        <v>85.693077922663036</v>
      </c>
      <c r="J45" s="1252">
        <f t="shared" si="5"/>
        <v>2.5420047295152592</v>
      </c>
      <c r="Q45" s="1013"/>
    </row>
    <row r="46" spans="2:17">
      <c r="B46" s="1216" t="s">
        <v>131</v>
      </c>
      <c r="C46" s="1222">
        <f>('F 6.1'!C113)/1000000</f>
        <v>19.316558518750004</v>
      </c>
      <c r="D46" s="1254">
        <f t="shared" si="6"/>
        <v>135.01547303000004</v>
      </c>
      <c r="E46" s="1222">
        <f>('F 6.1'!H113)/1000000</f>
        <v>0</v>
      </c>
      <c r="F46" s="1254">
        <f t="shared" si="6"/>
        <v>3.4320997100000001</v>
      </c>
      <c r="G46" s="1228">
        <f t="shared" si="3"/>
        <v>-19.316558518750004</v>
      </c>
      <c r="H46" s="1229">
        <f t="shared" si="3"/>
        <v>-131.58337332000005</v>
      </c>
      <c r="I46" s="1253">
        <f t="shared" si="4"/>
        <v>100</v>
      </c>
      <c r="J46" s="1252">
        <f t="shared" si="5"/>
        <v>2.5420047295152592</v>
      </c>
      <c r="Q46" s="1013"/>
    </row>
    <row r="47" spans="2:17">
      <c r="B47" s="1255" t="s">
        <v>132</v>
      </c>
      <c r="C47" s="1228"/>
      <c r="D47" s="1254"/>
      <c r="E47" s="1256"/>
      <c r="F47" s="1254"/>
      <c r="G47" s="1228"/>
      <c r="H47" s="1229"/>
      <c r="I47" s="1257"/>
      <c r="J47" s="1229"/>
      <c r="Q47" s="1013"/>
    </row>
    <row r="48" spans="2:17">
      <c r="B48" s="1258"/>
      <c r="C48" s="1228"/>
      <c r="D48" s="1254"/>
      <c r="E48" s="1256"/>
      <c r="F48" s="1254"/>
      <c r="G48" s="1228"/>
      <c r="H48" s="1229"/>
      <c r="I48" s="1257"/>
      <c r="J48" s="1229"/>
      <c r="Q48" s="1013"/>
    </row>
    <row r="49" spans="1:17">
      <c r="B49" s="1258"/>
      <c r="C49" s="1228"/>
      <c r="D49" s="1254"/>
      <c r="E49" s="1256"/>
      <c r="F49" s="1254"/>
      <c r="G49" s="1228"/>
      <c r="H49" s="1229"/>
      <c r="I49" s="1257"/>
      <c r="J49" s="1229"/>
      <c r="Q49" s="1013"/>
    </row>
    <row r="50" spans="1:17">
      <c r="B50" s="1259"/>
      <c r="C50" s="1260"/>
      <c r="D50" s="1261"/>
      <c r="E50" s="1262"/>
      <c r="F50" s="1261"/>
      <c r="G50" s="1260"/>
      <c r="H50" s="1263"/>
      <c r="I50" s="1264"/>
      <c r="J50" s="1263"/>
      <c r="Q50" s="1013"/>
    </row>
    <row r="51" spans="1:17" ht="16.5" customHeight="1">
      <c r="B51" s="1258"/>
      <c r="C51" s="1228"/>
      <c r="D51" s="1254"/>
      <c r="E51" s="1256"/>
      <c r="F51" s="1254"/>
      <c r="G51" s="1228"/>
      <c r="H51" s="1229"/>
      <c r="I51" s="1257"/>
      <c r="J51" s="1229"/>
    </row>
    <row r="52" spans="1:17" ht="12" customHeight="1">
      <c r="B52" s="1265"/>
      <c r="C52" s="1006"/>
      <c r="D52" s="1266">
        <v>74.25</v>
      </c>
      <c r="E52" s="1006"/>
      <c r="F52" s="1006"/>
      <c r="G52" s="1006"/>
      <c r="H52" s="1006"/>
      <c r="J52" s="1267" t="s">
        <v>293</v>
      </c>
    </row>
    <row r="53" spans="1:17" ht="15.75">
      <c r="B53" s="1268" t="s">
        <v>294</v>
      </c>
      <c r="J53" s="1267" t="s">
        <v>295</v>
      </c>
      <c r="P53" s="1269"/>
      <c r="Q53" s="1270"/>
    </row>
    <row r="54" spans="1:17">
      <c r="B54" s="1268" t="s">
        <v>296</v>
      </c>
    </row>
    <row r="55" spans="1:17" s="1189" customFormat="1" ht="15">
      <c r="A55" s="1271" t="s">
        <v>149</v>
      </c>
      <c r="B55" s="1192"/>
      <c r="C55" s="1192"/>
      <c r="D55" s="1192"/>
      <c r="E55" s="1192"/>
      <c r="F55" s="1192"/>
      <c r="G55" s="1192"/>
      <c r="H55" s="1192"/>
      <c r="I55" s="1192"/>
      <c r="J55" s="1192"/>
      <c r="K55" s="1192"/>
      <c r="L55" s="1192"/>
      <c r="M55" s="1192"/>
      <c r="N55" s="1192"/>
      <c r="O55" s="1192"/>
      <c r="P55" s="1192"/>
      <c r="Q55" s="1192"/>
    </row>
    <row r="57" spans="1:17">
      <c r="L57" s="1272"/>
    </row>
  </sheetData>
  <mergeCells count="14">
    <mergeCell ref="B34:B35"/>
    <mergeCell ref="C34:D34"/>
    <mergeCell ref="E34:F34"/>
    <mergeCell ref="G34:H34"/>
    <mergeCell ref="I34:J34"/>
    <mergeCell ref="A1:Q1"/>
    <mergeCell ref="A2:Q2"/>
    <mergeCell ref="A3:Q3"/>
    <mergeCell ref="I7:J7"/>
    <mergeCell ref="K7:P9"/>
    <mergeCell ref="B13:B14"/>
    <mergeCell ref="C13:D13"/>
    <mergeCell ref="E13:F13"/>
    <mergeCell ref="G13:H13"/>
  </mergeCells>
  <pageMargins left="0.19685039370078741" right="0.19685039370078741" top="0.19685039370078741" bottom="0.19685039370078741" header="0" footer="0"/>
  <pageSetup scale="76"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9"/>
  <sheetViews>
    <sheetView showGridLines="0" view="pageBreakPreview" zoomScale="86" zoomScaleSheetLayoutView="86" workbookViewId="0">
      <selection activeCell="J15" sqref="J15:AB16"/>
    </sheetView>
  </sheetViews>
  <sheetFormatPr baseColWidth="10" defaultRowHeight="12.75"/>
  <cols>
    <col min="1" max="1" width="13.7109375" style="64" customWidth="1"/>
    <col min="2" max="2" width="7.42578125" style="63" customWidth="1"/>
    <col min="3" max="3" width="16.85546875" style="62" customWidth="1"/>
    <col min="4" max="4" width="4.28515625" style="61" customWidth="1"/>
    <col min="5" max="5" width="4.42578125" style="61" customWidth="1"/>
    <col min="6" max="6" width="2.7109375" style="61" customWidth="1"/>
    <col min="7" max="7" width="15.7109375" style="61" customWidth="1"/>
    <col min="8" max="8" width="7.28515625" style="61" customWidth="1"/>
    <col min="9" max="9" width="7" style="61" customWidth="1"/>
    <col min="10" max="28" width="2.7109375" style="61" customWidth="1"/>
    <col min="29" max="256" width="11.42578125" style="61"/>
    <col min="257" max="257" width="13.7109375" style="61" customWidth="1"/>
    <col min="258" max="258" width="7.42578125" style="61" customWidth="1"/>
    <col min="259" max="259" width="16.85546875" style="61" customWidth="1"/>
    <col min="260" max="260" width="4.28515625" style="61" customWidth="1"/>
    <col min="261" max="261" width="4.42578125" style="61" customWidth="1"/>
    <col min="262" max="262" width="2.7109375" style="61" customWidth="1"/>
    <col min="263" max="263" width="15.7109375" style="61" customWidth="1"/>
    <col min="264" max="264" width="7.28515625" style="61" customWidth="1"/>
    <col min="265" max="265" width="7" style="61" customWidth="1"/>
    <col min="266" max="284" width="2.7109375" style="61" customWidth="1"/>
    <col min="285" max="512" width="11.42578125" style="61"/>
    <col min="513" max="513" width="13.7109375" style="61" customWidth="1"/>
    <col min="514" max="514" width="7.42578125" style="61" customWidth="1"/>
    <col min="515" max="515" width="16.85546875" style="61" customWidth="1"/>
    <col min="516" max="516" width="4.28515625" style="61" customWidth="1"/>
    <col min="517" max="517" width="4.42578125" style="61" customWidth="1"/>
    <col min="518" max="518" width="2.7109375" style="61" customWidth="1"/>
    <col min="519" max="519" width="15.7109375" style="61" customWidth="1"/>
    <col min="520" max="520" width="7.28515625" style="61" customWidth="1"/>
    <col min="521" max="521" width="7" style="61" customWidth="1"/>
    <col min="522" max="540" width="2.7109375" style="61" customWidth="1"/>
    <col min="541" max="768" width="11.42578125" style="61"/>
    <col min="769" max="769" width="13.7109375" style="61" customWidth="1"/>
    <col min="770" max="770" width="7.42578125" style="61" customWidth="1"/>
    <col min="771" max="771" width="16.85546875" style="61" customWidth="1"/>
    <col min="772" max="772" width="4.28515625" style="61" customWidth="1"/>
    <col min="773" max="773" width="4.42578125" style="61" customWidth="1"/>
    <col min="774" max="774" width="2.7109375" style="61" customWidth="1"/>
    <col min="775" max="775" width="15.7109375" style="61" customWidth="1"/>
    <col min="776" max="776" width="7.28515625" style="61" customWidth="1"/>
    <col min="777" max="777" width="7" style="61" customWidth="1"/>
    <col min="778" max="796" width="2.7109375" style="61" customWidth="1"/>
    <col min="797" max="1024" width="11.42578125" style="61"/>
    <col min="1025" max="1025" width="13.7109375" style="61" customWidth="1"/>
    <col min="1026" max="1026" width="7.42578125" style="61" customWidth="1"/>
    <col min="1027" max="1027" width="16.85546875" style="61" customWidth="1"/>
    <col min="1028" max="1028" width="4.28515625" style="61" customWidth="1"/>
    <col min="1029" max="1029" width="4.42578125" style="61" customWidth="1"/>
    <col min="1030" max="1030" width="2.7109375" style="61" customWidth="1"/>
    <col min="1031" max="1031" width="15.7109375" style="61" customWidth="1"/>
    <col min="1032" max="1032" width="7.28515625" style="61" customWidth="1"/>
    <col min="1033" max="1033" width="7" style="61" customWidth="1"/>
    <col min="1034" max="1052" width="2.7109375" style="61" customWidth="1"/>
    <col min="1053" max="1280" width="11.42578125" style="61"/>
    <col min="1281" max="1281" width="13.7109375" style="61" customWidth="1"/>
    <col min="1282" max="1282" width="7.42578125" style="61" customWidth="1"/>
    <col min="1283" max="1283" width="16.85546875" style="61" customWidth="1"/>
    <col min="1284" max="1284" width="4.28515625" style="61" customWidth="1"/>
    <col min="1285" max="1285" width="4.42578125" style="61" customWidth="1"/>
    <col min="1286" max="1286" width="2.7109375" style="61" customWidth="1"/>
    <col min="1287" max="1287" width="15.7109375" style="61" customWidth="1"/>
    <col min="1288" max="1288" width="7.28515625" style="61" customWidth="1"/>
    <col min="1289" max="1289" width="7" style="61" customWidth="1"/>
    <col min="1290" max="1308" width="2.7109375" style="61" customWidth="1"/>
    <col min="1309" max="1536" width="11.42578125" style="61"/>
    <col min="1537" max="1537" width="13.7109375" style="61" customWidth="1"/>
    <col min="1538" max="1538" width="7.42578125" style="61" customWidth="1"/>
    <col min="1539" max="1539" width="16.85546875" style="61" customWidth="1"/>
    <col min="1540" max="1540" width="4.28515625" style="61" customWidth="1"/>
    <col min="1541" max="1541" width="4.42578125" style="61" customWidth="1"/>
    <col min="1542" max="1542" width="2.7109375" style="61" customWidth="1"/>
    <col min="1543" max="1543" width="15.7109375" style="61" customWidth="1"/>
    <col min="1544" max="1544" width="7.28515625" style="61" customWidth="1"/>
    <col min="1545" max="1545" width="7" style="61" customWidth="1"/>
    <col min="1546" max="1564" width="2.7109375" style="61" customWidth="1"/>
    <col min="1565" max="1792" width="11.42578125" style="61"/>
    <col min="1793" max="1793" width="13.7109375" style="61" customWidth="1"/>
    <col min="1794" max="1794" width="7.42578125" style="61" customWidth="1"/>
    <col min="1795" max="1795" width="16.85546875" style="61" customWidth="1"/>
    <col min="1796" max="1796" width="4.28515625" style="61" customWidth="1"/>
    <col min="1797" max="1797" width="4.42578125" style="61" customWidth="1"/>
    <col min="1798" max="1798" width="2.7109375" style="61" customWidth="1"/>
    <col min="1799" max="1799" width="15.7109375" style="61" customWidth="1"/>
    <col min="1800" max="1800" width="7.28515625" style="61" customWidth="1"/>
    <col min="1801" max="1801" width="7" style="61" customWidth="1"/>
    <col min="1802" max="1820" width="2.7109375" style="61" customWidth="1"/>
    <col min="1821" max="2048" width="11.42578125" style="61"/>
    <col min="2049" max="2049" width="13.7109375" style="61" customWidth="1"/>
    <col min="2050" max="2050" width="7.42578125" style="61" customWidth="1"/>
    <col min="2051" max="2051" width="16.85546875" style="61" customWidth="1"/>
    <col min="2052" max="2052" width="4.28515625" style="61" customWidth="1"/>
    <col min="2053" max="2053" width="4.42578125" style="61" customWidth="1"/>
    <col min="2054" max="2054" width="2.7109375" style="61" customWidth="1"/>
    <col min="2055" max="2055" width="15.7109375" style="61" customWidth="1"/>
    <col min="2056" max="2056" width="7.28515625" style="61" customWidth="1"/>
    <col min="2057" max="2057" width="7" style="61" customWidth="1"/>
    <col min="2058" max="2076" width="2.7109375" style="61" customWidth="1"/>
    <col min="2077" max="2304" width="11.42578125" style="61"/>
    <col min="2305" max="2305" width="13.7109375" style="61" customWidth="1"/>
    <col min="2306" max="2306" width="7.42578125" style="61" customWidth="1"/>
    <col min="2307" max="2307" width="16.85546875" style="61" customWidth="1"/>
    <col min="2308" max="2308" width="4.28515625" style="61" customWidth="1"/>
    <col min="2309" max="2309" width="4.42578125" style="61" customWidth="1"/>
    <col min="2310" max="2310" width="2.7109375" style="61" customWidth="1"/>
    <col min="2311" max="2311" width="15.7109375" style="61" customWidth="1"/>
    <col min="2312" max="2312" width="7.28515625" style="61" customWidth="1"/>
    <col min="2313" max="2313" width="7" style="61" customWidth="1"/>
    <col min="2314" max="2332" width="2.7109375" style="61" customWidth="1"/>
    <col min="2333" max="2560" width="11.42578125" style="61"/>
    <col min="2561" max="2561" width="13.7109375" style="61" customWidth="1"/>
    <col min="2562" max="2562" width="7.42578125" style="61" customWidth="1"/>
    <col min="2563" max="2563" width="16.85546875" style="61" customWidth="1"/>
    <col min="2564" max="2564" width="4.28515625" style="61" customWidth="1"/>
    <col min="2565" max="2565" width="4.42578125" style="61" customWidth="1"/>
    <col min="2566" max="2566" width="2.7109375" style="61" customWidth="1"/>
    <col min="2567" max="2567" width="15.7109375" style="61" customWidth="1"/>
    <col min="2568" max="2568" width="7.28515625" style="61" customWidth="1"/>
    <col min="2569" max="2569" width="7" style="61" customWidth="1"/>
    <col min="2570" max="2588" width="2.7109375" style="61" customWidth="1"/>
    <col min="2589" max="2816" width="11.42578125" style="61"/>
    <col min="2817" max="2817" width="13.7109375" style="61" customWidth="1"/>
    <col min="2818" max="2818" width="7.42578125" style="61" customWidth="1"/>
    <col min="2819" max="2819" width="16.85546875" style="61" customWidth="1"/>
    <col min="2820" max="2820" width="4.28515625" style="61" customWidth="1"/>
    <col min="2821" max="2821" width="4.42578125" style="61" customWidth="1"/>
    <col min="2822" max="2822" width="2.7109375" style="61" customWidth="1"/>
    <col min="2823" max="2823" width="15.7109375" style="61" customWidth="1"/>
    <col min="2824" max="2824" width="7.28515625" style="61" customWidth="1"/>
    <col min="2825" max="2825" width="7" style="61" customWidth="1"/>
    <col min="2826" max="2844" width="2.7109375" style="61" customWidth="1"/>
    <col min="2845" max="3072" width="11.42578125" style="61"/>
    <col min="3073" max="3073" width="13.7109375" style="61" customWidth="1"/>
    <col min="3074" max="3074" width="7.42578125" style="61" customWidth="1"/>
    <col min="3075" max="3075" width="16.85546875" style="61" customWidth="1"/>
    <col min="3076" max="3076" width="4.28515625" style="61" customWidth="1"/>
    <col min="3077" max="3077" width="4.42578125" style="61" customWidth="1"/>
    <col min="3078" max="3078" width="2.7109375" style="61" customWidth="1"/>
    <col min="3079" max="3079" width="15.7109375" style="61" customWidth="1"/>
    <col min="3080" max="3080" width="7.28515625" style="61" customWidth="1"/>
    <col min="3081" max="3081" width="7" style="61" customWidth="1"/>
    <col min="3082" max="3100" width="2.7109375" style="61" customWidth="1"/>
    <col min="3101" max="3328" width="11.42578125" style="61"/>
    <col min="3329" max="3329" width="13.7109375" style="61" customWidth="1"/>
    <col min="3330" max="3330" width="7.42578125" style="61" customWidth="1"/>
    <col min="3331" max="3331" width="16.85546875" style="61" customWidth="1"/>
    <col min="3332" max="3332" width="4.28515625" style="61" customWidth="1"/>
    <col min="3333" max="3333" width="4.42578125" style="61" customWidth="1"/>
    <col min="3334" max="3334" width="2.7109375" style="61" customWidth="1"/>
    <col min="3335" max="3335" width="15.7109375" style="61" customWidth="1"/>
    <col min="3336" max="3336" width="7.28515625" style="61" customWidth="1"/>
    <col min="3337" max="3337" width="7" style="61" customWidth="1"/>
    <col min="3338" max="3356" width="2.7109375" style="61" customWidth="1"/>
    <col min="3357" max="3584" width="11.42578125" style="61"/>
    <col min="3585" max="3585" width="13.7109375" style="61" customWidth="1"/>
    <col min="3586" max="3586" width="7.42578125" style="61" customWidth="1"/>
    <col min="3587" max="3587" width="16.85546875" style="61" customWidth="1"/>
    <col min="3588" max="3588" width="4.28515625" style="61" customWidth="1"/>
    <col min="3589" max="3589" width="4.42578125" style="61" customWidth="1"/>
    <col min="3590" max="3590" width="2.7109375" style="61" customWidth="1"/>
    <col min="3591" max="3591" width="15.7109375" style="61" customWidth="1"/>
    <col min="3592" max="3592" width="7.28515625" style="61" customWidth="1"/>
    <col min="3593" max="3593" width="7" style="61" customWidth="1"/>
    <col min="3594" max="3612" width="2.7109375" style="61" customWidth="1"/>
    <col min="3613" max="3840" width="11.42578125" style="61"/>
    <col min="3841" max="3841" width="13.7109375" style="61" customWidth="1"/>
    <col min="3842" max="3842" width="7.42578125" style="61" customWidth="1"/>
    <col min="3843" max="3843" width="16.85546875" style="61" customWidth="1"/>
    <col min="3844" max="3844" width="4.28515625" style="61" customWidth="1"/>
    <col min="3845" max="3845" width="4.42578125" style="61" customWidth="1"/>
    <col min="3846" max="3846" width="2.7109375" style="61" customWidth="1"/>
    <col min="3847" max="3847" width="15.7109375" style="61" customWidth="1"/>
    <col min="3848" max="3848" width="7.28515625" style="61" customWidth="1"/>
    <col min="3849" max="3849" width="7" style="61" customWidth="1"/>
    <col min="3850" max="3868" width="2.7109375" style="61" customWidth="1"/>
    <col min="3869" max="4096" width="11.42578125" style="61"/>
    <col min="4097" max="4097" width="13.7109375" style="61" customWidth="1"/>
    <col min="4098" max="4098" width="7.42578125" style="61" customWidth="1"/>
    <col min="4099" max="4099" width="16.85546875" style="61" customWidth="1"/>
    <col min="4100" max="4100" width="4.28515625" style="61" customWidth="1"/>
    <col min="4101" max="4101" width="4.42578125" style="61" customWidth="1"/>
    <col min="4102" max="4102" width="2.7109375" style="61" customWidth="1"/>
    <col min="4103" max="4103" width="15.7109375" style="61" customWidth="1"/>
    <col min="4104" max="4104" width="7.28515625" style="61" customWidth="1"/>
    <col min="4105" max="4105" width="7" style="61" customWidth="1"/>
    <col min="4106" max="4124" width="2.7109375" style="61" customWidth="1"/>
    <col min="4125" max="4352" width="11.42578125" style="61"/>
    <col min="4353" max="4353" width="13.7109375" style="61" customWidth="1"/>
    <col min="4354" max="4354" width="7.42578125" style="61" customWidth="1"/>
    <col min="4355" max="4355" width="16.85546875" style="61" customWidth="1"/>
    <col min="4356" max="4356" width="4.28515625" style="61" customWidth="1"/>
    <col min="4357" max="4357" width="4.42578125" style="61" customWidth="1"/>
    <col min="4358" max="4358" width="2.7109375" style="61" customWidth="1"/>
    <col min="4359" max="4359" width="15.7109375" style="61" customWidth="1"/>
    <col min="4360" max="4360" width="7.28515625" style="61" customWidth="1"/>
    <col min="4361" max="4361" width="7" style="61" customWidth="1"/>
    <col min="4362" max="4380" width="2.7109375" style="61" customWidth="1"/>
    <col min="4381" max="4608" width="11.42578125" style="61"/>
    <col min="4609" max="4609" width="13.7109375" style="61" customWidth="1"/>
    <col min="4610" max="4610" width="7.42578125" style="61" customWidth="1"/>
    <col min="4611" max="4611" width="16.85546875" style="61" customWidth="1"/>
    <col min="4612" max="4612" width="4.28515625" style="61" customWidth="1"/>
    <col min="4613" max="4613" width="4.42578125" style="61" customWidth="1"/>
    <col min="4614" max="4614" width="2.7109375" style="61" customWidth="1"/>
    <col min="4615" max="4615" width="15.7109375" style="61" customWidth="1"/>
    <col min="4616" max="4616" width="7.28515625" style="61" customWidth="1"/>
    <col min="4617" max="4617" width="7" style="61" customWidth="1"/>
    <col min="4618" max="4636" width="2.7109375" style="61" customWidth="1"/>
    <col min="4637" max="4864" width="11.42578125" style="61"/>
    <col min="4865" max="4865" width="13.7109375" style="61" customWidth="1"/>
    <col min="4866" max="4866" width="7.42578125" style="61" customWidth="1"/>
    <col min="4867" max="4867" width="16.85546875" style="61" customWidth="1"/>
    <col min="4868" max="4868" width="4.28515625" style="61" customWidth="1"/>
    <col min="4869" max="4869" width="4.42578125" style="61" customWidth="1"/>
    <col min="4870" max="4870" width="2.7109375" style="61" customWidth="1"/>
    <col min="4871" max="4871" width="15.7109375" style="61" customWidth="1"/>
    <col min="4872" max="4872" width="7.28515625" style="61" customWidth="1"/>
    <col min="4873" max="4873" width="7" style="61" customWidth="1"/>
    <col min="4874" max="4892" width="2.7109375" style="61" customWidth="1"/>
    <col min="4893" max="5120" width="11.42578125" style="61"/>
    <col min="5121" max="5121" width="13.7109375" style="61" customWidth="1"/>
    <col min="5122" max="5122" width="7.42578125" style="61" customWidth="1"/>
    <col min="5123" max="5123" width="16.85546875" style="61" customWidth="1"/>
    <col min="5124" max="5124" width="4.28515625" style="61" customWidth="1"/>
    <col min="5125" max="5125" width="4.42578125" style="61" customWidth="1"/>
    <col min="5126" max="5126" width="2.7109375" style="61" customWidth="1"/>
    <col min="5127" max="5127" width="15.7109375" style="61" customWidth="1"/>
    <col min="5128" max="5128" width="7.28515625" style="61" customWidth="1"/>
    <col min="5129" max="5129" width="7" style="61" customWidth="1"/>
    <col min="5130" max="5148" width="2.7109375" style="61" customWidth="1"/>
    <col min="5149" max="5376" width="11.42578125" style="61"/>
    <col min="5377" max="5377" width="13.7109375" style="61" customWidth="1"/>
    <col min="5378" max="5378" width="7.42578125" style="61" customWidth="1"/>
    <col min="5379" max="5379" width="16.85546875" style="61" customWidth="1"/>
    <col min="5380" max="5380" width="4.28515625" style="61" customWidth="1"/>
    <col min="5381" max="5381" width="4.42578125" style="61" customWidth="1"/>
    <col min="5382" max="5382" width="2.7109375" style="61" customWidth="1"/>
    <col min="5383" max="5383" width="15.7109375" style="61" customWidth="1"/>
    <col min="5384" max="5384" width="7.28515625" style="61" customWidth="1"/>
    <col min="5385" max="5385" width="7" style="61" customWidth="1"/>
    <col min="5386" max="5404" width="2.7109375" style="61" customWidth="1"/>
    <col min="5405" max="5632" width="11.42578125" style="61"/>
    <col min="5633" max="5633" width="13.7109375" style="61" customWidth="1"/>
    <col min="5634" max="5634" width="7.42578125" style="61" customWidth="1"/>
    <col min="5635" max="5635" width="16.85546875" style="61" customWidth="1"/>
    <col min="5636" max="5636" width="4.28515625" style="61" customWidth="1"/>
    <col min="5637" max="5637" width="4.42578125" style="61" customWidth="1"/>
    <col min="5638" max="5638" width="2.7109375" style="61" customWidth="1"/>
    <col min="5639" max="5639" width="15.7109375" style="61" customWidth="1"/>
    <col min="5640" max="5640" width="7.28515625" style="61" customWidth="1"/>
    <col min="5641" max="5641" width="7" style="61" customWidth="1"/>
    <col min="5642" max="5660" width="2.7109375" style="61" customWidth="1"/>
    <col min="5661" max="5888" width="11.42578125" style="61"/>
    <col min="5889" max="5889" width="13.7109375" style="61" customWidth="1"/>
    <col min="5890" max="5890" width="7.42578125" style="61" customWidth="1"/>
    <col min="5891" max="5891" width="16.85546875" style="61" customWidth="1"/>
    <col min="5892" max="5892" width="4.28515625" style="61" customWidth="1"/>
    <col min="5893" max="5893" width="4.42578125" style="61" customWidth="1"/>
    <col min="5894" max="5894" width="2.7109375" style="61" customWidth="1"/>
    <col min="5895" max="5895" width="15.7109375" style="61" customWidth="1"/>
    <col min="5896" max="5896" width="7.28515625" style="61" customWidth="1"/>
    <col min="5897" max="5897" width="7" style="61" customWidth="1"/>
    <col min="5898" max="5916" width="2.7109375" style="61" customWidth="1"/>
    <col min="5917" max="6144" width="11.42578125" style="61"/>
    <col min="6145" max="6145" width="13.7109375" style="61" customWidth="1"/>
    <col min="6146" max="6146" width="7.42578125" style="61" customWidth="1"/>
    <col min="6147" max="6147" width="16.85546875" style="61" customWidth="1"/>
    <col min="6148" max="6148" width="4.28515625" style="61" customWidth="1"/>
    <col min="6149" max="6149" width="4.42578125" style="61" customWidth="1"/>
    <col min="6150" max="6150" width="2.7109375" style="61" customWidth="1"/>
    <col min="6151" max="6151" width="15.7109375" style="61" customWidth="1"/>
    <col min="6152" max="6152" width="7.28515625" style="61" customWidth="1"/>
    <col min="6153" max="6153" width="7" style="61" customWidth="1"/>
    <col min="6154" max="6172" width="2.7109375" style="61" customWidth="1"/>
    <col min="6173" max="6400" width="11.42578125" style="61"/>
    <col min="6401" max="6401" width="13.7109375" style="61" customWidth="1"/>
    <col min="6402" max="6402" width="7.42578125" style="61" customWidth="1"/>
    <col min="6403" max="6403" width="16.85546875" style="61" customWidth="1"/>
    <col min="6404" max="6404" width="4.28515625" style="61" customWidth="1"/>
    <col min="6405" max="6405" width="4.42578125" style="61" customWidth="1"/>
    <col min="6406" max="6406" width="2.7109375" style="61" customWidth="1"/>
    <col min="6407" max="6407" width="15.7109375" style="61" customWidth="1"/>
    <col min="6408" max="6408" width="7.28515625" style="61" customWidth="1"/>
    <col min="6409" max="6409" width="7" style="61" customWidth="1"/>
    <col min="6410" max="6428" width="2.7109375" style="61" customWidth="1"/>
    <col min="6429" max="6656" width="11.42578125" style="61"/>
    <col min="6657" max="6657" width="13.7109375" style="61" customWidth="1"/>
    <col min="6658" max="6658" width="7.42578125" style="61" customWidth="1"/>
    <col min="6659" max="6659" width="16.85546875" style="61" customWidth="1"/>
    <col min="6660" max="6660" width="4.28515625" style="61" customWidth="1"/>
    <col min="6661" max="6661" width="4.42578125" style="61" customWidth="1"/>
    <col min="6662" max="6662" width="2.7109375" style="61" customWidth="1"/>
    <col min="6663" max="6663" width="15.7109375" style="61" customWidth="1"/>
    <col min="6664" max="6664" width="7.28515625" style="61" customWidth="1"/>
    <col min="6665" max="6665" width="7" style="61" customWidth="1"/>
    <col min="6666" max="6684" width="2.7109375" style="61" customWidth="1"/>
    <col min="6685" max="6912" width="11.42578125" style="61"/>
    <col min="6913" max="6913" width="13.7109375" style="61" customWidth="1"/>
    <col min="6914" max="6914" width="7.42578125" style="61" customWidth="1"/>
    <col min="6915" max="6915" width="16.85546875" style="61" customWidth="1"/>
    <col min="6916" max="6916" width="4.28515625" style="61" customWidth="1"/>
    <col min="6917" max="6917" width="4.42578125" style="61" customWidth="1"/>
    <col min="6918" max="6918" width="2.7109375" style="61" customWidth="1"/>
    <col min="6919" max="6919" width="15.7109375" style="61" customWidth="1"/>
    <col min="6920" max="6920" width="7.28515625" style="61" customWidth="1"/>
    <col min="6921" max="6921" width="7" style="61" customWidth="1"/>
    <col min="6922" max="6940" width="2.7109375" style="61" customWidth="1"/>
    <col min="6941" max="7168" width="11.42578125" style="61"/>
    <col min="7169" max="7169" width="13.7109375" style="61" customWidth="1"/>
    <col min="7170" max="7170" width="7.42578125" style="61" customWidth="1"/>
    <col min="7171" max="7171" width="16.85546875" style="61" customWidth="1"/>
    <col min="7172" max="7172" width="4.28515625" style="61" customWidth="1"/>
    <col min="7173" max="7173" width="4.42578125" style="61" customWidth="1"/>
    <col min="7174" max="7174" width="2.7109375" style="61" customWidth="1"/>
    <col min="7175" max="7175" width="15.7109375" style="61" customWidth="1"/>
    <col min="7176" max="7176" width="7.28515625" style="61" customWidth="1"/>
    <col min="7177" max="7177" width="7" style="61" customWidth="1"/>
    <col min="7178" max="7196" width="2.7109375" style="61" customWidth="1"/>
    <col min="7197" max="7424" width="11.42578125" style="61"/>
    <col min="7425" max="7425" width="13.7109375" style="61" customWidth="1"/>
    <col min="7426" max="7426" width="7.42578125" style="61" customWidth="1"/>
    <col min="7427" max="7427" width="16.85546875" style="61" customWidth="1"/>
    <col min="7428" max="7428" width="4.28515625" style="61" customWidth="1"/>
    <col min="7429" max="7429" width="4.42578125" style="61" customWidth="1"/>
    <col min="7430" max="7430" width="2.7109375" style="61" customWidth="1"/>
    <col min="7431" max="7431" width="15.7109375" style="61" customWidth="1"/>
    <col min="7432" max="7432" width="7.28515625" style="61" customWidth="1"/>
    <col min="7433" max="7433" width="7" style="61" customWidth="1"/>
    <col min="7434" max="7452" width="2.7109375" style="61" customWidth="1"/>
    <col min="7453" max="7680" width="11.42578125" style="61"/>
    <col min="7681" max="7681" width="13.7109375" style="61" customWidth="1"/>
    <col min="7682" max="7682" width="7.42578125" style="61" customWidth="1"/>
    <col min="7683" max="7683" width="16.85546875" style="61" customWidth="1"/>
    <col min="7684" max="7684" width="4.28515625" style="61" customWidth="1"/>
    <col min="7685" max="7685" width="4.42578125" style="61" customWidth="1"/>
    <col min="7686" max="7686" width="2.7109375" style="61" customWidth="1"/>
    <col min="7687" max="7687" width="15.7109375" style="61" customWidth="1"/>
    <col min="7688" max="7688" width="7.28515625" style="61" customWidth="1"/>
    <col min="7689" max="7689" width="7" style="61" customWidth="1"/>
    <col min="7690" max="7708" width="2.7109375" style="61" customWidth="1"/>
    <col min="7709" max="7936" width="11.42578125" style="61"/>
    <col min="7937" max="7937" width="13.7109375" style="61" customWidth="1"/>
    <col min="7938" max="7938" width="7.42578125" style="61" customWidth="1"/>
    <col min="7939" max="7939" width="16.85546875" style="61" customWidth="1"/>
    <col min="7940" max="7940" width="4.28515625" style="61" customWidth="1"/>
    <col min="7941" max="7941" width="4.42578125" style="61" customWidth="1"/>
    <col min="7942" max="7942" width="2.7109375" style="61" customWidth="1"/>
    <col min="7943" max="7943" width="15.7109375" style="61" customWidth="1"/>
    <col min="7944" max="7944" width="7.28515625" style="61" customWidth="1"/>
    <col min="7945" max="7945" width="7" style="61" customWidth="1"/>
    <col min="7946" max="7964" width="2.7109375" style="61" customWidth="1"/>
    <col min="7965" max="8192" width="11.42578125" style="61"/>
    <col min="8193" max="8193" width="13.7109375" style="61" customWidth="1"/>
    <col min="8194" max="8194" width="7.42578125" style="61" customWidth="1"/>
    <col min="8195" max="8195" width="16.85546875" style="61" customWidth="1"/>
    <col min="8196" max="8196" width="4.28515625" style="61" customWidth="1"/>
    <col min="8197" max="8197" width="4.42578125" style="61" customWidth="1"/>
    <col min="8198" max="8198" width="2.7109375" style="61" customWidth="1"/>
    <col min="8199" max="8199" width="15.7109375" style="61" customWidth="1"/>
    <col min="8200" max="8200" width="7.28515625" style="61" customWidth="1"/>
    <col min="8201" max="8201" width="7" style="61" customWidth="1"/>
    <col min="8202" max="8220" width="2.7109375" style="61" customWidth="1"/>
    <col min="8221" max="8448" width="11.42578125" style="61"/>
    <col min="8449" max="8449" width="13.7109375" style="61" customWidth="1"/>
    <col min="8450" max="8450" width="7.42578125" style="61" customWidth="1"/>
    <col min="8451" max="8451" width="16.85546875" style="61" customWidth="1"/>
    <col min="8452" max="8452" width="4.28515625" style="61" customWidth="1"/>
    <col min="8453" max="8453" width="4.42578125" style="61" customWidth="1"/>
    <col min="8454" max="8454" width="2.7109375" style="61" customWidth="1"/>
    <col min="8455" max="8455" width="15.7109375" style="61" customWidth="1"/>
    <col min="8456" max="8456" width="7.28515625" style="61" customWidth="1"/>
    <col min="8457" max="8457" width="7" style="61" customWidth="1"/>
    <col min="8458" max="8476" width="2.7109375" style="61" customWidth="1"/>
    <col min="8477" max="8704" width="11.42578125" style="61"/>
    <col min="8705" max="8705" width="13.7109375" style="61" customWidth="1"/>
    <col min="8706" max="8706" width="7.42578125" style="61" customWidth="1"/>
    <col min="8707" max="8707" width="16.85546875" style="61" customWidth="1"/>
    <col min="8708" max="8708" width="4.28515625" style="61" customWidth="1"/>
    <col min="8709" max="8709" width="4.42578125" style="61" customWidth="1"/>
    <col min="8710" max="8710" width="2.7109375" style="61" customWidth="1"/>
    <col min="8711" max="8711" width="15.7109375" style="61" customWidth="1"/>
    <col min="8712" max="8712" width="7.28515625" style="61" customWidth="1"/>
    <col min="8713" max="8713" width="7" style="61" customWidth="1"/>
    <col min="8714" max="8732" width="2.7109375" style="61" customWidth="1"/>
    <col min="8733" max="8960" width="11.42578125" style="61"/>
    <col min="8961" max="8961" width="13.7109375" style="61" customWidth="1"/>
    <col min="8962" max="8962" width="7.42578125" style="61" customWidth="1"/>
    <col min="8963" max="8963" width="16.85546875" style="61" customWidth="1"/>
    <col min="8964" max="8964" width="4.28515625" style="61" customWidth="1"/>
    <col min="8965" max="8965" width="4.42578125" style="61" customWidth="1"/>
    <col min="8966" max="8966" width="2.7109375" style="61" customWidth="1"/>
    <col min="8967" max="8967" width="15.7109375" style="61" customWidth="1"/>
    <col min="8968" max="8968" width="7.28515625" style="61" customWidth="1"/>
    <col min="8969" max="8969" width="7" style="61" customWidth="1"/>
    <col min="8970" max="8988" width="2.7109375" style="61" customWidth="1"/>
    <col min="8989" max="9216" width="11.42578125" style="61"/>
    <col min="9217" max="9217" width="13.7109375" style="61" customWidth="1"/>
    <col min="9218" max="9218" width="7.42578125" style="61" customWidth="1"/>
    <col min="9219" max="9219" width="16.85546875" style="61" customWidth="1"/>
    <col min="9220" max="9220" width="4.28515625" style="61" customWidth="1"/>
    <col min="9221" max="9221" width="4.42578125" style="61" customWidth="1"/>
    <col min="9222" max="9222" width="2.7109375" style="61" customWidth="1"/>
    <col min="9223" max="9223" width="15.7109375" style="61" customWidth="1"/>
    <col min="9224" max="9224" width="7.28515625" style="61" customWidth="1"/>
    <col min="9225" max="9225" width="7" style="61" customWidth="1"/>
    <col min="9226" max="9244" width="2.7109375" style="61" customWidth="1"/>
    <col min="9245" max="9472" width="11.42578125" style="61"/>
    <col min="9473" max="9473" width="13.7109375" style="61" customWidth="1"/>
    <col min="9474" max="9474" width="7.42578125" style="61" customWidth="1"/>
    <col min="9475" max="9475" width="16.85546875" style="61" customWidth="1"/>
    <col min="9476" max="9476" width="4.28515625" style="61" customWidth="1"/>
    <col min="9477" max="9477" width="4.42578125" style="61" customWidth="1"/>
    <col min="9478" max="9478" width="2.7109375" style="61" customWidth="1"/>
    <col min="9479" max="9479" width="15.7109375" style="61" customWidth="1"/>
    <col min="9480" max="9480" width="7.28515625" style="61" customWidth="1"/>
    <col min="9481" max="9481" width="7" style="61" customWidth="1"/>
    <col min="9482" max="9500" width="2.7109375" style="61" customWidth="1"/>
    <col min="9501" max="9728" width="11.42578125" style="61"/>
    <col min="9729" max="9729" width="13.7109375" style="61" customWidth="1"/>
    <col min="9730" max="9730" width="7.42578125" style="61" customWidth="1"/>
    <col min="9731" max="9731" width="16.85546875" style="61" customWidth="1"/>
    <col min="9732" max="9732" width="4.28515625" style="61" customWidth="1"/>
    <col min="9733" max="9733" width="4.42578125" style="61" customWidth="1"/>
    <col min="9734" max="9734" width="2.7109375" style="61" customWidth="1"/>
    <col min="9735" max="9735" width="15.7109375" style="61" customWidth="1"/>
    <col min="9736" max="9736" width="7.28515625" style="61" customWidth="1"/>
    <col min="9737" max="9737" width="7" style="61" customWidth="1"/>
    <col min="9738" max="9756" width="2.7109375" style="61" customWidth="1"/>
    <col min="9757" max="9984" width="11.42578125" style="61"/>
    <col min="9985" max="9985" width="13.7109375" style="61" customWidth="1"/>
    <col min="9986" max="9986" width="7.42578125" style="61" customWidth="1"/>
    <col min="9987" max="9987" width="16.85546875" style="61" customWidth="1"/>
    <col min="9988" max="9988" width="4.28515625" style="61" customWidth="1"/>
    <col min="9989" max="9989" width="4.42578125" style="61" customWidth="1"/>
    <col min="9990" max="9990" width="2.7109375" style="61" customWidth="1"/>
    <col min="9991" max="9991" width="15.7109375" style="61" customWidth="1"/>
    <col min="9992" max="9992" width="7.28515625" style="61" customWidth="1"/>
    <col min="9993" max="9993" width="7" style="61" customWidth="1"/>
    <col min="9994" max="10012" width="2.7109375" style="61" customWidth="1"/>
    <col min="10013" max="10240" width="11.42578125" style="61"/>
    <col min="10241" max="10241" width="13.7109375" style="61" customWidth="1"/>
    <col min="10242" max="10242" width="7.42578125" style="61" customWidth="1"/>
    <col min="10243" max="10243" width="16.85546875" style="61" customWidth="1"/>
    <col min="10244" max="10244" width="4.28515625" style="61" customWidth="1"/>
    <col min="10245" max="10245" width="4.42578125" style="61" customWidth="1"/>
    <col min="10246" max="10246" width="2.7109375" style="61" customWidth="1"/>
    <col min="10247" max="10247" width="15.7109375" style="61" customWidth="1"/>
    <col min="10248" max="10248" width="7.28515625" style="61" customWidth="1"/>
    <col min="10249" max="10249" width="7" style="61" customWidth="1"/>
    <col min="10250" max="10268" width="2.7109375" style="61" customWidth="1"/>
    <col min="10269" max="10496" width="11.42578125" style="61"/>
    <col min="10497" max="10497" width="13.7109375" style="61" customWidth="1"/>
    <col min="10498" max="10498" width="7.42578125" style="61" customWidth="1"/>
    <col min="10499" max="10499" width="16.85546875" style="61" customWidth="1"/>
    <col min="10500" max="10500" width="4.28515625" style="61" customWidth="1"/>
    <col min="10501" max="10501" width="4.42578125" style="61" customWidth="1"/>
    <col min="10502" max="10502" width="2.7109375" style="61" customWidth="1"/>
    <col min="10503" max="10503" width="15.7109375" style="61" customWidth="1"/>
    <col min="10504" max="10504" width="7.28515625" style="61" customWidth="1"/>
    <col min="10505" max="10505" width="7" style="61" customWidth="1"/>
    <col min="10506" max="10524" width="2.7109375" style="61" customWidth="1"/>
    <col min="10525" max="10752" width="11.42578125" style="61"/>
    <col min="10753" max="10753" width="13.7109375" style="61" customWidth="1"/>
    <col min="10754" max="10754" width="7.42578125" style="61" customWidth="1"/>
    <col min="10755" max="10755" width="16.85546875" style="61" customWidth="1"/>
    <col min="10756" max="10756" width="4.28515625" style="61" customWidth="1"/>
    <col min="10757" max="10757" width="4.42578125" style="61" customWidth="1"/>
    <col min="10758" max="10758" width="2.7109375" style="61" customWidth="1"/>
    <col min="10759" max="10759" width="15.7109375" style="61" customWidth="1"/>
    <col min="10760" max="10760" width="7.28515625" style="61" customWidth="1"/>
    <col min="10761" max="10761" width="7" style="61" customWidth="1"/>
    <col min="10762" max="10780" width="2.7109375" style="61" customWidth="1"/>
    <col min="10781" max="11008" width="11.42578125" style="61"/>
    <col min="11009" max="11009" width="13.7109375" style="61" customWidth="1"/>
    <col min="11010" max="11010" width="7.42578125" style="61" customWidth="1"/>
    <col min="11011" max="11011" width="16.85546875" style="61" customWidth="1"/>
    <col min="11012" max="11012" width="4.28515625" style="61" customWidth="1"/>
    <col min="11013" max="11013" width="4.42578125" style="61" customWidth="1"/>
    <col min="11014" max="11014" width="2.7109375" style="61" customWidth="1"/>
    <col min="11015" max="11015" width="15.7109375" style="61" customWidth="1"/>
    <col min="11016" max="11016" width="7.28515625" style="61" customWidth="1"/>
    <col min="11017" max="11017" width="7" style="61" customWidth="1"/>
    <col min="11018" max="11036" width="2.7109375" style="61" customWidth="1"/>
    <col min="11037" max="11264" width="11.42578125" style="61"/>
    <col min="11265" max="11265" width="13.7109375" style="61" customWidth="1"/>
    <col min="11266" max="11266" width="7.42578125" style="61" customWidth="1"/>
    <col min="11267" max="11267" width="16.85546875" style="61" customWidth="1"/>
    <col min="11268" max="11268" width="4.28515625" style="61" customWidth="1"/>
    <col min="11269" max="11269" width="4.42578125" style="61" customWidth="1"/>
    <col min="11270" max="11270" width="2.7109375" style="61" customWidth="1"/>
    <col min="11271" max="11271" width="15.7109375" style="61" customWidth="1"/>
    <col min="11272" max="11272" width="7.28515625" style="61" customWidth="1"/>
    <col min="11273" max="11273" width="7" style="61" customWidth="1"/>
    <col min="11274" max="11292" width="2.7109375" style="61" customWidth="1"/>
    <col min="11293" max="11520" width="11.42578125" style="61"/>
    <col min="11521" max="11521" width="13.7109375" style="61" customWidth="1"/>
    <col min="11522" max="11522" width="7.42578125" style="61" customWidth="1"/>
    <col min="11523" max="11523" width="16.85546875" style="61" customWidth="1"/>
    <col min="11524" max="11524" width="4.28515625" style="61" customWidth="1"/>
    <col min="11525" max="11525" width="4.42578125" style="61" customWidth="1"/>
    <col min="11526" max="11526" width="2.7109375" style="61" customWidth="1"/>
    <col min="11527" max="11527" width="15.7109375" style="61" customWidth="1"/>
    <col min="11528" max="11528" width="7.28515625" style="61" customWidth="1"/>
    <col min="11529" max="11529" width="7" style="61" customWidth="1"/>
    <col min="11530" max="11548" width="2.7109375" style="61" customWidth="1"/>
    <col min="11549" max="11776" width="11.42578125" style="61"/>
    <col min="11777" max="11777" width="13.7109375" style="61" customWidth="1"/>
    <col min="11778" max="11778" width="7.42578125" style="61" customWidth="1"/>
    <col min="11779" max="11779" width="16.85546875" style="61" customWidth="1"/>
    <col min="11780" max="11780" width="4.28515625" style="61" customWidth="1"/>
    <col min="11781" max="11781" width="4.42578125" style="61" customWidth="1"/>
    <col min="11782" max="11782" width="2.7109375" style="61" customWidth="1"/>
    <col min="11783" max="11783" width="15.7109375" style="61" customWidth="1"/>
    <col min="11784" max="11784" width="7.28515625" style="61" customWidth="1"/>
    <col min="11785" max="11785" width="7" style="61" customWidth="1"/>
    <col min="11786" max="11804" width="2.7109375" style="61" customWidth="1"/>
    <col min="11805" max="12032" width="11.42578125" style="61"/>
    <col min="12033" max="12033" width="13.7109375" style="61" customWidth="1"/>
    <col min="12034" max="12034" width="7.42578125" style="61" customWidth="1"/>
    <col min="12035" max="12035" width="16.85546875" style="61" customWidth="1"/>
    <col min="12036" max="12036" width="4.28515625" style="61" customWidth="1"/>
    <col min="12037" max="12037" width="4.42578125" style="61" customWidth="1"/>
    <col min="12038" max="12038" width="2.7109375" style="61" customWidth="1"/>
    <col min="12039" max="12039" width="15.7109375" style="61" customWidth="1"/>
    <col min="12040" max="12040" width="7.28515625" style="61" customWidth="1"/>
    <col min="12041" max="12041" width="7" style="61" customWidth="1"/>
    <col min="12042" max="12060" width="2.7109375" style="61" customWidth="1"/>
    <col min="12061" max="12288" width="11.42578125" style="61"/>
    <col min="12289" max="12289" width="13.7109375" style="61" customWidth="1"/>
    <col min="12290" max="12290" width="7.42578125" style="61" customWidth="1"/>
    <col min="12291" max="12291" width="16.85546875" style="61" customWidth="1"/>
    <col min="12292" max="12292" width="4.28515625" style="61" customWidth="1"/>
    <col min="12293" max="12293" width="4.42578125" style="61" customWidth="1"/>
    <col min="12294" max="12294" width="2.7109375" style="61" customWidth="1"/>
    <col min="12295" max="12295" width="15.7109375" style="61" customWidth="1"/>
    <col min="12296" max="12296" width="7.28515625" style="61" customWidth="1"/>
    <col min="12297" max="12297" width="7" style="61" customWidth="1"/>
    <col min="12298" max="12316" width="2.7109375" style="61" customWidth="1"/>
    <col min="12317" max="12544" width="11.42578125" style="61"/>
    <col min="12545" max="12545" width="13.7109375" style="61" customWidth="1"/>
    <col min="12546" max="12546" width="7.42578125" style="61" customWidth="1"/>
    <col min="12547" max="12547" width="16.85546875" style="61" customWidth="1"/>
    <col min="12548" max="12548" width="4.28515625" style="61" customWidth="1"/>
    <col min="12549" max="12549" width="4.42578125" style="61" customWidth="1"/>
    <col min="12550" max="12550" width="2.7109375" style="61" customWidth="1"/>
    <col min="12551" max="12551" width="15.7109375" style="61" customWidth="1"/>
    <col min="12552" max="12552" width="7.28515625" style="61" customWidth="1"/>
    <col min="12553" max="12553" width="7" style="61" customWidth="1"/>
    <col min="12554" max="12572" width="2.7109375" style="61" customWidth="1"/>
    <col min="12573" max="12800" width="11.42578125" style="61"/>
    <col min="12801" max="12801" width="13.7109375" style="61" customWidth="1"/>
    <col min="12802" max="12802" width="7.42578125" style="61" customWidth="1"/>
    <col min="12803" max="12803" width="16.85546875" style="61" customWidth="1"/>
    <col min="12804" max="12804" width="4.28515625" style="61" customWidth="1"/>
    <col min="12805" max="12805" width="4.42578125" style="61" customWidth="1"/>
    <col min="12806" max="12806" width="2.7109375" style="61" customWidth="1"/>
    <col min="12807" max="12807" width="15.7109375" style="61" customWidth="1"/>
    <col min="12808" max="12808" width="7.28515625" style="61" customWidth="1"/>
    <col min="12809" max="12809" width="7" style="61" customWidth="1"/>
    <col min="12810" max="12828" width="2.7109375" style="61" customWidth="1"/>
    <col min="12829" max="13056" width="11.42578125" style="61"/>
    <col min="13057" max="13057" width="13.7109375" style="61" customWidth="1"/>
    <col min="13058" max="13058" width="7.42578125" style="61" customWidth="1"/>
    <col min="13059" max="13059" width="16.85546875" style="61" customWidth="1"/>
    <col min="13060" max="13060" width="4.28515625" style="61" customWidth="1"/>
    <col min="13061" max="13061" width="4.42578125" style="61" customWidth="1"/>
    <col min="13062" max="13062" width="2.7109375" style="61" customWidth="1"/>
    <col min="13063" max="13063" width="15.7109375" style="61" customWidth="1"/>
    <col min="13064" max="13064" width="7.28515625" style="61" customWidth="1"/>
    <col min="13065" max="13065" width="7" style="61" customWidth="1"/>
    <col min="13066" max="13084" width="2.7109375" style="61" customWidth="1"/>
    <col min="13085" max="13312" width="11.42578125" style="61"/>
    <col min="13313" max="13313" width="13.7109375" style="61" customWidth="1"/>
    <col min="13314" max="13314" width="7.42578125" style="61" customWidth="1"/>
    <col min="13315" max="13315" width="16.85546875" style="61" customWidth="1"/>
    <col min="13316" max="13316" width="4.28515625" style="61" customWidth="1"/>
    <col min="13317" max="13317" width="4.42578125" style="61" customWidth="1"/>
    <col min="13318" max="13318" width="2.7109375" style="61" customWidth="1"/>
    <col min="13319" max="13319" width="15.7109375" style="61" customWidth="1"/>
    <col min="13320" max="13320" width="7.28515625" style="61" customWidth="1"/>
    <col min="13321" max="13321" width="7" style="61" customWidth="1"/>
    <col min="13322" max="13340" width="2.7109375" style="61" customWidth="1"/>
    <col min="13341" max="13568" width="11.42578125" style="61"/>
    <col min="13569" max="13569" width="13.7109375" style="61" customWidth="1"/>
    <col min="13570" max="13570" width="7.42578125" style="61" customWidth="1"/>
    <col min="13571" max="13571" width="16.85546875" style="61" customWidth="1"/>
    <col min="13572" max="13572" width="4.28515625" style="61" customWidth="1"/>
    <col min="13573" max="13573" width="4.42578125" style="61" customWidth="1"/>
    <col min="13574" max="13574" width="2.7109375" style="61" customWidth="1"/>
    <col min="13575" max="13575" width="15.7109375" style="61" customWidth="1"/>
    <col min="13576" max="13576" width="7.28515625" style="61" customWidth="1"/>
    <col min="13577" max="13577" width="7" style="61" customWidth="1"/>
    <col min="13578" max="13596" width="2.7109375" style="61" customWidth="1"/>
    <col min="13597" max="13824" width="11.42578125" style="61"/>
    <col min="13825" max="13825" width="13.7109375" style="61" customWidth="1"/>
    <col min="13826" max="13826" width="7.42578125" style="61" customWidth="1"/>
    <col min="13827" max="13827" width="16.85546875" style="61" customWidth="1"/>
    <col min="13828" max="13828" width="4.28515625" style="61" customWidth="1"/>
    <col min="13829" max="13829" width="4.42578125" style="61" customWidth="1"/>
    <col min="13830" max="13830" width="2.7109375" style="61" customWidth="1"/>
    <col min="13831" max="13831" width="15.7109375" style="61" customWidth="1"/>
    <col min="13832" max="13832" width="7.28515625" style="61" customWidth="1"/>
    <col min="13833" max="13833" width="7" style="61" customWidth="1"/>
    <col min="13834" max="13852" width="2.7109375" style="61" customWidth="1"/>
    <col min="13853" max="14080" width="11.42578125" style="61"/>
    <col min="14081" max="14081" width="13.7109375" style="61" customWidth="1"/>
    <col min="14082" max="14082" width="7.42578125" style="61" customWidth="1"/>
    <col min="14083" max="14083" width="16.85546875" style="61" customWidth="1"/>
    <col min="14084" max="14084" width="4.28515625" style="61" customWidth="1"/>
    <col min="14085" max="14085" width="4.42578125" style="61" customWidth="1"/>
    <col min="14086" max="14086" width="2.7109375" style="61" customWidth="1"/>
    <col min="14087" max="14087" width="15.7109375" style="61" customWidth="1"/>
    <col min="14088" max="14088" width="7.28515625" style="61" customWidth="1"/>
    <col min="14089" max="14089" width="7" style="61" customWidth="1"/>
    <col min="14090" max="14108" width="2.7109375" style="61" customWidth="1"/>
    <col min="14109" max="14336" width="11.42578125" style="61"/>
    <col min="14337" max="14337" width="13.7109375" style="61" customWidth="1"/>
    <col min="14338" max="14338" width="7.42578125" style="61" customWidth="1"/>
    <col min="14339" max="14339" width="16.85546875" style="61" customWidth="1"/>
    <col min="14340" max="14340" width="4.28515625" style="61" customWidth="1"/>
    <col min="14341" max="14341" width="4.42578125" style="61" customWidth="1"/>
    <col min="14342" max="14342" width="2.7109375" style="61" customWidth="1"/>
    <col min="14343" max="14343" width="15.7109375" style="61" customWidth="1"/>
    <col min="14344" max="14344" width="7.28515625" style="61" customWidth="1"/>
    <col min="14345" max="14345" width="7" style="61" customWidth="1"/>
    <col min="14346" max="14364" width="2.7109375" style="61" customWidth="1"/>
    <col min="14365" max="14592" width="11.42578125" style="61"/>
    <col min="14593" max="14593" width="13.7109375" style="61" customWidth="1"/>
    <col min="14594" max="14594" width="7.42578125" style="61" customWidth="1"/>
    <col min="14595" max="14595" width="16.85546875" style="61" customWidth="1"/>
    <col min="14596" max="14596" width="4.28515625" style="61" customWidth="1"/>
    <col min="14597" max="14597" width="4.42578125" style="61" customWidth="1"/>
    <col min="14598" max="14598" width="2.7109375" style="61" customWidth="1"/>
    <col min="14599" max="14599" width="15.7109375" style="61" customWidth="1"/>
    <col min="14600" max="14600" width="7.28515625" style="61" customWidth="1"/>
    <col min="14601" max="14601" width="7" style="61" customWidth="1"/>
    <col min="14602" max="14620" width="2.7109375" style="61" customWidth="1"/>
    <col min="14621" max="14848" width="11.42578125" style="61"/>
    <col min="14849" max="14849" width="13.7109375" style="61" customWidth="1"/>
    <col min="14850" max="14850" width="7.42578125" style="61" customWidth="1"/>
    <col min="14851" max="14851" width="16.85546875" style="61" customWidth="1"/>
    <col min="14852" max="14852" width="4.28515625" style="61" customWidth="1"/>
    <col min="14853" max="14853" width="4.42578125" style="61" customWidth="1"/>
    <col min="14854" max="14854" width="2.7109375" style="61" customWidth="1"/>
    <col min="14855" max="14855" width="15.7109375" style="61" customWidth="1"/>
    <col min="14856" max="14856" width="7.28515625" style="61" customWidth="1"/>
    <col min="14857" max="14857" width="7" style="61" customWidth="1"/>
    <col min="14858" max="14876" width="2.7109375" style="61" customWidth="1"/>
    <col min="14877" max="15104" width="11.42578125" style="61"/>
    <col min="15105" max="15105" width="13.7109375" style="61" customWidth="1"/>
    <col min="15106" max="15106" width="7.42578125" style="61" customWidth="1"/>
    <col min="15107" max="15107" width="16.85546875" style="61" customWidth="1"/>
    <col min="15108" max="15108" width="4.28515625" style="61" customWidth="1"/>
    <col min="15109" max="15109" width="4.42578125" style="61" customWidth="1"/>
    <col min="15110" max="15110" width="2.7109375" style="61" customWidth="1"/>
    <col min="15111" max="15111" width="15.7109375" style="61" customWidth="1"/>
    <col min="15112" max="15112" width="7.28515625" style="61" customWidth="1"/>
    <col min="15113" max="15113" width="7" style="61" customWidth="1"/>
    <col min="15114" max="15132" width="2.7109375" style="61" customWidth="1"/>
    <col min="15133" max="15360" width="11.42578125" style="61"/>
    <col min="15361" max="15361" width="13.7109375" style="61" customWidth="1"/>
    <col min="15362" max="15362" width="7.42578125" style="61" customWidth="1"/>
    <col min="15363" max="15363" width="16.85546875" style="61" customWidth="1"/>
    <col min="15364" max="15364" width="4.28515625" style="61" customWidth="1"/>
    <col min="15365" max="15365" width="4.42578125" style="61" customWidth="1"/>
    <col min="15366" max="15366" width="2.7109375" style="61" customWidth="1"/>
    <col min="15367" max="15367" width="15.7109375" style="61" customWidth="1"/>
    <col min="15368" max="15368" width="7.28515625" style="61" customWidth="1"/>
    <col min="15369" max="15369" width="7" style="61" customWidth="1"/>
    <col min="15370" max="15388" width="2.7109375" style="61" customWidth="1"/>
    <col min="15389" max="15616" width="11.42578125" style="61"/>
    <col min="15617" max="15617" width="13.7109375" style="61" customWidth="1"/>
    <col min="15618" max="15618" width="7.42578125" style="61" customWidth="1"/>
    <col min="15619" max="15619" width="16.85546875" style="61" customWidth="1"/>
    <col min="15620" max="15620" width="4.28515625" style="61" customWidth="1"/>
    <col min="15621" max="15621" width="4.42578125" style="61" customWidth="1"/>
    <col min="15622" max="15622" width="2.7109375" style="61" customWidth="1"/>
    <col min="15623" max="15623" width="15.7109375" style="61" customWidth="1"/>
    <col min="15624" max="15624" width="7.28515625" style="61" customWidth="1"/>
    <col min="15625" max="15625" width="7" style="61" customWidth="1"/>
    <col min="15626" max="15644" width="2.7109375" style="61" customWidth="1"/>
    <col min="15645" max="15872" width="11.42578125" style="61"/>
    <col min="15873" max="15873" width="13.7109375" style="61" customWidth="1"/>
    <col min="15874" max="15874" width="7.42578125" style="61" customWidth="1"/>
    <col min="15875" max="15875" width="16.85546875" style="61" customWidth="1"/>
    <col min="15876" max="15876" width="4.28515625" style="61" customWidth="1"/>
    <col min="15877" max="15877" width="4.42578125" style="61" customWidth="1"/>
    <col min="15878" max="15878" width="2.7109375" style="61" customWidth="1"/>
    <col min="15879" max="15879" width="15.7109375" style="61" customWidth="1"/>
    <col min="15880" max="15880" width="7.28515625" style="61" customWidth="1"/>
    <col min="15881" max="15881" width="7" style="61" customWidth="1"/>
    <col min="15882" max="15900" width="2.7109375" style="61" customWidth="1"/>
    <col min="15901" max="16128" width="11.42578125" style="61"/>
    <col min="16129" max="16129" width="13.7109375" style="61" customWidth="1"/>
    <col min="16130" max="16130" width="7.42578125" style="61" customWidth="1"/>
    <col min="16131" max="16131" width="16.85546875" style="61" customWidth="1"/>
    <col min="16132" max="16132" width="4.28515625" style="61" customWidth="1"/>
    <col min="16133" max="16133" width="4.42578125" style="61" customWidth="1"/>
    <col min="16134" max="16134" width="2.7109375" style="61" customWidth="1"/>
    <col min="16135" max="16135" width="15.7109375" style="61" customWidth="1"/>
    <col min="16136" max="16136" width="7.28515625" style="61" customWidth="1"/>
    <col min="16137" max="16137" width="7" style="61" customWidth="1"/>
    <col min="16138" max="16156" width="2.7109375" style="61" customWidth="1"/>
    <col min="16157" max="16384" width="11.42578125" style="61"/>
  </cols>
  <sheetData>
    <row r="1" spans="1:28" ht="15" customHeight="1">
      <c r="A1" s="194"/>
      <c r="B1" s="194"/>
      <c r="C1" s="194"/>
      <c r="D1" s="197"/>
      <c r="E1" s="197"/>
      <c r="F1" s="197"/>
      <c r="G1" s="197"/>
      <c r="H1" s="197"/>
      <c r="I1" s="197"/>
      <c r="J1" s="197"/>
      <c r="K1" s="197"/>
      <c r="L1" s="197"/>
      <c r="M1" s="197"/>
      <c r="N1" s="197"/>
      <c r="O1" s="197"/>
      <c r="P1" s="197"/>
      <c r="Q1" s="197"/>
      <c r="R1" s="196" t="s">
        <v>46</v>
      </c>
      <c r="S1" s="192"/>
      <c r="T1" s="192"/>
      <c r="U1" s="192"/>
      <c r="V1" s="192"/>
      <c r="W1" s="192"/>
      <c r="X1" s="192"/>
      <c r="Y1" s="192"/>
      <c r="Z1" s="192"/>
      <c r="AA1" s="192"/>
      <c r="AB1" s="192"/>
    </row>
    <row r="2" spans="1:28" ht="15" customHeight="1">
      <c r="A2" s="194"/>
      <c r="B2" s="194"/>
      <c r="C2" s="194"/>
      <c r="D2" s="195"/>
      <c r="E2" s="195"/>
      <c r="F2" s="195"/>
      <c r="G2" s="195"/>
      <c r="H2" s="195"/>
      <c r="I2" s="195"/>
      <c r="J2" s="195"/>
      <c r="K2" s="195"/>
      <c r="L2" s="195"/>
      <c r="M2" s="195"/>
      <c r="N2" s="195"/>
      <c r="O2" s="195"/>
      <c r="P2" s="195"/>
      <c r="Q2" s="195"/>
      <c r="R2" s="192"/>
      <c r="S2" s="192"/>
      <c r="T2" s="192"/>
      <c r="U2" s="192"/>
      <c r="V2" s="192"/>
      <c r="W2" s="192"/>
      <c r="X2" s="192"/>
      <c r="Y2" s="192"/>
      <c r="Z2" s="192"/>
      <c r="AA2" s="192"/>
      <c r="AB2" s="192"/>
    </row>
    <row r="3" spans="1:28" ht="15.75">
      <c r="A3" s="194"/>
      <c r="B3" s="194"/>
      <c r="C3" s="194"/>
      <c r="D3" s="193"/>
      <c r="E3" s="193"/>
      <c r="F3" s="193"/>
      <c r="G3" s="193"/>
      <c r="H3" s="193"/>
      <c r="I3" s="193"/>
      <c r="J3" s="193"/>
      <c r="K3" s="193"/>
      <c r="L3" s="193"/>
      <c r="M3" s="193"/>
      <c r="N3" s="193"/>
      <c r="O3" s="193"/>
      <c r="P3" s="193"/>
      <c r="Q3" s="193"/>
      <c r="R3" s="192"/>
      <c r="S3" s="192"/>
      <c r="T3" s="192"/>
      <c r="U3" s="192"/>
      <c r="V3" s="192"/>
      <c r="W3" s="192"/>
      <c r="X3" s="192"/>
      <c r="Y3" s="192"/>
      <c r="Z3" s="192"/>
      <c r="AA3" s="192"/>
      <c r="AB3" s="192"/>
    </row>
    <row r="4" spans="1:28" ht="10.5" customHeight="1">
      <c r="R4" s="192"/>
      <c r="S4" s="192"/>
      <c r="T4" s="192"/>
      <c r="U4" s="192"/>
      <c r="V4" s="192"/>
      <c r="W4" s="192"/>
      <c r="X4" s="192"/>
      <c r="Y4" s="192"/>
      <c r="Z4" s="192"/>
      <c r="AA4" s="192"/>
      <c r="AB4" s="192"/>
    </row>
    <row r="5" spans="1:28" ht="6" customHeight="1">
      <c r="A5" s="191"/>
      <c r="B5" s="191"/>
      <c r="C5" s="191"/>
      <c r="D5" s="191"/>
      <c r="E5" s="191"/>
      <c r="F5" s="188" t="s">
        <v>45</v>
      </c>
      <c r="G5" s="188"/>
      <c r="H5" s="188"/>
      <c r="I5" s="188"/>
      <c r="J5" s="188"/>
      <c r="K5" s="188"/>
      <c r="L5" s="191"/>
      <c r="M5" s="191"/>
      <c r="N5" s="191"/>
      <c r="O5" s="191"/>
      <c r="P5" s="191"/>
      <c r="Q5" s="191"/>
      <c r="R5" s="191"/>
      <c r="S5" s="191"/>
      <c r="T5" s="191"/>
      <c r="U5" s="191"/>
      <c r="V5" s="191"/>
      <c r="W5" s="191"/>
      <c r="X5" s="191"/>
      <c r="Y5" s="191"/>
      <c r="Z5" s="191"/>
      <c r="AA5" s="191"/>
      <c r="AB5" s="191"/>
    </row>
    <row r="6" spans="1:28" ht="6" customHeight="1">
      <c r="A6" s="190"/>
      <c r="B6" s="190"/>
      <c r="C6" s="190"/>
      <c r="D6" s="190"/>
      <c r="E6" s="190"/>
      <c r="F6" s="188"/>
      <c r="G6" s="188"/>
      <c r="H6" s="188"/>
      <c r="I6" s="188"/>
      <c r="J6" s="188"/>
      <c r="K6" s="188"/>
      <c r="L6" s="189"/>
      <c r="M6" s="189"/>
      <c r="N6" s="189"/>
      <c r="O6" s="189"/>
      <c r="P6" s="189"/>
      <c r="Q6" s="189"/>
      <c r="R6" s="189"/>
      <c r="S6" s="189"/>
      <c r="T6" s="189"/>
      <c r="U6" s="189"/>
      <c r="V6" s="189"/>
      <c r="W6" s="189"/>
      <c r="X6" s="189"/>
      <c r="Y6" s="189"/>
      <c r="Z6" s="189"/>
      <c r="AA6" s="189"/>
      <c r="AB6" s="189"/>
    </row>
    <row r="7" spans="1:28" ht="6" customHeight="1">
      <c r="A7" s="187"/>
      <c r="B7" s="187"/>
      <c r="C7" s="187"/>
      <c r="D7" s="187"/>
      <c r="E7" s="187"/>
      <c r="F7" s="188"/>
      <c r="G7" s="188"/>
      <c r="H7" s="188"/>
      <c r="I7" s="188"/>
      <c r="J7" s="188"/>
      <c r="K7" s="188"/>
      <c r="L7" s="187"/>
      <c r="M7" s="187"/>
      <c r="N7" s="187"/>
      <c r="O7" s="187"/>
      <c r="P7" s="187"/>
      <c r="Q7" s="187"/>
      <c r="R7" s="187"/>
      <c r="S7" s="187"/>
      <c r="T7" s="187"/>
      <c r="U7" s="187"/>
      <c r="V7" s="187"/>
      <c r="W7" s="187"/>
      <c r="X7" s="187"/>
      <c r="Y7" s="187"/>
      <c r="Z7" s="187"/>
      <c r="AA7" s="187"/>
      <c r="AB7" s="187"/>
    </row>
    <row r="8" spans="1:28" s="176" customFormat="1" ht="53.1" customHeight="1">
      <c r="A8" s="186" t="s">
        <v>0</v>
      </c>
      <c r="B8" s="185"/>
      <c r="C8" s="185"/>
      <c r="D8" s="185"/>
      <c r="E8" s="185"/>
      <c r="F8" s="185"/>
      <c r="G8" s="185"/>
      <c r="H8" s="185"/>
      <c r="I8" s="185"/>
      <c r="J8" s="185"/>
      <c r="K8" s="185"/>
      <c r="L8" s="185"/>
      <c r="M8" s="185"/>
      <c r="N8" s="185"/>
      <c r="O8" s="185"/>
      <c r="P8" s="185"/>
      <c r="Q8" s="185"/>
      <c r="R8" s="185"/>
      <c r="S8" s="185"/>
      <c r="T8" s="185"/>
      <c r="U8" s="185"/>
      <c r="V8" s="185"/>
      <c r="W8" s="185"/>
      <c r="X8" s="185"/>
      <c r="Y8" s="185"/>
      <c r="Z8" s="185"/>
      <c r="AA8" s="185"/>
      <c r="AB8" s="177"/>
    </row>
    <row r="9" spans="1:28" s="176" customFormat="1" ht="15" customHeight="1">
      <c r="A9" s="181" t="s">
        <v>44</v>
      </c>
      <c r="B9" s="184"/>
      <c r="C9" s="184"/>
      <c r="D9" s="184"/>
      <c r="E9" s="184"/>
      <c r="F9" s="184"/>
      <c r="G9" s="184"/>
      <c r="H9" s="184"/>
      <c r="I9" s="179" t="s">
        <v>43</v>
      </c>
      <c r="J9" s="179"/>
      <c r="K9" s="183"/>
      <c r="L9" s="183"/>
      <c r="M9" s="183"/>
      <c r="N9" s="183"/>
      <c r="O9" s="183"/>
      <c r="P9" s="183"/>
      <c r="Q9" s="183"/>
      <c r="R9" s="183"/>
      <c r="S9" s="183"/>
      <c r="T9" s="183"/>
      <c r="U9" s="183"/>
      <c r="V9" s="183"/>
      <c r="W9" s="183"/>
      <c r="X9" s="183"/>
      <c r="Y9" s="183"/>
      <c r="Z9" s="183"/>
      <c r="AA9" s="183"/>
      <c r="AB9" s="177"/>
    </row>
    <row r="10" spans="1:28" s="176" customFormat="1" ht="15" customHeight="1">
      <c r="A10" s="181" t="s">
        <v>42</v>
      </c>
      <c r="B10" s="180"/>
      <c r="C10" s="180"/>
      <c r="D10" s="180"/>
      <c r="E10" s="180"/>
      <c r="F10" s="180"/>
      <c r="G10" s="180"/>
      <c r="H10" s="180"/>
      <c r="I10" s="179" t="s">
        <v>41</v>
      </c>
      <c r="J10" s="179"/>
      <c r="K10" s="182"/>
      <c r="L10" s="182"/>
      <c r="M10" s="182"/>
      <c r="N10" s="182"/>
      <c r="O10" s="182"/>
      <c r="P10" s="182"/>
      <c r="Q10" s="182"/>
      <c r="R10" s="182"/>
      <c r="S10" s="179" t="s">
        <v>41</v>
      </c>
      <c r="T10" s="179"/>
      <c r="U10" s="182"/>
      <c r="V10" s="182"/>
      <c r="W10" s="182"/>
      <c r="X10" s="182"/>
      <c r="Y10" s="182"/>
      <c r="Z10" s="182"/>
      <c r="AA10" s="182"/>
      <c r="AB10" s="177"/>
    </row>
    <row r="11" spans="1:28" s="176" customFormat="1" ht="15" customHeight="1">
      <c r="A11" s="181" t="s">
        <v>22</v>
      </c>
      <c r="B11" s="180" t="s">
        <v>40</v>
      </c>
      <c r="C11" s="180"/>
      <c r="D11" s="180"/>
      <c r="E11" s="180"/>
      <c r="F11" s="180"/>
      <c r="G11" s="180"/>
      <c r="H11" s="180"/>
      <c r="I11" s="179" t="s">
        <v>39</v>
      </c>
      <c r="J11" s="179"/>
      <c r="K11" s="178"/>
      <c r="L11" s="178"/>
      <c r="M11" s="178"/>
      <c r="N11" s="178"/>
      <c r="O11" s="178"/>
      <c r="P11" s="178"/>
      <c r="Q11" s="178"/>
      <c r="R11" s="178"/>
      <c r="S11" s="178"/>
      <c r="T11" s="178"/>
      <c r="U11" s="178"/>
      <c r="V11" s="178"/>
      <c r="W11" s="178"/>
      <c r="X11" s="178"/>
      <c r="Y11" s="178"/>
      <c r="Z11" s="178"/>
      <c r="AA11" s="178"/>
      <c r="AB11" s="177"/>
    </row>
    <row r="12" spans="1:28" s="8" customFormat="1" ht="8.25" customHeight="1">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row>
    <row r="13" spans="1:28" s="8" customFormat="1" ht="12.75" customHeight="1">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row>
    <row r="14" spans="1:28" s="8" customFormat="1" ht="6.75" customHeight="1" thickBot="1">
      <c r="A14" s="175"/>
      <c r="B14" s="174"/>
      <c r="C14" s="174"/>
      <c r="D14" s="173"/>
      <c r="E14" s="173"/>
      <c r="F14" s="173"/>
      <c r="G14" s="172"/>
      <c r="H14" s="172"/>
      <c r="I14" s="172"/>
      <c r="J14" s="172"/>
      <c r="K14" s="172"/>
      <c r="L14" s="172"/>
      <c r="M14" s="172"/>
      <c r="N14" s="172"/>
      <c r="O14" s="172"/>
      <c r="P14" s="172"/>
      <c r="Q14" s="172"/>
      <c r="R14" s="172"/>
      <c r="S14" s="172"/>
      <c r="T14" s="172"/>
      <c r="U14" s="172"/>
      <c r="V14" s="172"/>
      <c r="W14" s="172"/>
      <c r="X14" s="172"/>
      <c r="Y14" s="172"/>
      <c r="Z14" s="172"/>
      <c r="AA14" s="172"/>
      <c r="AB14" s="171"/>
    </row>
    <row r="15" spans="1:28" s="161" customFormat="1" ht="15" customHeight="1">
      <c r="A15" s="170" t="s">
        <v>38</v>
      </c>
      <c r="B15" s="169" t="s">
        <v>37</v>
      </c>
      <c r="C15" s="165" t="s">
        <v>36</v>
      </c>
      <c r="D15" s="168"/>
      <c r="E15" s="167" t="s">
        <v>35</v>
      </c>
      <c r="F15" s="163"/>
      <c r="G15" s="166"/>
      <c r="H15" s="165" t="s">
        <v>34</v>
      </c>
      <c r="I15" s="164" t="s">
        <v>33</v>
      </c>
      <c r="J15" s="163"/>
      <c r="K15" s="163"/>
      <c r="L15" s="163"/>
      <c r="M15" s="163"/>
      <c r="N15" s="163"/>
      <c r="O15" s="163"/>
      <c r="P15" s="163"/>
      <c r="Q15" s="163"/>
      <c r="R15" s="163"/>
      <c r="S15" s="163"/>
      <c r="T15" s="163"/>
      <c r="U15" s="163"/>
      <c r="V15" s="163"/>
      <c r="W15" s="163"/>
      <c r="X15" s="163"/>
      <c r="Y15" s="163"/>
      <c r="Z15" s="163"/>
      <c r="AA15" s="163"/>
      <c r="AB15" s="162"/>
    </row>
    <row r="16" spans="1:28" ht="12.75" customHeight="1">
      <c r="A16" s="160"/>
      <c r="B16" s="159"/>
      <c r="C16" s="156"/>
      <c r="D16" s="150"/>
      <c r="E16" s="158"/>
      <c r="F16" s="154"/>
      <c r="G16" s="157"/>
      <c r="H16" s="156"/>
      <c r="I16" s="155"/>
      <c r="J16" s="154"/>
      <c r="K16" s="154"/>
      <c r="L16" s="154"/>
      <c r="M16" s="154"/>
      <c r="N16" s="154"/>
      <c r="O16" s="154"/>
      <c r="P16" s="154"/>
      <c r="Q16" s="154"/>
      <c r="R16" s="154"/>
      <c r="S16" s="154"/>
      <c r="T16" s="154"/>
      <c r="U16" s="154"/>
      <c r="V16" s="154"/>
      <c r="W16" s="154"/>
      <c r="X16" s="154"/>
      <c r="Y16" s="154"/>
      <c r="Z16" s="154"/>
      <c r="AA16" s="154"/>
      <c r="AB16" s="153"/>
    </row>
    <row r="17" spans="1:28" ht="15" customHeight="1" thickBot="1">
      <c r="A17" s="152"/>
      <c r="B17" s="151"/>
      <c r="C17" s="146"/>
      <c r="D17" s="150"/>
      <c r="E17" s="149"/>
      <c r="F17" s="148"/>
      <c r="G17" s="147"/>
      <c r="H17" s="146"/>
      <c r="I17" s="145"/>
      <c r="J17" s="67"/>
      <c r="K17" s="67"/>
      <c r="L17" s="67"/>
      <c r="M17" s="67"/>
      <c r="N17" s="67"/>
      <c r="O17" s="67"/>
      <c r="P17" s="67"/>
      <c r="Q17" s="67"/>
      <c r="R17" s="67"/>
      <c r="S17" s="67"/>
      <c r="T17" s="67"/>
      <c r="U17" s="67"/>
      <c r="V17" s="67"/>
      <c r="W17" s="67"/>
      <c r="X17" s="67"/>
      <c r="Y17" s="67"/>
      <c r="Z17" s="67"/>
      <c r="AA17" s="67"/>
      <c r="AB17" s="144"/>
    </row>
    <row r="18" spans="1:28" ht="15" customHeight="1">
      <c r="A18" s="143"/>
      <c r="B18" s="142"/>
      <c r="C18" s="141"/>
      <c r="D18" s="140"/>
      <c r="E18" s="139"/>
      <c r="F18" s="139"/>
      <c r="G18" s="138"/>
      <c r="H18" s="137"/>
      <c r="I18" s="136"/>
      <c r="J18" s="135"/>
      <c r="K18" s="134"/>
      <c r="L18" s="134"/>
      <c r="M18" s="134"/>
      <c r="N18" s="134"/>
      <c r="O18" s="134"/>
      <c r="P18" s="134"/>
      <c r="Q18" s="134"/>
      <c r="R18" s="134"/>
      <c r="S18" s="133"/>
      <c r="T18" s="133"/>
      <c r="U18" s="133"/>
      <c r="V18" s="133"/>
      <c r="W18" s="133"/>
      <c r="X18" s="133"/>
      <c r="Y18" s="133"/>
      <c r="Z18" s="133"/>
      <c r="AA18" s="133"/>
      <c r="AB18" s="132"/>
    </row>
    <row r="19" spans="1:28" ht="15" customHeight="1">
      <c r="A19" s="106"/>
      <c r="B19" s="105"/>
      <c r="C19" s="118"/>
      <c r="D19" s="102"/>
      <c r="E19" s="101"/>
      <c r="F19" s="101"/>
      <c r="G19" s="107"/>
      <c r="H19" s="119"/>
      <c r="I19" s="99"/>
      <c r="J19" s="98"/>
      <c r="K19" s="76"/>
      <c r="L19" s="76"/>
      <c r="M19" s="76"/>
      <c r="N19" s="131"/>
      <c r="O19" s="76"/>
      <c r="P19" s="76"/>
      <c r="Q19" s="76"/>
      <c r="R19" s="76"/>
      <c r="S19" s="97"/>
      <c r="T19" s="97"/>
      <c r="U19" s="97"/>
      <c r="V19" s="97"/>
      <c r="W19" s="97"/>
      <c r="X19" s="97"/>
      <c r="Y19" s="97"/>
      <c r="Z19" s="97"/>
      <c r="AA19" s="97"/>
      <c r="AB19" s="96"/>
    </row>
    <row r="20" spans="1:28" ht="15" customHeight="1">
      <c r="A20" s="106"/>
      <c r="B20" s="105"/>
      <c r="C20" s="118"/>
      <c r="D20" s="130"/>
      <c r="E20" s="102"/>
      <c r="F20" s="101"/>
      <c r="G20" s="116"/>
      <c r="H20" s="99"/>
      <c r="I20" s="99"/>
      <c r="J20" s="98"/>
      <c r="K20" s="76"/>
      <c r="L20" s="76"/>
      <c r="M20" s="76"/>
      <c r="N20" s="76"/>
      <c r="O20" s="76"/>
      <c r="P20" s="76"/>
      <c r="Q20" s="76"/>
      <c r="R20" s="76"/>
      <c r="S20" s="97"/>
      <c r="T20" s="97"/>
      <c r="U20" s="97"/>
      <c r="V20" s="97"/>
      <c r="W20" s="97"/>
      <c r="X20" s="97"/>
      <c r="Y20" s="97"/>
      <c r="Z20" s="97"/>
      <c r="AA20" s="97"/>
      <c r="AB20" s="96"/>
    </row>
    <row r="21" spans="1:28" ht="15" customHeight="1">
      <c r="A21" s="106"/>
      <c r="B21" s="105"/>
      <c r="C21" s="108"/>
      <c r="D21" s="128"/>
      <c r="E21" s="102"/>
      <c r="F21" s="101"/>
      <c r="G21" s="107"/>
      <c r="H21" s="99"/>
      <c r="I21" s="99"/>
      <c r="J21" s="98"/>
      <c r="K21" s="76"/>
      <c r="L21" s="76"/>
      <c r="M21" s="76"/>
      <c r="N21" s="76"/>
      <c r="O21" s="76"/>
      <c r="P21" s="76"/>
      <c r="Q21" s="76"/>
      <c r="R21" s="76"/>
      <c r="S21" s="97"/>
      <c r="T21" s="97"/>
      <c r="U21" s="97"/>
      <c r="V21" s="97"/>
      <c r="W21" s="97"/>
      <c r="X21" s="97"/>
      <c r="Y21" s="97"/>
      <c r="Z21" s="97"/>
      <c r="AA21" s="97"/>
      <c r="AB21" s="96"/>
    </row>
    <row r="22" spans="1:28" ht="15" customHeight="1">
      <c r="A22" s="106"/>
      <c r="B22" s="105"/>
      <c r="C22" s="104"/>
      <c r="D22" s="128"/>
      <c r="E22" s="102"/>
      <c r="F22" s="101"/>
      <c r="G22" s="107"/>
      <c r="H22" s="99"/>
      <c r="I22" s="99"/>
      <c r="J22" s="98"/>
      <c r="K22" s="76"/>
      <c r="L22" s="76"/>
      <c r="M22" s="76"/>
      <c r="N22" s="76"/>
      <c r="O22" s="76"/>
      <c r="P22" s="76"/>
      <c r="Q22" s="76"/>
      <c r="R22" s="76"/>
      <c r="S22" s="97"/>
      <c r="T22" s="97"/>
      <c r="U22" s="97"/>
      <c r="V22" s="97"/>
      <c r="W22" s="97"/>
      <c r="X22" s="97"/>
      <c r="Y22" s="97"/>
      <c r="Z22" s="97"/>
      <c r="AA22" s="97"/>
      <c r="AB22" s="96"/>
    </row>
    <row r="23" spans="1:28" ht="15" customHeight="1">
      <c r="A23" s="106"/>
      <c r="B23" s="105"/>
      <c r="C23" s="129"/>
      <c r="D23" s="128"/>
      <c r="E23" s="102"/>
      <c r="F23" s="101"/>
      <c r="G23" s="127"/>
      <c r="H23" s="99"/>
      <c r="I23" s="99"/>
      <c r="J23" s="98"/>
      <c r="K23" s="76"/>
      <c r="L23" s="76"/>
      <c r="M23" s="76"/>
      <c r="N23" s="76"/>
      <c r="O23" s="76"/>
      <c r="P23" s="76"/>
      <c r="Q23" s="76"/>
      <c r="R23" s="76"/>
      <c r="S23" s="97"/>
      <c r="T23" s="97"/>
      <c r="U23" s="97"/>
      <c r="V23" s="97"/>
      <c r="W23" s="97"/>
      <c r="X23" s="97"/>
      <c r="Y23" s="97"/>
      <c r="Z23" s="97"/>
      <c r="AA23" s="97"/>
      <c r="AB23" s="96"/>
    </row>
    <row r="24" spans="1:28" ht="15" customHeight="1">
      <c r="A24" s="106"/>
      <c r="B24" s="105"/>
      <c r="C24" s="118"/>
      <c r="D24" s="126"/>
      <c r="E24" s="102"/>
      <c r="F24" s="101"/>
      <c r="G24" s="107"/>
      <c r="H24" s="99"/>
      <c r="I24" s="99"/>
      <c r="J24" s="98"/>
      <c r="K24" s="76"/>
      <c r="L24" s="76"/>
      <c r="M24" s="76"/>
      <c r="N24" s="76"/>
      <c r="O24" s="76"/>
      <c r="P24" s="76"/>
      <c r="Q24" s="76"/>
      <c r="R24" s="76"/>
      <c r="S24" s="97"/>
      <c r="T24" s="97"/>
      <c r="U24" s="97"/>
      <c r="V24" s="97"/>
      <c r="W24" s="97"/>
      <c r="X24" s="97"/>
      <c r="Y24" s="97"/>
      <c r="Z24" s="97"/>
      <c r="AA24" s="97"/>
      <c r="AB24" s="96"/>
    </row>
    <row r="25" spans="1:28" ht="15" customHeight="1">
      <c r="A25" s="106"/>
      <c r="B25" s="105"/>
      <c r="C25" s="118"/>
      <c r="D25" s="123"/>
      <c r="E25" s="125"/>
      <c r="F25" s="121"/>
      <c r="G25" s="120"/>
      <c r="H25" s="119"/>
      <c r="I25" s="99"/>
      <c r="J25" s="98"/>
      <c r="K25" s="76"/>
      <c r="L25" s="76"/>
      <c r="M25" s="76"/>
      <c r="N25" s="76"/>
      <c r="O25" s="76"/>
      <c r="P25" s="76"/>
      <c r="Q25" s="76"/>
      <c r="R25" s="76"/>
      <c r="S25" s="97"/>
      <c r="T25" s="97"/>
      <c r="U25" s="97"/>
      <c r="V25" s="97"/>
      <c r="W25" s="97"/>
      <c r="X25" s="97"/>
      <c r="Y25" s="97"/>
      <c r="Z25" s="97"/>
      <c r="AA25" s="97"/>
      <c r="AB25" s="96"/>
    </row>
    <row r="26" spans="1:28" ht="15" customHeight="1">
      <c r="A26" s="106"/>
      <c r="B26" s="105"/>
      <c r="C26" s="118"/>
      <c r="D26" s="124"/>
      <c r="E26" s="122"/>
      <c r="F26" s="121"/>
      <c r="G26" s="120"/>
      <c r="H26" s="119"/>
      <c r="I26" s="99"/>
      <c r="J26" s="98"/>
      <c r="K26" s="76"/>
      <c r="L26" s="76"/>
      <c r="M26" s="76"/>
      <c r="N26" s="76"/>
      <c r="O26" s="76"/>
      <c r="P26" s="76"/>
      <c r="Q26" s="76"/>
      <c r="R26" s="76"/>
      <c r="S26" s="97"/>
      <c r="T26" s="97"/>
      <c r="U26" s="97"/>
      <c r="V26" s="97"/>
      <c r="W26" s="97"/>
      <c r="X26" s="97"/>
      <c r="Y26" s="97"/>
      <c r="Z26" s="97"/>
      <c r="AA26" s="97"/>
      <c r="AB26" s="96"/>
    </row>
    <row r="27" spans="1:28" ht="15" customHeight="1">
      <c r="A27" s="106"/>
      <c r="B27" s="105"/>
      <c r="C27" s="118"/>
      <c r="D27" s="123"/>
      <c r="E27" s="122"/>
      <c r="F27" s="121"/>
      <c r="G27" s="120"/>
      <c r="H27" s="119"/>
      <c r="I27" s="99"/>
      <c r="J27" s="98"/>
      <c r="K27" s="76"/>
      <c r="L27" s="76"/>
      <c r="M27" s="76"/>
      <c r="N27" s="76"/>
      <c r="O27" s="76"/>
      <c r="P27" s="76"/>
      <c r="Q27" s="76"/>
      <c r="R27" s="76"/>
      <c r="S27" s="97"/>
      <c r="T27" s="97"/>
      <c r="U27" s="97"/>
      <c r="V27" s="97"/>
      <c r="W27" s="97"/>
      <c r="X27" s="97"/>
      <c r="Y27" s="97"/>
      <c r="Z27" s="97"/>
      <c r="AA27" s="97"/>
      <c r="AB27" s="96"/>
    </row>
    <row r="28" spans="1:28" ht="15" customHeight="1">
      <c r="A28" s="106"/>
      <c r="B28" s="105"/>
      <c r="C28" s="118"/>
      <c r="D28" s="117"/>
      <c r="E28" s="102"/>
      <c r="F28" s="101"/>
      <c r="G28" s="116"/>
      <c r="H28" s="99"/>
      <c r="I28" s="99"/>
      <c r="J28" s="98"/>
      <c r="K28" s="76"/>
      <c r="L28" s="76"/>
      <c r="M28" s="76"/>
      <c r="N28" s="76"/>
      <c r="O28" s="76"/>
      <c r="P28" s="76"/>
      <c r="Q28" s="76"/>
      <c r="R28" s="76"/>
      <c r="S28" s="97"/>
      <c r="T28" s="97"/>
      <c r="U28" s="97"/>
      <c r="V28" s="97"/>
      <c r="W28" s="97"/>
      <c r="X28" s="97"/>
      <c r="Y28" s="97"/>
      <c r="Z28" s="97"/>
      <c r="AA28" s="97"/>
      <c r="AB28" s="96"/>
    </row>
    <row r="29" spans="1:28" s="109" customFormat="1" ht="15" customHeight="1">
      <c r="A29" s="106"/>
      <c r="B29" s="105"/>
      <c r="C29" s="115"/>
      <c r="D29" s="103"/>
      <c r="E29" s="102"/>
      <c r="F29" s="101"/>
      <c r="G29" s="114"/>
      <c r="H29" s="99"/>
      <c r="I29" s="99"/>
      <c r="J29" s="113"/>
      <c r="K29" s="112"/>
      <c r="L29" s="112"/>
      <c r="M29" s="112"/>
      <c r="N29" s="112"/>
      <c r="O29" s="112"/>
      <c r="P29" s="112"/>
      <c r="Q29" s="112"/>
      <c r="R29" s="112"/>
      <c r="S29" s="111"/>
      <c r="T29" s="111"/>
      <c r="U29" s="111"/>
      <c r="V29" s="111"/>
      <c r="W29" s="111"/>
      <c r="X29" s="111"/>
      <c r="Y29" s="111"/>
      <c r="Z29" s="111"/>
      <c r="AA29" s="111"/>
      <c r="AB29" s="110"/>
    </row>
    <row r="30" spans="1:28" ht="15" customHeight="1">
      <c r="A30" s="106"/>
      <c r="B30" s="105"/>
      <c r="C30" s="108"/>
      <c r="D30" s="103"/>
      <c r="E30" s="102"/>
      <c r="F30" s="101"/>
      <c r="G30" s="107"/>
      <c r="H30" s="99"/>
      <c r="I30" s="99"/>
      <c r="J30" s="98"/>
      <c r="K30" s="76"/>
      <c r="L30" s="76"/>
      <c r="M30" s="76"/>
      <c r="N30" s="76"/>
      <c r="O30" s="76"/>
      <c r="P30" s="76"/>
      <c r="Q30" s="76"/>
      <c r="R30" s="76"/>
      <c r="S30" s="97"/>
      <c r="T30" s="97"/>
      <c r="U30" s="97"/>
      <c r="V30" s="97"/>
      <c r="W30" s="97"/>
      <c r="X30" s="97"/>
      <c r="Y30" s="97"/>
      <c r="Z30" s="97"/>
      <c r="AA30" s="97"/>
      <c r="AB30" s="96"/>
    </row>
    <row r="31" spans="1:28" ht="15" customHeight="1">
      <c r="A31" s="106"/>
      <c r="B31" s="105"/>
      <c r="C31" s="108"/>
      <c r="D31" s="103"/>
      <c r="E31" s="102"/>
      <c r="F31" s="101"/>
      <c r="G31" s="107"/>
      <c r="H31" s="99"/>
      <c r="I31" s="99"/>
      <c r="J31" s="98"/>
      <c r="K31" s="76"/>
      <c r="L31" s="76"/>
      <c r="M31" s="76"/>
      <c r="N31" s="76"/>
      <c r="O31" s="76"/>
      <c r="P31" s="76"/>
      <c r="Q31" s="76"/>
      <c r="R31" s="76"/>
      <c r="S31" s="97"/>
      <c r="T31" s="97"/>
      <c r="U31" s="97"/>
      <c r="V31" s="97"/>
      <c r="W31" s="97"/>
      <c r="X31" s="97"/>
      <c r="Y31" s="97"/>
      <c r="Z31" s="97"/>
      <c r="AA31" s="97"/>
      <c r="AB31" s="96"/>
    </row>
    <row r="32" spans="1:28" ht="15" customHeight="1">
      <c r="A32" s="106"/>
      <c r="B32" s="105"/>
      <c r="C32" s="108"/>
      <c r="D32" s="103"/>
      <c r="E32" s="102"/>
      <c r="F32" s="101"/>
      <c r="G32" s="107"/>
      <c r="H32" s="99"/>
      <c r="I32" s="99"/>
      <c r="J32" s="98"/>
      <c r="K32" s="76"/>
      <c r="L32" s="76"/>
      <c r="M32" s="76"/>
      <c r="N32" s="76"/>
      <c r="O32" s="76"/>
      <c r="P32" s="76"/>
      <c r="Q32" s="76"/>
      <c r="R32" s="76"/>
      <c r="S32" s="97"/>
      <c r="T32" s="97"/>
      <c r="U32" s="97"/>
      <c r="V32" s="97"/>
      <c r="W32" s="97"/>
      <c r="X32" s="97"/>
      <c r="Y32" s="97"/>
      <c r="Z32" s="97"/>
      <c r="AA32" s="97"/>
      <c r="AB32" s="96"/>
    </row>
    <row r="33" spans="1:28" ht="15" customHeight="1">
      <c r="A33" s="106"/>
      <c r="B33" s="105"/>
      <c r="C33" s="108"/>
      <c r="D33" s="103"/>
      <c r="E33" s="102"/>
      <c r="F33" s="101"/>
      <c r="G33" s="107"/>
      <c r="H33" s="99"/>
      <c r="I33" s="99"/>
      <c r="J33" s="98"/>
      <c r="K33" s="76"/>
      <c r="L33" s="76"/>
      <c r="M33" s="76"/>
      <c r="N33" s="76"/>
      <c r="O33" s="76"/>
      <c r="P33" s="76"/>
      <c r="Q33" s="76"/>
      <c r="R33" s="76"/>
      <c r="S33" s="97"/>
      <c r="T33" s="97"/>
      <c r="U33" s="97"/>
      <c r="V33" s="97"/>
      <c r="W33" s="97"/>
      <c r="X33" s="97"/>
      <c r="Y33" s="97"/>
      <c r="Z33" s="97"/>
      <c r="AA33" s="97"/>
      <c r="AB33" s="96"/>
    </row>
    <row r="34" spans="1:28" ht="15" customHeight="1">
      <c r="A34" s="106"/>
      <c r="B34" s="105"/>
      <c r="C34" s="104"/>
      <c r="D34" s="103"/>
      <c r="E34" s="102"/>
      <c r="F34" s="101"/>
      <c r="G34" s="100"/>
      <c r="H34" s="99"/>
      <c r="I34" s="99"/>
      <c r="J34" s="98"/>
      <c r="K34" s="76"/>
      <c r="L34" s="76"/>
      <c r="M34" s="76"/>
      <c r="N34" s="76"/>
      <c r="O34" s="76"/>
      <c r="P34" s="76"/>
      <c r="Q34" s="76"/>
      <c r="R34" s="76"/>
      <c r="S34" s="97"/>
      <c r="T34" s="97"/>
      <c r="U34" s="97"/>
      <c r="V34" s="97"/>
      <c r="W34" s="97"/>
      <c r="X34" s="97"/>
      <c r="Y34" s="97"/>
      <c r="Z34" s="97"/>
      <c r="AA34" s="97"/>
      <c r="AB34" s="96"/>
    </row>
    <row r="35" spans="1:28" ht="24.75" customHeight="1" thickBot="1">
      <c r="A35" s="95"/>
      <c r="B35" s="94"/>
      <c r="C35" s="93"/>
      <c r="D35" s="92"/>
      <c r="E35" s="91"/>
      <c r="F35" s="90"/>
      <c r="G35" s="89"/>
      <c r="H35" s="88"/>
      <c r="I35" s="88"/>
      <c r="J35" s="87"/>
      <c r="K35" s="86"/>
      <c r="L35" s="86"/>
      <c r="M35" s="86"/>
      <c r="N35" s="86"/>
      <c r="O35" s="86"/>
      <c r="P35" s="86"/>
      <c r="Q35" s="86"/>
      <c r="R35" s="86"/>
      <c r="S35" s="85"/>
      <c r="T35" s="85"/>
      <c r="U35" s="85"/>
      <c r="V35" s="85"/>
      <c r="W35" s="85"/>
      <c r="X35" s="85"/>
      <c r="Y35" s="85"/>
      <c r="Z35" s="85"/>
      <c r="AA35" s="85"/>
      <c r="AB35" s="84"/>
    </row>
    <row r="36" spans="1:28" ht="16.5" customHeight="1">
      <c r="A36" s="83"/>
      <c r="B36" s="82"/>
      <c r="C36" s="81"/>
      <c r="D36" s="80"/>
      <c r="E36" s="79"/>
      <c r="F36" s="79"/>
      <c r="G36" s="78"/>
      <c r="H36" s="77"/>
      <c r="I36" s="77"/>
      <c r="J36" s="76"/>
      <c r="K36" s="76"/>
      <c r="L36" s="76"/>
      <c r="M36" s="76"/>
      <c r="N36" s="76"/>
      <c r="O36" s="76"/>
      <c r="P36" s="76"/>
      <c r="Q36" s="76"/>
      <c r="R36" s="76"/>
      <c r="S36" s="76"/>
      <c r="T36" s="76"/>
      <c r="U36" s="76"/>
      <c r="V36" s="76"/>
      <c r="W36" s="76"/>
      <c r="X36" s="76"/>
      <c r="Y36" s="76"/>
      <c r="Z36" s="76"/>
      <c r="AA36" s="76"/>
      <c r="AB36" s="76"/>
    </row>
    <row r="37" spans="1:28" ht="15" customHeight="1">
      <c r="A37" s="75" t="s">
        <v>32</v>
      </c>
      <c r="B37" s="74"/>
      <c r="C37" s="73"/>
      <c r="D37" s="73"/>
      <c r="E37" s="72"/>
      <c r="F37" s="72"/>
      <c r="G37" s="71"/>
      <c r="H37" s="70"/>
      <c r="I37" s="70"/>
      <c r="J37" s="69"/>
      <c r="K37" s="69"/>
      <c r="L37" s="69"/>
      <c r="M37" s="69"/>
      <c r="N37" s="69"/>
      <c r="O37" s="69"/>
      <c r="P37" s="69"/>
      <c r="Q37" s="69"/>
      <c r="R37" s="69"/>
      <c r="S37" s="69"/>
      <c r="T37" s="69"/>
      <c r="U37" s="69"/>
      <c r="V37" s="69"/>
      <c r="W37" s="69"/>
      <c r="X37" s="69"/>
      <c r="Y37" s="69"/>
      <c r="Z37" s="69"/>
      <c r="AA37" s="69"/>
      <c r="AB37" s="69"/>
    </row>
    <row r="38" spans="1:28">
      <c r="A38" s="68"/>
      <c r="B38" s="67"/>
      <c r="C38" s="66"/>
      <c r="D38" s="65"/>
      <c r="E38" s="65"/>
      <c r="F38" s="65"/>
      <c r="G38" s="65"/>
      <c r="H38" s="65"/>
      <c r="I38" s="65"/>
      <c r="J38" s="65"/>
      <c r="K38" s="65"/>
      <c r="L38" s="65"/>
      <c r="M38" s="65"/>
      <c r="N38" s="65"/>
      <c r="O38" s="65"/>
      <c r="P38" s="65"/>
      <c r="Q38" s="65"/>
      <c r="R38" s="65"/>
      <c r="S38" s="65"/>
      <c r="T38" s="65"/>
      <c r="U38" s="65"/>
      <c r="V38" s="65"/>
      <c r="W38" s="65"/>
      <c r="X38" s="65"/>
      <c r="Y38" s="65"/>
      <c r="Z38" s="65"/>
      <c r="AA38" s="65"/>
      <c r="AB38" s="65"/>
    </row>
    <row r="39" spans="1:28">
      <c r="A39" s="68"/>
      <c r="B39" s="67"/>
      <c r="C39" s="66"/>
      <c r="D39" s="65"/>
      <c r="E39" s="65"/>
      <c r="F39" s="65"/>
      <c r="G39" s="65"/>
      <c r="H39" s="65"/>
      <c r="I39" s="65"/>
      <c r="J39" s="65"/>
      <c r="K39" s="65"/>
      <c r="L39" s="65"/>
      <c r="M39" s="65"/>
      <c r="N39" s="65"/>
      <c r="O39" s="65"/>
      <c r="P39" s="65"/>
      <c r="Q39" s="65"/>
      <c r="R39" s="65"/>
      <c r="S39" s="65"/>
      <c r="T39" s="65"/>
      <c r="U39" s="65"/>
      <c r="V39" s="65"/>
      <c r="W39" s="65"/>
      <c r="X39" s="65"/>
      <c r="Y39" s="65"/>
      <c r="Z39" s="65"/>
      <c r="AA39" s="65"/>
      <c r="AB39" s="65"/>
    </row>
  </sheetData>
  <mergeCells count="31">
    <mergeCell ref="K11:AA11"/>
    <mergeCell ref="A12:AB12"/>
    <mergeCell ref="A13:AB13"/>
    <mergeCell ref="J15:AB16"/>
    <mergeCell ref="B11:H11"/>
    <mergeCell ref="A15:A17"/>
    <mergeCell ref="B15:B17"/>
    <mergeCell ref="C15:C17"/>
    <mergeCell ref="E15:G17"/>
    <mergeCell ref="H15:H17"/>
    <mergeCell ref="I11:J11"/>
    <mergeCell ref="U10:AA10"/>
    <mergeCell ref="B9:H9"/>
    <mergeCell ref="I9:J9"/>
    <mergeCell ref="K9:AA9"/>
    <mergeCell ref="I18:I35"/>
    <mergeCell ref="D20:D24"/>
    <mergeCell ref="H20:H24"/>
    <mergeCell ref="D28:D35"/>
    <mergeCell ref="H28:H35"/>
    <mergeCell ref="I15:I17"/>
    <mergeCell ref="F5:K7"/>
    <mergeCell ref="D1:Q1"/>
    <mergeCell ref="D2:Q2"/>
    <mergeCell ref="D3:Q3"/>
    <mergeCell ref="R1:AB4"/>
    <mergeCell ref="B10:H10"/>
    <mergeCell ref="I10:J10"/>
    <mergeCell ref="B8:AA8"/>
    <mergeCell ref="K10:R10"/>
    <mergeCell ref="S10:T10"/>
  </mergeCells>
  <printOptions horizontalCentered="1" verticalCentered="1"/>
  <pageMargins left="0.19685039370078741" right="0.19685039370078741" top="0.78740157480314965" bottom="1.1811023622047245" header="0" footer="0.23622047244094491"/>
  <pageSetup scale="87" orientation="landscape" r:id="rId1"/>
  <headerFooter alignWithMargins="0">
    <oddHeader>&amp;R&amp;"Arial,Negrita"&amp;12&amp;K000000FORMATO E.P. 002.1_x000D_</oddHeader>
    <oddFooter>&amp;R&amp;"Arial,Normal"&amp;K000000HOJA 1 DE: ?_x000D_</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7"/>
  <sheetViews>
    <sheetView workbookViewId="0">
      <selection activeCell="A2" sqref="A2:X4"/>
    </sheetView>
  </sheetViews>
  <sheetFormatPr baseColWidth="10" defaultRowHeight="12.75"/>
  <cols>
    <col min="1" max="1" width="1.85546875" style="1013" customWidth="1"/>
    <col min="2" max="2" width="8.42578125" style="1013" customWidth="1"/>
    <col min="3" max="3" width="5.7109375" style="1013" customWidth="1"/>
    <col min="4" max="4" width="6.28515625" style="1013" customWidth="1"/>
    <col min="5" max="6" width="5.5703125" style="1013" customWidth="1"/>
    <col min="7" max="10" width="6.140625" style="1013" customWidth="1"/>
    <col min="11" max="11" width="11.42578125" style="1013"/>
    <col min="12" max="12" width="24" style="1013" customWidth="1"/>
    <col min="13" max="13" width="22.42578125" style="1013" customWidth="1"/>
    <col min="14" max="14" width="16" style="1013" customWidth="1"/>
    <col min="15" max="15" width="15.85546875" style="1013" customWidth="1"/>
    <col min="16" max="16" width="11.42578125" style="1013"/>
    <col min="17" max="17" width="9.7109375" style="1205" customWidth="1"/>
    <col min="18" max="16384" width="11.42578125" style="1013"/>
  </cols>
  <sheetData>
    <row r="1" spans="1:17" s="1196" customFormat="1" ht="19.5" customHeight="1">
      <c r="A1" s="59"/>
      <c r="B1" s="59"/>
      <c r="C1" s="59"/>
      <c r="D1" s="59"/>
      <c r="E1" s="59"/>
      <c r="F1" s="59"/>
      <c r="G1" s="59"/>
      <c r="H1" s="59"/>
      <c r="I1" s="59"/>
      <c r="J1" s="59"/>
      <c r="K1" s="59"/>
      <c r="L1" s="59"/>
      <c r="M1" s="59"/>
      <c r="N1" s="59"/>
      <c r="O1" s="59"/>
      <c r="P1" s="59"/>
      <c r="Q1" s="59"/>
    </row>
    <row r="2" spans="1:17" s="1196" customFormat="1" ht="19.5" customHeight="1">
      <c r="A2" s="59"/>
      <c r="B2" s="59"/>
      <c r="C2" s="59"/>
      <c r="D2" s="59"/>
      <c r="E2" s="59"/>
      <c r="F2" s="59"/>
      <c r="G2" s="59"/>
      <c r="H2" s="59"/>
      <c r="I2" s="59"/>
      <c r="J2" s="59"/>
      <c r="K2" s="59"/>
      <c r="L2" s="59"/>
      <c r="M2" s="59"/>
      <c r="N2" s="59"/>
      <c r="O2" s="59"/>
      <c r="P2" s="59"/>
      <c r="Q2" s="59"/>
    </row>
    <row r="3" spans="1:17" s="1196" customFormat="1" ht="19.5" customHeight="1">
      <c r="A3" s="59"/>
      <c r="B3" s="59"/>
      <c r="C3" s="59"/>
      <c r="D3" s="59"/>
      <c r="E3" s="59"/>
      <c r="F3" s="59"/>
      <c r="G3" s="59"/>
      <c r="H3" s="59"/>
      <c r="I3" s="59"/>
      <c r="J3" s="59"/>
      <c r="K3" s="59"/>
      <c r="L3" s="59"/>
      <c r="M3" s="59"/>
      <c r="N3" s="59"/>
      <c r="O3" s="59"/>
      <c r="P3" s="59"/>
      <c r="Q3" s="59"/>
    </row>
    <row r="4" spans="1:17" s="1196" customFormat="1" ht="19.5" customHeight="1">
      <c r="A4" s="47"/>
      <c r="B4" s="47"/>
      <c r="C4" s="47"/>
      <c r="D4" s="47"/>
      <c r="E4" s="47"/>
      <c r="F4" s="47"/>
      <c r="G4" s="47"/>
      <c r="H4" s="47"/>
      <c r="I4" s="47"/>
      <c r="J4" s="47"/>
      <c r="K4" s="47"/>
      <c r="L4" s="47"/>
      <c r="M4" s="47"/>
      <c r="N4" s="47"/>
      <c r="O4" s="47"/>
      <c r="P4" s="47"/>
      <c r="Q4" s="47"/>
    </row>
    <row r="5" spans="1:17" s="1196" customFormat="1" ht="14.25" customHeight="1">
      <c r="A5" s="1197"/>
      <c r="B5" s="1197"/>
      <c r="C5" s="1197"/>
      <c r="D5" s="1197"/>
      <c r="E5" s="1197"/>
      <c r="F5" s="1197"/>
      <c r="G5" s="1197"/>
      <c r="H5" s="1197"/>
      <c r="I5" s="1197"/>
      <c r="J5" s="1197"/>
      <c r="K5" s="1197"/>
      <c r="L5" s="47"/>
      <c r="M5" s="1198"/>
      <c r="N5" s="1198"/>
      <c r="O5" s="1198"/>
      <c r="P5" s="1198"/>
      <c r="Q5" s="1198"/>
    </row>
    <row r="6" spans="1:17" ht="15.75">
      <c r="A6" s="1199"/>
      <c r="B6" s="1199"/>
      <c r="C6" s="1199"/>
      <c r="D6" s="1199"/>
      <c r="E6" s="1199"/>
      <c r="F6" s="1199"/>
      <c r="G6" s="1199"/>
      <c r="H6" s="1199"/>
      <c r="I6" s="1199"/>
      <c r="J6" s="1199"/>
      <c r="K6" s="1199"/>
      <c r="L6" s="1199"/>
      <c r="M6" s="1199"/>
      <c r="N6" s="1199"/>
      <c r="O6" s="1199"/>
      <c r="P6" s="1199"/>
      <c r="Q6" s="1199"/>
    </row>
    <row r="7" spans="1:17" ht="15.75">
      <c r="B7" s="1200" t="s">
        <v>44</v>
      </c>
      <c r="C7" s="1200"/>
      <c r="D7" s="1200"/>
      <c r="F7" s="1201"/>
      <c r="G7" s="1201"/>
      <c r="H7" s="1201"/>
      <c r="I7" s="1202" t="s">
        <v>0</v>
      </c>
      <c r="J7" s="1202"/>
      <c r="K7" s="1203"/>
      <c r="L7" s="1203"/>
      <c r="M7" s="1203"/>
      <c r="N7" s="1203"/>
      <c r="O7" s="1203"/>
      <c r="P7" s="1203"/>
      <c r="Q7" s="1201"/>
    </row>
    <row r="8" spans="1:17">
      <c r="B8" s="1204" t="s">
        <v>42</v>
      </c>
      <c r="C8" s="1200"/>
      <c r="D8" s="1200"/>
      <c r="K8" s="1203"/>
      <c r="L8" s="1203"/>
      <c r="M8" s="1203"/>
      <c r="N8" s="1203"/>
      <c r="O8" s="1203"/>
      <c r="P8" s="1203"/>
    </row>
    <row r="9" spans="1:17">
      <c r="B9" s="1200" t="s">
        <v>22</v>
      </c>
      <c r="C9" s="1200"/>
      <c r="D9" s="1206"/>
      <c r="K9" s="1203"/>
      <c r="L9" s="1203"/>
      <c r="M9" s="1203"/>
      <c r="N9" s="1203"/>
      <c r="O9" s="1203"/>
      <c r="P9" s="1203"/>
    </row>
    <row r="10" spans="1:17" ht="8.25" customHeight="1">
      <c r="D10" s="1206"/>
    </row>
    <row r="11" spans="1:17" ht="18">
      <c r="L11" s="1207" t="s">
        <v>297</v>
      </c>
    </row>
    <row r="12" spans="1:17" ht="8.25" customHeight="1">
      <c r="D12" s="1206"/>
    </row>
    <row r="13" spans="1:17" ht="32.25" customHeight="1">
      <c r="B13" s="1208" t="s">
        <v>279</v>
      </c>
      <c r="C13" s="1209" t="s">
        <v>280</v>
      </c>
      <c r="D13" s="1209"/>
      <c r="E13" s="1210" t="s">
        <v>281</v>
      </c>
      <c r="F13" s="1211"/>
      <c r="G13" s="1212" t="s">
        <v>282</v>
      </c>
      <c r="H13" s="1211"/>
    </row>
    <row r="14" spans="1:17" ht="12.75" customHeight="1">
      <c r="B14" s="1213"/>
      <c r="C14" s="1214" t="s">
        <v>283</v>
      </c>
      <c r="D14" s="1214" t="s">
        <v>284</v>
      </c>
      <c r="E14" s="1214" t="s">
        <v>283</v>
      </c>
      <c r="F14" s="1215" t="s">
        <v>284</v>
      </c>
      <c r="G14" s="1214" t="s">
        <v>283</v>
      </c>
      <c r="H14" s="1215" t="s">
        <v>284</v>
      </c>
    </row>
    <row r="15" spans="1:17" ht="12.75" customHeight="1">
      <c r="B15" s="1216" t="s">
        <v>121</v>
      </c>
      <c r="C15" s="1217"/>
      <c r="D15" s="1218"/>
      <c r="E15" s="1217"/>
      <c r="F15" s="1219"/>
      <c r="G15" s="1220"/>
      <c r="H15" s="1221"/>
    </row>
    <row r="16" spans="1:17" ht="12.75" customHeight="1">
      <c r="B16" s="1216" t="s">
        <v>122</v>
      </c>
      <c r="C16" s="1222">
        <f>('F 6.1'!E82)*100</f>
        <v>1.334887712906456</v>
      </c>
      <c r="D16" s="1223">
        <f>C16</f>
        <v>1.334887712906456</v>
      </c>
      <c r="E16" s="1222">
        <f>('F 6.1'!J82)*100</f>
        <v>0.34730698598953014</v>
      </c>
      <c r="F16" s="1224">
        <f>E16</f>
        <v>0.34730698598953014</v>
      </c>
      <c r="G16" s="1225">
        <f t="shared" ref="G16:H25" si="0">+E16-C16</f>
        <v>-0.98758072691692589</v>
      </c>
      <c r="H16" s="1226">
        <f t="shared" si="0"/>
        <v>-0.98758072691692589</v>
      </c>
      <c r="I16" s="1200"/>
    </row>
    <row r="17" spans="2:17" ht="12.75" customHeight="1">
      <c r="B17" s="1216" t="s">
        <v>123</v>
      </c>
      <c r="C17" s="1222">
        <f>('F 6.1'!E83)*100</f>
        <v>1.334887712906456</v>
      </c>
      <c r="D17" s="1227">
        <f>D16+C17</f>
        <v>2.6697754258129121</v>
      </c>
      <c r="E17" s="1222">
        <f>('F 6.1'!J83)*100</f>
        <v>2.1946977435257291</v>
      </c>
      <c r="F17" s="1227">
        <f>F16+E17</f>
        <v>2.5420047295152592</v>
      </c>
      <c r="G17" s="1228">
        <f t="shared" si="0"/>
        <v>0.85981003061927308</v>
      </c>
      <c r="H17" s="1229">
        <f t="shared" si="0"/>
        <v>-0.12777069629765281</v>
      </c>
      <c r="I17" s="1200"/>
    </row>
    <row r="18" spans="2:17" ht="12.75" customHeight="1">
      <c r="B18" s="1216" t="s">
        <v>124</v>
      </c>
      <c r="C18" s="1222">
        <f>('F 6.1'!E84)*100</f>
        <v>1.334887712906456</v>
      </c>
      <c r="D18" s="1227">
        <f t="shared" ref="D18:D25" si="1">D17+C18</f>
        <v>4.0046631387193683</v>
      </c>
      <c r="E18" s="1222">
        <v>0</v>
      </c>
      <c r="F18" s="1227">
        <f t="shared" ref="F18:F25" si="2">F17+E18</f>
        <v>2.5420047295152592</v>
      </c>
      <c r="G18" s="1228">
        <f t="shared" si="0"/>
        <v>-1.334887712906456</v>
      </c>
      <c r="H18" s="1229">
        <f t="shared" si="0"/>
        <v>-1.4626584092041091</v>
      </c>
      <c r="I18" s="1200"/>
    </row>
    <row r="19" spans="2:17" ht="12.75" customHeight="1">
      <c r="B19" s="1216" t="s">
        <v>125</v>
      </c>
      <c r="C19" s="1222">
        <f>('F 6.1'!E85)*100</f>
        <v>1.334887712906456</v>
      </c>
      <c r="D19" s="1227">
        <f t="shared" si="1"/>
        <v>5.3395508516258241</v>
      </c>
      <c r="E19" s="1222">
        <v>0</v>
      </c>
      <c r="F19" s="1227">
        <f t="shared" si="2"/>
        <v>2.5420047295152592</v>
      </c>
      <c r="G19" s="1228">
        <f t="shared" si="0"/>
        <v>-1.334887712906456</v>
      </c>
      <c r="H19" s="1229">
        <f t="shared" si="0"/>
        <v>-2.7975461221105649</v>
      </c>
      <c r="I19" s="1178"/>
      <c r="Q19" s="1013"/>
    </row>
    <row r="20" spans="2:17" ht="12.75" customHeight="1">
      <c r="B20" s="1216" t="s">
        <v>126</v>
      </c>
      <c r="C20" s="1222">
        <f>('F 6.1'!E86)*100</f>
        <v>1.334887712906456</v>
      </c>
      <c r="D20" s="1227">
        <f t="shared" si="1"/>
        <v>6.6744385645322799</v>
      </c>
      <c r="E20" s="1222">
        <f>('F 6.1'!J86)*100</f>
        <v>0</v>
      </c>
      <c r="F20" s="1227">
        <f t="shared" si="2"/>
        <v>2.5420047295152592</v>
      </c>
      <c r="G20" s="1228">
        <f t="shared" si="0"/>
        <v>-1.334887712906456</v>
      </c>
      <c r="H20" s="1229">
        <f t="shared" si="0"/>
        <v>-4.1324338350170207</v>
      </c>
      <c r="Q20" s="1013"/>
    </row>
    <row r="21" spans="2:17" ht="13.5" customHeight="1">
      <c r="B21" s="1230" t="s">
        <v>127</v>
      </c>
      <c r="C21" s="1222">
        <f>('F 6.1'!E87)*100</f>
        <v>4.0757364139495911</v>
      </c>
      <c r="D21" s="1227">
        <f t="shared" si="1"/>
        <v>10.750174978481871</v>
      </c>
      <c r="E21" s="1222">
        <f>('F 6.1'!J87)*100</f>
        <v>0</v>
      </c>
      <c r="F21" s="1227">
        <f t="shared" si="2"/>
        <v>2.5420047295152592</v>
      </c>
      <c r="G21" s="1228">
        <f t="shared" si="0"/>
        <v>-4.0757364139495911</v>
      </c>
      <c r="H21" s="1229">
        <f t="shared" si="0"/>
        <v>-8.2081702489666117</v>
      </c>
      <c r="Q21" s="1013"/>
    </row>
    <row r="22" spans="2:17" ht="12.75" customHeight="1">
      <c r="B22" s="1216" t="s">
        <v>128</v>
      </c>
      <c r="C22" s="1222">
        <f>('F 6.1'!E88)*100</f>
        <v>17.715214634833323</v>
      </c>
      <c r="D22" s="1227">
        <f t="shared" si="1"/>
        <v>28.465389613315196</v>
      </c>
      <c r="E22" s="1222">
        <f>('F 6.1'!J88)*100</f>
        <v>0</v>
      </c>
      <c r="F22" s="1227">
        <f t="shared" si="2"/>
        <v>2.5420047295152592</v>
      </c>
      <c r="G22" s="1228">
        <f t="shared" si="0"/>
        <v>-17.715214634833323</v>
      </c>
      <c r="H22" s="1229">
        <f t="shared" si="0"/>
        <v>-25.923384883799937</v>
      </c>
      <c r="Q22" s="1013"/>
    </row>
    <row r="23" spans="2:17" ht="12.75" customHeight="1">
      <c r="B23" s="1216" t="s">
        <v>285</v>
      </c>
      <c r="C23" s="1222">
        <f>('F 6.1'!E89)*100</f>
        <v>28.613844154673924</v>
      </c>
      <c r="D23" s="1227">
        <f t="shared" si="1"/>
        <v>57.079233767989123</v>
      </c>
      <c r="E23" s="1222">
        <f>('F 6.1'!J89)*100</f>
        <v>0</v>
      </c>
      <c r="F23" s="1227">
        <f t="shared" si="2"/>
        <v>2.5420047295152592</v>
      </c>
      <c r="G23" s="1228">
        <f t="shared" si="0"/>
        <v>-28.613844154673924</v>
      </c>
      <c r="H23" s="1229">
        <f t="shared" si="0"/>
        <v>-54.537229038473868</v>
      </c>
      <c r="Q23" s="1013"/>
    </row>
    <row r="24" spans="2:17" ht="12.75" customHeight="1">
      <c r="B24" s="1216" t="s">
        <v>130</v>
      </c>
      <c r="C24" s="1222">
        <f>('F 6.1'!E90)*100</f>
        <v>28.613844154673924</v>
      </c>
      <c r="D24" s="1227">
        <f t="shared" si="1"/>
        <v>85.693077922663051</v>
      </c>
      <c r="E24" s="1222">
        <f>('F 6.1'!J90)*100</f>
        <v>0</v>
      </c>
      <c r="F24" s="1227">
        <f t="shared" si="2"/>
        <v>2.5420047295152592</v>
      </c>
      <c r="G24" s="1228">
        <f t="shared" si="0"/>
        <v>-28.613844154673924</v>
      </c>
      <c r="H24" s="1229">
        <f t="shared" si="0"/>
        <v>-83.151073193147795</v>
      </c>
      <c r="Q24" s="1013"/>
    </row>
    <row r="25" spans="2:17" ht="12.75" customHeight="1">
      <c r="B25" s="1216" t="s">
        <v>131</v>
      </c>
      <c r="C25" s="1222">
        <f>('F 6.1'!E91)*100</f>
        <v>14.306922077336962</v>
      </c>
      <c r="D25" s="1227">
        <f t="shared" si="1"/>
        <v>100.00000000000001</v>
      </c>
      <c r="E25" s="1222">
        <f>('F 6.1'!J91)*100</f>
        <v>0</v>
      </c>
      <c r="F25" s="1227">
        <f t="shared" si="2"/>
        <v>2.5420047295152592</v>
      </c>
      <c r="G25" s="1228">
        <f t="shared" si="0"/>
        <v>-14.306922077336962</v>
      </c>
      <c r="H25" s="1229">
        <f t="shared" si="0"/>
        <v>-97.457995270484759</v>
      </c>
      <c r="Q25" s="1013"/>
    </row>
    <row r="26" spans="2:17" ht="12.75" customHeight="1">
      <c r="B26" s="1216" t="s">
        <v>132</v>
      </c>
      <c r="C26" s="1222"/>
      <c r="D26" s="1227"/>
      <c r="E26" s="1228"/>
      <c r="F26" s="1231"/>
      <c r="G26" s="1228"/>
      <c r="H26" s="1229"/>
      <c r="Q26" s="1013"/>
    </row>
    <row r="27" spans="2:17" ht="12.75" customHeight="1">
      <c r="B27" s="1216"/>
      <c r="C27" s="1232"/>
      <c r="D27" s="1227"/>
      <c r="E27" s="1228"/>
      <c r="F27" s="1231"/>
      <c r="G27" s="1228"/>
      <c r="H27" s="1229"/>
      <c r="Q27" s="1013"/>
    </row>
    <row r="28" spans="2:17" ht="12.75" customHeight="1">
      <c r="B28" s="1216"/>
      <c r="C28" s="1232"/>
      <c r="D28" s="1227"/>
      <c r="E28" s="1228"/>
      <c r="F28" s="1231"/>
      <c r="G28" s="1228"/>
      <c r="H28" s="1229"/>
      <c r="Q28" s="1013"/>
    </row>
    <row r="29" spans="2:17" ht="12.75" customHeight="1">
      <c r="B29" s="1233"/>
      <c r="C29" s="1234"/>
      <c r="D29" s="1235"/>
      <c r="E29" s="1236"/>
      <c r="F29" s="1237"/>
      <c r="G29" s="1236"/>
      <c r="H29" s="1238"/>
      <c r="Q29" s="1013"/>
    </row>
    <row r="30" spans="2:17" ht="14.25" customHeight="1">
      <c r="B30" s="1216"/>
      <c r="C30" s="1232"/>
      <c r="D30" s="1227"/>
      <c r="E30" s="1228"/>
      <c r="F30" s="1231"/>
      <c r="G30" s="1228"/>
      <c r="H30" s="1229"/>
      <c r="Q30" s="1013"/>
    </row>
    <row r="31" spans="2:17" ht="21" customHeight="1">
      <c r="B31" s="1239"/>
      <c r="C31" s="1239"/>
      <c r="D31" s="1239"/>
      <c r="E31" s="1239"/>
      <c r="F31" s="1239"/>
      <c r="G31" s="1239"/>
      <c r="H31" s="1239"/>
      <c r="L31" s="1207" t="s">
        <v>298</v>
      </c>
      <c r="Q31" s="1013"/>
    </row>
    <row r="32" spans="2:17" ht="5.25" customHeight="1">
      <c r="B32" s="1006"/>
      <c r="C32" s="1006"/>
      <c r="D32" s="1006"/>
      <c r="Q32" s="1013"/>
    </row>
    <row r="33" spans="2:17" ht="30.75" customHeight="1">
      <c r="Q33" s="1013"/>
    </row>
    <row r="34" spans="2:17" ht="34.5" customHeight="1">
      <c r="B34" s="1240" t="s">
        <v>279</v>
      </c>
      <c r="C34" s="1241" t="s">
        <v>287</v>
      </c>
      <c r="D34" s="1241"/>
      <c r="E34" s="1242" t="s">
        <v>288</v>
      </c>
      <c r="F34" s="1243"/>
      <c r="G34" s="1244" t="s">
        <v>289</v>
      </c>
      <c r="H34" s="1244"/>
      <c r="I34" s="1245" t="s">
        <v>290</v>
      </c>
      <c r="J34" s="1245"/>
      <c r="Q34" s="1013"/>
    </row>
    <row r="35" spans="2:17">
      <c r="B35" s="1246"/>
      <c r="C35" s="1214" t="s">
        <v>283</v>
      </c>
      <c r="D35" s="1214" t="s">
        <v>284</v>
      </c>
      <c r="E35" s="1214" t="s">
        <v>283</v>
      </c>
      <c r="F35" s="1214" t="s">
        <v>284</v>
      </c>
      <c r="G35" s="1214" t="s">
        <v>283</v>
      </c>
      <c r="H35" s="1214" t="s">
        <v>284</v>
      </c>
      <c r="I35" s="1214" t="s">
        <v>291</v>
      </c>
      <c r="J35" s="1214" t="s">
        <v>292</v>
      </c>
      <c r="Q35" s="1013"/>
    </row>
    <row r="36" spans="2:17">
      <c r="B36" s="1216" t="s">
        <v>121</v>
      </c>
      <c r="C36" s="1247"/>
      <c r="D36" s="1248"/>
      <c r="E36" s="1249"/>
      <c r="F36" s="1250"/>
      <c r="G36" s="1247"/>
      <c r="H36" s="1249"/>
      <c r="I36" s="1247"/>
      <c r="J36" s="1248"/>
      <c r="Q36" s="1013"/>
    </row>
    <row r="37" spans="2:17">
      <c r="B37" s="1216" t="s">
        <v>122</v>
      </c>
      <c r="C37" s="1222">
        <f>('F 6.1'!C104)/1000000</f>
        <v>1.8023049600000003</v>
      </c>
      <c r="D37" s="1251">
        <f>C37</f>
        <v>1.8023049600000003</v>
      </c>
      <c r="E37" s="1222">
        <f>('F 6.1'!H104)/1000000</f>
        <v>0.46891817000000002</v>
      </c>
      <c r="F37" s="1251">
        <f>E37</f>
        <v>0.46891817000000002</v>
      </c>
      <c r="G37" s="1222">
        <f t="shared" ref="G37:H46" si="3">+E37-C37</f>
        <v>-1.3333867900000003</v>
      </c>
      <c r="H37" s="1252">
        <f t="shared" si="3"/>
        <v>-1.3333867900000003</v>
      </c>
      <c r="I37" s="1253">
        <f>(D37/$D$46)*100</f>
        <v>1.334887712906456</v>
      </c>
      <c r="J37" s="1252">
        <f>(F37/$D$46)*100</f>
        <v>0.34730698598953008</v>
      </c>
      <c r="K37" s="1013" t="s">
        <v>72</v>
      </c>
      <c r="Q37" s="1013"/>
    </row>
    <row r="38" spans="2:17">
      <c r="B38" s="1216" t="s">
        <v>123</v>
      </c>
      <c r="C38" s="1222">
        <f>('F 6.1'!C105)/1000000</f>
        <v>1.8023049600000003</v>
      </c>
      <c r="D38" s="1254">
        <f>C38+D37</f>
        <v>3.6046099200000006</v>
      </c>
      <c r="E38" s="1222">
        <f>('F 6.1'!H105)/1000000</f>
        <v>2.9631815399999999</v>
      </c>
      <c r="F38" s="1254">
        <f>E38+F37</f>
        <v>3.4320997100000001</v>
      </c>
      <c r="G38" s="1228">
        <f t="shared" si="3"/>
        <v>1.1608765799999996</v>
      </c>
      <c r="H38" s="1229">
        <f t="shared" si="3"/>
        <v>-0.17251021000000044</v>
      </c>
      <c r="I38" s="1253">
        <f t="shared" ref="I38:I46" si="4">(D38/$D$46)*100</f>
        <v>2.6697754258129121</v>
      </c>
      <c r="J38" s="1252">
        <f t="shared" ref="J38:J46" si="5">(F38/$D$46)*100</f>
        <v>2.5420047295152592</v>
      </c>
      <c r="Q38" s="1013"/>
    </row>
    <row r="39" spans="2:17">
      <c r="B39" s="1216" t="s">
        <v>124</v>
      </c>
      <c r="C39" s="1222">
        <f>('F 6.1'!C106)/1000000</f>
        <v>1.8023049600000003</v>
      </c>
      <c r="D39" s="1254">
        <f t="shared" ref="D39:F46" si="6">C39+D38</f>
        <v>5.4069148800000004</v>
      </c>
      <c r="E39" s="1222">
        <f>('F 6.1'!H106)/1000000</f>
        <v>0.24196923839999995</v>
      </c>
      <c r="F39" s="1254">
        <f t="shared" si="6"/>
        <v>3.6740689484</v>
      </c>
      <c r="G39" s="1228">
        <f t="shared" si="3"/>
        <v>-1.5603357216000004</v>
      </c>
      <c r="H39" s="1229">
        <f t="shared" si="3"/>
        <v>-1.7328459316000004</v>
      </c>
      <c r="I39" s="1253">
        <f t="shared" si="4"/>
        <v>4.0046631387193674</v>
      </c>
      <c r="J39" s="1252">
        <f t="shared" si="5"/>
        <v>2.7212206615634584</v>
      </c>
      <c r="Q39" s="1013"/>
    </row>
    <row r="40" spans="2:17">
      <c r="B40" s="1216" t="s">
        <v>125</v>
      </c>
      <c r="C40" s="1222">
        <f>('F 6.1'!C107)/1000000</f>
        <v>1.8023049600000003</v>
      </c>
      <c r="D40" s="1254">
        <f t="shared" si="6"/>
        <v>7.2092198400000012</v>
      </c>
      <c r="E40" s="1222">
        <f>('F 6.1'!H107)/1000000</f>
        <v>2.7985758299999999</v>
      </c>
      <c r="F40" s="1254">
        <f t="shared" si="6"/>
        <v>6.4726447783999994</v>
      </c>
      <c r="G40" s="1228">
        <f t="shared" si="3"/>
        <v>0.99627086999999959</v>
      </c>
      <c r="H40" s="1229">
        <f t="shared" si="3"/>
        <v>-0.73657506160000175</v>
      </c>
      <c r="I40" s="1253">
        <f t="shared" si="4"/>
        <v>5.3395508516258241</v>
      </c>
      <c r="J40" s="1252">
        <f t="shared" si="5"/>
        <v>4.7940022229613621</v>
      </c>
      <c r="Q40" s="1013"/>
    </row>
    <row r="41" spans="2:17">
      <c r="B41" s="1216" t="s">
        <v>126</v>
      </c>
      <c r="C41" s="1222">
        <f>('F 6.1'!C108)/1000000</f>
        <v>1.8023049600000003</v>
      </c>
      <c r="D41" s="1254">
        <f t="shared" si="6"/>
        <v>9.0115248000000019</v>
      </c>
      <c r="E41" s="1222">
        <f>('F 6.1'!H108)/1000000</f>
        <v>0</v>
      </c>
      <c r="F41" s="1254">
        <f t="shared" si="6"/>
        <v>6.4726447783999994</v>
      </c>
      <c r="G41" s="1228">
        <f t="shared" si="3"/>
        <v>-1.8023049600000003</v>
      </c>
      <c r="H41" s="1229">
        <f t="shared" si="3"/>
        <v>-2.5388800216000025</v>
      </c>
      <c r="I41" s="1253">
        <f t="shared" si="4"/>
        <v>6.6744385645322799</v>
      </c>
      <c r="J41" s="1252">
        <f t="shared" si="5"/>
        <v>4.7940022229613621</v>
      </c>
      <c r="Q41" s="1013"/>
    </row>
    <row r="42" spans="2:17" ht="12.75" customHeight="1">
      <c r="B42" s="1230" t="s">
        <v>127</v>
      </c>
      <c r="C42" s="1222">
        <f>('F 6.1'!C109)/1000000</f>
        <v>5.5028747987500006</v>
      </c>
      <c r="D42" s="1254">
        <f t="shared" si="6"/>
        <v>14.514399598750003</v>
      </c>
      <c r="E42" s="1222">
        <f>('F 6.1'!H109)/1000000</f>
        <v>0</v>
      </c>
      <c r="F42" s="1254">
        <f t="shared" si="6"/>
        <v>6.4726447783999994</v>
      </c>
      <c r="G42" s="1228">
        <f t="shared" si="3"/>
        <v>-5.5028747987500006</v>
      </c>
      <c r="H42" s="1229">
        <f t="shared" si="3"/>
        <v>-8.041754820350004</v>
      </c>
      <c r="I42" s="1253">
        <f t="shared" si="4"/>
        <v>10.750174978481871</v>
      </c>
      <c r="J42" s="1252">
        <f t="shared" si="5"/>
        <v>4.7940022229613621</v>
      </c>
      <c r="Q42" s="1013"/>
    </row>
    <row r="43" spans="2:17">
      <c r="B43" s="1216" t="s">
        <v>128</v>
      </c>
      <c r="C43" s="1222">
        <f>('F 6.1'!C110)/1000000</f>
        <v>23.918280837500006</v>
      </c>
      <c r="D43" s="1254">
        <f t="shared" si="6"/>
        <v>38.43268043625001</v>
      </c>
      <c r="E43" s="1222">
        <f>('F 6.1'!H110)/1000000</f>
        <v>0</v>
      </c>
      <c r="F43" s="1254">
        <f t="shared" si="6"/>
        <v>6.4726447783999994</v>
      </c>
      <c r="G43" s="1228">
        <f t="shared" si="3"/>
        <v>-23.918280837500006</v>
      </c>
      <c r="H43" s="1229">
        <f t="shared" si="3"/>
        <v>-31.96003565785001</v>
      </c>
      <c r="I43" s="1253">
        <f t="shared" si="4"/>
        <v>28.465389613315196</v>
      </c>
      <c r="J43" s="1252">
        <f t="shared" si="5"/>
        <v>4.7940022229613621</v>
      </c>
      <c r="Q43" s="1013"/>
    </row>
    <row r="44" spans="2:17">
      <c r="B44" s="1216" t="s">
        <v>285</v>
      </c>
      <c r="C44" s="1222">
        <f>('F 6.1'!C111)/1000000</f>
        <v>38.633117037500007</v>
      </c>
      <c r="D44" s="1254">
        <f t="shared" si="6"/>
        <v>77.065797473750024</v>
      </c>
      <c r="E44" s="1222">
        <f>('F 6.1'!H111)/1000000</f>
        <v>0</v>
      </c>
      <c r="F44" s="1254">
        <f t="shared" si="6"/>
        <v>6.4726447783999994</v>
      </c>
      <c r="G44" s="1228">
        <f t="shared" si="3"/>
        <v>-38.633117037500007</v>
      </c>
      <c r="H44" s="1229">
        <f t="shared" si="3"/>
        <v>-70.593152695350028</v>
      </c>
      <c r="I44" s="1253">
        <f t="shared" si="4"/>
        <v>57.079233767989123</v>
      </c>
      <c r="J44" s="1252">
        <f t="shared" si="5"/>
        <v>4.7940022229613621</v>
      </c>
      <c r="Q44" s="1013"/>
    </row>
    <row r="45" spans="2:17">
      <c r="B45" s="1216" t="s">
        <v>130</v>
      </c>
      <c r="C45" s="1222">
        <f>('F 6.1'!C112)/1000000</f>
        <v>38.633117037500007</v>
      </c>
      <c r="D45" s="1254">
        <f t="shared" si="6"/>
        <v>115.69891451125002</v>
      </c>
      <c r="E45" s="1222">
        <f>('F 6.1'!H112)/1000000</f>
        <v>0</v>
      </c>
      <c r="F45" s="1254">
        <f t="shared" si="6"/>
        <v>6.4726447783999994</v>
      </c>
      <c r="G45" s="1228">
        <f t="shared" si="3"/>
        <v>-38.633117037500007</v>
      </c>
      <c r="H45" s="1229">
        <f t="shared" si="3"/>
        <v>-109.22626973285003</v>
      </c>
      <c r="I45" s="1253">
        <f t="shared" si="4"/>
        <v>85.693077922663036</v>
      </c>
      <c r="J45" s="1252">
        <f t="shared" si="5"/>
        <v>4.7940022229613621</v>
      </c>
      <c r="Q45" s="1013"/>
    </row>
    <row r="46" spans="2:17">
      <c r="B46" s="1216" t="s">
        <v>131</v>
      </c>
      <c r="C46" s="1222">
        <f>('F 6.1'!C113)/1000000</f>
        <v>19.316558518750004</v>
      </c>
      <c r="D46" s="1254">
        <f t="shared" si="6"/>
        <v>135.01547303000004</v>
      </c>
      <c r="E46" s="1222">
        <f>('F 6.1'!H113)/1000000</f>
        <v>0</v>
      </c>
      <c r="F46" s="1254">
        <f t="shared" si="6"/>
        <v>6.4726447783999994</v>
      </c>
      <c r="G46" s="1228">
        <f t="shared" si="3"/>
        <v>-19.316558518750004</v>
      </c>
      <c r="H46" s="1229">
        <f t="shared" si="3"/>
        <v>-128.54282825160004</v>
      </c>
      <c r="I46" s="1253">
        <f t="shared" si="4"/>
        <v>100</v>
      </c>
      <c r="J46" s="1252">
        <f t="shared" si="5"/>
        <v>4.7940022229613621</v>
      </c>
      <c r="Q46" s="1013"/>
    </row>
    <row r="47" spans="2:17">
      <c r="B47" s="1255" t="s">
        <v>132</v>
      </c>
      <c r="C47" s="1228"/>
      <c r="D47" s="1254"/>
      <c r="E47" s="1256"/>
      <c r="F47" s="1254"/>
      <c r="G47" s="1228"/>
      <c r="H47" s="1229"/>
      <c r="I47" s="1257"/>
      <c r="J47" s="1229"/>
      <c r="Q47" s="1013"/>
    </row>
    <row r="48" spans="2:17">
      <c r="B48" s="1258"/>
      <c r="C48" s="1228"/>
      <c r="D48" s="1254"/>
      <c r="E48" s="1256"/>
      <c r="F48" s="1254"/>
      <c r="G48" s="1228"/>
      <c r="H48" s="1229"/>
      <c r="I48" s="1257"/>
      <c r="J48" s="1229"/>
      <c r="Q48" s="1013"/>
    </row>
    <row r="49" spans="1:17">
      <c r="B49" s="1258"/>
      <c r="C49" s="1228"/>
      <c r="D49" s="1254"/>
      <c r="E49" s="1256"/>
      <c r="F49" s="1254"/>
      <c r="G49" s="1228"/>
      <c r="H49" s="1229"/>
      <c r="I49" s="1257"/>
      <c r="J49" s="1229"/>
      <c r="Q49" s="1013"/>
    </row>
    <row r="50" spans="1:17">
      <c r="B50" s="1259"/>
      <c r="C50" s="1260"/>
      <c r="D50" s="1261"/>
      <c r="E50" s="1262"/>
      <c r="F50" s="1261"/>
      <c r="G50" s="1260"/>
      <c r="H50" s="1263"/>
      <c r="I50" s="1264"/>
      <c r="J50" s="1263"/>
      <c r="Q50" s="1013"/>
    </row>
    <row r="51" spans="1:17" ht="16.5" customHeight="1">
      <c r="B51" s="1258"/>
      <c r="C51" s="1228"/>
      <c r="D51" s="1254"/>
      <c r="E51" s="1256"/>
      <c r="F51" s="1254"/>
      <c r="G51" s="1228"/>
      <c r="H51" s="1229"/>
      <c r="I51" s="1257"/>
      <c r="J51" s="1229"/>
    </row>
    <row r="52" spans="1:17" ht="12" customHeight="1">
      <c r="B52" s="1265"/>
      <c r="C52" s="1006"/>
      <c r="D52" s="1266">
        <v>74.25</v>
      </c>
      <c r="E52" s="1006"/>
      <c r="F52" s="1006"/>
      <c r="G52" s="1006"/>
      <c r="H52" s="1006"/>
      <c r="J52" s="1267" t="s">
        <v>293</v>
      </c>
    </row>
    <row r="53" spans="1:17" ht="15.75">
      <c r="B53" s="1268" t="s">
        <v>294</v>
      </c>
      <c r="J53" s="1267" t="s">
        <v>295</v>
      </c>
      <c r="P53" s="1269"/>
      <c r="Q53" s="1270"/>
    </row>
    <row r="54" spans="1:17">
      <c r="B54" s="1268" t="s">
        <v>296</v>
      </c>
    </row>
    <row r="55" spans="1:17" s="1189" customFormat="1" ht="15">
      <c r="A55" s="1271" t="s">
        <v>32</v>
      </c>
      <c r="B55" s="1192"/>
      <c r="C55" s="1192"/>
      <c r="D55" s="1192"/>
      <c r="E55" s="1192"/>
      <c r="F55" s="1192"/>
      <c r="G55" s="1192"/>
      <c r="H55" s="1192"/>
      <c r="I55" s="1192"/>
      <c r="J55" s="1192"/>
      <c r="K55" s="1192"/>
      <c r="L55" s="1192"/>
      <c r="M55" s="1192"/>
      <c r="N55" s="1192"/>
      <c r="O55" s="1192"/>
      <c r="P55" s="1192"/>
      <c r="Q55" s="1192"/>
    </row>
    <row r="57" spans="1:17">
      <c r="L57" s="1272"/>
    </row>
  </sheetData>
  <mergeCells count="14">
    <mergeCell ref="B34:B35"/>
    <mergeCell ref="C34:D34"/>
    <mergeCell ref="E34:F34"/>
    <mergeCell ref="G34:H34"/>
    <mergeCell ref="I34:J34"/>
    <mergeCell ref="A1:Q1"/>
    <mergeCell ref="A2:Q2"/>
    <mergeCell ref="A3:Q3"/>
    <mergeCell ref="I7:J7"/>
    <mergeCell ref="K7:P9"/>
    <mergeCell ref="B13:B14"/>
    <mergeCell ref="C13:D13"/>
    <mergeCell ref="E13:F13"/>
    <mergeCell ref="G13:H13"/>
  </mergeCells>
  <pageMargins left="0.19685039370078741" right="0.19685039370078741" top="0.19685039370078741" bottom="0.19685039370078741" header="0" footer="0"/>
  <pageSetup scale="76" orientation="landscape"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1"/>
  <sheetViews>
    <sheetView view="pageBreakPreview" zoomScaleSheetLayoutView="100" workbookViewId="0">
      <selection activeCell="I1" sqref="I1:X4"/>
    </sheetView>
  </sheetViews>
  <sheetFormatPr baseColWidth="10" defaultColWidth="10.85546875" defaultRowHeight="12.75"/>
  <cols>
    <col min="1" max="1" width="14.7109375" style="1299" customWidth="1"/>
    <col min="2" max="2" width="15.42578125" style="6" customWidth="1"/>
    <col min="3" max="3" width="19.28515625" style="6" customWidth="1"/>
    <col min="4" max="4" width="19.140625" style="6" customWidth="1"/>
    <col min="5" max="5" width="14.140625" style="6" customWidth="1"/>
    <col min="6" max="6" width="16.28515625" style="6" customWidth="1"/>
    <col min="7" max="7" width="16.42578125" style="6" customWidth="1"/>
    <col min="8" max="8" width="18" style="6" customWidth="1"/>
    <col min="9" max="10" width="17.7109375" style="6" customWidth="1"/>
    <col min="11" max="11" width="21" style="6" customWidth="1"/>
    <col min="12" max="12" width="20.140625" style="6" customWidth="1"/>
    <col min="13" max="13" width="18.42578125" style="6" customWidth="1"/>
    <col min="14" max="14" width="23.7109375" style="6" customWidth="1"/>
    <col min="15" max="15" width="18.42578125" style="6" bestFit="1" customWidth="1"/>
    <col min="16" max="16" width="16.85546875" style="6" customWidth="1"/>
    <col min="17" max="17" width="21.140625" style="6" customWidth="1"/>
    <col min="18" max="18" width="18" style="6" customWidth="1"/>
    <col min="19" max="20" width="18.42578125" style="6" customWidth="1"/>
    <col min="21" max="21" width="18.7109375" style="6" customWidth="1"/>
    <col min="22" max="22" width="17.85546875" style="6" customWidth="1"/>
    <col min="23" max="23" width="18.85546875" style="6" customWidth="1"/>
    <col min="24" max="24" width="18.7109375" style="6" customWidth="1"/>
    <col min="25" max="25" width="20.28515625" style="6" customWidth="1"/>
    <col min="26" max="26" width="17" style="6" customWidth="1"/>
    <col min="27" max="27" width="16" style="6" customWidth="1"/>
    <col min="28" max="28" width="20.140625" style="6" customWidth="1"/>
    <col min="29" max="16384" width="10.85546875" style="6"/>
  </cols>
  <sheetData>
    <row r="1" spans="1:29" ht="14.1" customHeight="1">
      <c r="A1" s="1273"/>
      <c r="B1" s="1"/>
      <c r="C1" s="1"/>
      <c r="D1" s="1"/>
      <c r="E1" s="1"/>
      <c r="F1" s="1"/>
      <c r="G1" s="1"/>
      <c r="H1" s="1"/>
      <c r="I1" s="1274"/>
      <c r="J1" s="1274"/>
      <c r="K1" s="2"/>
      <c r="L1" s="380"/>
      <c r="M1" s="2"/>
    </row>
    <row r="2" spans="1:29" ht="15" customHeight="1">
      <c r="A2" s="449"/>
      <c r="B2" s="449"/>
      <c r="C2" s="449"/>
      <c r="D2" s="449"/>
      <c r="E2" s="449"/>
      <c r="F2" s="449"/>
      <c r="G2" s="449"/>
      <c r="H2" s="449"/>
      <c r="I2" s="1274"/>
      <c r="J2" s="1274"/>
      <c r="K2" s="852"/>
      <c r="L2" s="1275"/>
    </row>
    <row r="3" spans="1:29" ht="15" customHeight="1">
      <c r="A3" s="449"/>
      <c r="B3" s="449"/>
      <c r="C3" s="449"/>
      <c r="D3" s="450"/>
      <c r="E3" s="450"/>
      <c r="F3" s="450"/>
      <c r="G3" s="450"/>
      <c r="H3" s="449"/>
      <c r="I3" s="1274"/>
      <c r="J3" s="1274"/>
      <c r="K3" s="852"/>
      <c r="L3" s="1275"/>
    </row>
    <row r="4" spans="1:29" ht="15" customHeight="1">
      <c r="A4" s="449"/>
      <c r="B4" s="449"/>
      <c r="C4" s="449"/>
      <c r="D4" s="450"/>
      <c r="E4" s="450"/>
      <c r="F4" s="450"/>
      <c r="G4" s="450"/>
      <c r="H4" s="449"/>
      <c r="I4" s="1274"/>
      <c r="J4" s="1274"/>
      <c r="K4" s="852"/>
      <c r="L4" s="1275"/>
    </row>
    <row r="5" spans="1:29" ht="15.75">
      <c r="A5" s="1276"/>
      <c r="B5" s="1277"/>
      <c r="C5" s="1277"/>
      <c r="D5" s="1277"/>
      <c r="E5" s="1277"/>
      <c r="F5" s="1277"/>
      <c r="G5" s="1277"/>
      <c r="H5" s="1277"/>
      <c r="I5" s="1277"/>
      <c r="J5" s="1277"/>
      <c r="K5" s="852"/>
      <c r="L5" s="1275"/>
    </row>
    <row r="6" spans="1:29" ht="56.1" customHeight="1">
      <c r="A6" s="1278" t="s">
        <v>0</v>
      </c>
      <c r="B6" s="1279"/>
      <c r="C6" s="1279"/>
      <c r="D6" s="1279"/>
      <c r="E6" s="1279"/>
      <c r="F6" s="1279"/>
      <c r="G6" s="1279"/>
      <c r="H6" s="1279"/>
      <c r="I6" s="1279"/>
      <c r="J6" s="1279"/>
      <c r="L6" s="1280"/>
      <c r="M6" s="909"/>
      <c r="N6" s="909"/>
      <c r="O6" s="380"/>
      <c r="P6" s="380"/>
      <c r="Q6" s="380"/>
      <c r="R6" s="380"/>
      <c r="S6" s="380"/>
      <c r="T6" s="380"/>
      <c r="U6" s="380"/>
      <c r="V6" s="380"/>
      <c r="W6" s="380"/>
      <c r="X6" s="380"/>
      <c r="Y6" s="380"/>
      <c r="Z6" s="380"/>
      <c r="AA6" s="380"/>
      <c r="AB6" s="380"/>
      <c r="AC6" s="380"/>
    </row>
    <row r="7" spans="1:29" ht="15.75" customHeight="1">
      <c r="A7" s="1278" t="str">
        <f>'F 6.5'!A7:C7</f>
        <v>AUTOPISTA:</v>
      </c>
      <c r="B7" s="1281"/>
      <c r="C7" s="1281"/>
      <c r="D7" s="1281"/>
      <c r="E7" s="1281"/>
      <c r="F7" s="1281"/>
      <c r="G7" s="1281"/>
      <c r="H7" s="1281"/>
      <c r="I7" s="1282"/>
      <c r="J7" s="1282"/>
      <c r="M7" s="1283"/>
      <c r="N7" s="709"/>
      <c r="O7" s="709"/>
      <c r="P7" s="709"/>
      <c r="Q7" s="709"/>
      <c r="R7" s="709"/>
      <c r="S7" s="709"/>
      <c r="T7" s="709"/>
      <c r="U7" s="709"/>
      <c r="V7" s="709"/>
      <c r="W7" s="709"/>
      <c r="X7" s="709"/>
      <c r="Y7" s="709"/>
      <c r="Z7" s="709"/>
      <c r="AA7" s="709"/>
      <c r="AB7" s="1284"/>
      <c r="AC7" s="380"/>
    </row>
    <row r="8" spans="1:29" ht="15.75">
      <c r="A8" s="1278" t="str">
        <f>'F 6.5'!A8:C8</f>
        <v>TRAMO:</v>
      </c>
      <c r="B8" s="1281"/>
      <c r="C8" s="1281"/>
      <c r="D8" s="1281"/>
      <c r="E8" s="1281"/>
      <c r="F8" s="1281"/>
      <c r="G8" s="1281"/>
      <c r="H8" s="1281"/>
      <c r="K8" s="381"/>
      <c r="L8" s="1285"/>
      <c r="M8" s="1286"/>
      <c r="N8" s="1287"/>
      <c r="O8" s="1287"/>
      <c r="P8" s="1287"/>
      <c r="Q8" s="1287"/>
      <c r="R8" s="1287"/>
      <c r="S8" s="1287"/>
      <c r="T8" s="1287"/>
      <c r="U8" s="1287"/>
      <c r="V8" s="1287"/>
      <c r="W8" s="1287"/>
      <c r="X8" s="1287"/>
      <c r="Y8" s="1287"/>
      <c r="Z8" s="1287"/>
      <c r="AA8" s="1287"/>
      <c r="AB8" s="1288"/>
      <c r="AC8" s="380"/>
    </row>
    <row r="9" spans="1:29" ht="15.75">
      <c r="A9" s="1278" t="str">
        <f>'F 6.5'!A9:C9</f>
        <v>CONTRATO:</v>
      </c>
      <c r="B9" s="1281" t="s">
        <v>299</v>
      </c>
      <c r="C9" s="1281"/>
      <c r="D9" s="1281"/>
      <c r="E9" s="1281"/>
      <c r="F9" s="1281"/>
      <c r="G9" s="1281"/>
      <c r="H9" s="1281"/>
      <c r="K9" s="381"/>
      <c r="L9" s="1285"/>
      <c r="M9" s="1289"/>
      <c r="N9" s="1287"/>
      <c r="O9" s="1287"/>
      <c r="P9" s="1287"/>
      <c r="Q9" s="1287"/>
      <c r="R9" s="1287"/>
      <c r="S9" s="1287"/>
      <c r="T9" s="1287"/>
      <c r="U9" s="1287"/>
      <c r="V9" s="1287"/>
      <c r="W9" s="1287"/>
      <c r="X9" s="1287"/>
      <c r="Y9" s="1287"/>
      <c r="Z9" s="1287"/>
      <c r="AA9" s="1287"/>
      <c r="AB9" s="1288"/>
      <c r="AC9" s="380"/>
    </row>
    <row r="10" spans="1:29" s="457" customFormat="1" ht="10.5" customHeight="1">
      <c r="A10" s="1290"/>
      <c r="B10" s="1290"/>
      <c r="C10" s="1290"/>
      <c r="D10" s="1291" t="s">
        <v>300</v>
      </c>
      <c r="E10" s="1291"/>
      <c r="F10" s="1291"/>
      <c r="G10" s="1291"/>
      <c r="H10" s="1290"/>
      <c r="I10" s="1290"/>
      <c r="J10" s="1290"/>
      <c r="K10" s="455"/>
      <c r="L10" s="1292"/>
      <c r="M10" s="1293"/>
      <c r="N10" s="1294"/>
      <c r="O10" s="1294"/>
      <c r="P10" s="1294"/>
      <c r="Q10" s="1294"/>
      <c r="R10" s="1294"/>
      <c r="S10" s="1294"/>
      <c r="T10" s="1294"/>
      <c r="U10" s="1295"/>
      <c r="V10" s="1296"/>
      <c r="W10" s="1296"/>
      <c r="X10" s="1296"/>
      <c r="Y10" s="1296"/>
      <c r="Z10" s="1296"/>
      <c r="AA10" s="1296"/>
      <c r="AB10" s="1296"/>
      <c r="AC10" s="1296"/>
    </row>
    <row r="11" spans="1:29" ht="12.95" customHeight="1">
      <c r="A11" s="1297"/>
      <c r="B11" s="1297"/>
      <c r="C11" s="1297"/>
      <c r="D11" s="1291"/>
      <c r="E11" s="1291"/>
      <c r="F11" s="1291"/>
      <c r="G11" s="1291"/>
      <c r="H11" s="1298"/>
      <c r="I11" s="1298"/>
      <c r="J11" s="1298"/>
      <c r="K11" s="852"/>
      <c r="L11" s="1285"/>
      <c r="M11" s="906"/>
      <c r="N11" s="908"/>
      <c r="O11" s="908"/>
      <c r="P11" s="908"/>
      <c r="Q11" s="908"/>
      <c r="R11" s="908"/>
      <c r="S11" s="908"/>
      <c r="T11" s="908"/>
      <c r="U11" s="909"/>
      <c r="V11" s="380"/>
      <c r="W11" s="380"/>
      <c r="X11" s="380"/>
      <c r="Y11" s="380"/>
      <c r="Z11" s="380"/>
      <c r="AA11" s="380"/>
      <c r="AB11" s="380"/>
      <c r="AC11" s="380"/>
    </row>
    <row r="12" spans="1:29" s="457" customFormat="1" ht="10.5" customHeight="1">
      <c r="A12" s="1290"/>
      <c r="B12" s="1290"/>
      <c r="C12" s="1290"/>
      <c r="D12" s="1291"/>
      <c r="E12" s="1291"/>
      <c r="F12" s="1291"/>
      <c r="G12" s="1291"/>
      <c r="H12" s="1290"/>
      <c r="I12" s="1290"/>
      <c r="J12" s="1290"/>
      <c r="K12" s="455"/>
      <c r="L12" s="1292"/>
      <c r="M12" s="1293"/>
      <c r="N12" s="1294"/>
      <c r="O12" s="1294"/>
      <c r="P12" s="1294"/>
      <c r="Q12" s="1294"/>
      <c r="R12" s="1294"/>
      <c r="S12" s="1294"/>
      <c r="T12" s="1294"/>
      <c r="U12" s="1295"/>
      <c r="V12" s="1296"/>
      <c r="W12" s="1296"/>
      <c r="X12" s="1296"/>
      <c r="Y12" s="1296"/>
      <c r="Z12" s="1296"/>
      <c r="AA12" s="1296"/>
      <c r="AB12" s="1296"/>
      <c r="AC12" s="1296"/>
    </row>
    <row r="13" spans="1:29" ht="21" customHeight="1" thickBot="1">
      <c r="K13" s="852"/>
      <c r="L13" s="1285"/>
      <c r="M13" s="381"/>
      <c r="N13" s="380"/>
      <c r="O13" s="380"/>
      <c r="P13" s="380"/>
      <c r="Q13" s="380"/>
      <c r="R13" s="380"/>
      <c r="S13" s="380"/>
      <c r="T13" s="380"/>
      <c r="U13" s="380"/>
      <c r="V13" s="380"/>
      <c r="W13" s="380"/>
      <c r="X13" s="380"/>
      <c r="Y13" s="380"/>
      <c r="Z13" s="380"/>
      <c r="AA13" s="380"/>
      <c r="AB13" s="380"/>
      <c r="AC13" s="380"/>
    </row>
    <row r="14" spans="1:29" ht="17.25" customHeight="1">
      <c r="A14" s="1300" t="s">
        <v>2</v>
      </c>
      <c r="B14" s="1301"/>
      <c r="C14" s="1302" t="s">
        <v>301</v>
      </c>
      <c r="D14" s="1302" t="s">
        <v>302</v>
      </c>
      <c r="E14" s="1303" t="s">
        <v>303</v>
      </c>
      <c r="F14" s="1304"/>
      <c r="G14" s="1303" t="s">
        <v>304</v>
      </c>
      <c r="H14" s="1304"/>
      <c r="I14" s="1303" t="s">
        <v>286</v>
      </c>
      <c r="J14" s="1305"/>
      <c r="K14" s="852"/>
      <c r="L14" s="1306"/>
      <c r="M14" s="381"/>
      <c r="N14" s="380"/>
      <c r="O14" s="380"/>
      <c r="P14" s="380"/>
      <c r="Q14" s="912"/>
      <c r="R14" s="380"/>
      <c r="S14" s="380"/>
      <c r="T14" s="912"/>
      <c r="U14" s="912"/>
      <c r="V14" s="380"/>
      <c r="W14" s="380"/>
      <c r="X14" s="380"/>
      <c r="Y14" s="380"/>
      <c r="Z14" s="380"/>
      <c r="AA14" s="380"/>
      <c r="AB14" s="1307"/>
      <c r="AC14" s="380"/>
    </row>
    <row r="15" spans="1:29" ht="22.5" customHeight="1">
      <c r="A15" s="1308"/>
      <c r="B15" s="1309"/>
      <c r="C15" s="1310"/>
      <c r="D15" s="1310"/>
      <c r="E15" s="1310" t="s">
        <v>305</v>
      </c>
      <c r="F15" s="1310" t="s">
        <v>306</v>
      </c>
      <c r="G15" s="1310" t="s">
        <v>305</v>
      </c>
      <c r="H15" s="1310" t="s">
        <v>306</v>
      </c>
      <c r="I15" s="1311" t="s">
        <v>307</v>
      </c>
      <c r="J15" s="1312" t="s">
        <v>308</v>
      </c>
      <c r="K15" s="852"/>
      <c r="L15" s="1306"/>
      <c r="M15" s="1313"/>
      <c r="N15" s="1307"/>
      <c r="O15" s="1307"/>
      <c r="P15" s="1307"/>
      <c r="Q15" s="1307"/>
      <c r="R15" s="1314"/>
      <c r="S15" s="1307"/>
      <c r="T15" s="1307"/>
      <c r="U15" s="1307"/>
      <c r="V15" s="1307"/>
      <c r="W15" s="1307"/>
      <c r="X15" s="1307"/>
      <c r="Y15" s="1307"/>
      <c r="Z15" s="1307"/>
      <c r="AA15" s="1307"/>
      <c r="AB15" s="1315"/>
      <c r="AC15" s="380"/>
    </row>
    <row r="16" spans="1:29" ht="22.5" customHeight="1" thickBot="1">
      <c r="A16" s="1316"/>
      <c r="B16" s="1317"/>
      <c r="C16" s="1318"/>
      <c r="D16" s="1318"/>
      <c r="E16" s="1318"/>
      <c r="F16" s="1318"/>
      <c r="G16" s="1318"/>
      <c r="H16" s="1318"/>
      <c r="I16" s="1319"/>
      <c r="J16" s="1320"/>
      <c r="K16" s="852"/>
      <c r="L16" s="1306"/>
      <c r="M16" s="1321"/>
      <c r="N16" s="1315"/>
      <c r="O16" s="1315"/>
      <c r="P16" s="1315"/>
      <c r="Q16" s="1315"/>
      <c r="R16" s="1315"/>
      <c r="S16" s="1315"/>
      <c r="T16" s="1315"/>
      <c r="U16" s="1315"/>
      <c r="V16" s="1315"/>
      <c r="W16" s="1315"/>
      <c r="X16" s="1315"/>
      <c r="Y16" s="1315"/>
      <c r="Z16" s="1315"/>
      <c r="AA16" s="1315"/>
      <c r="AB16" s="944"/>
      <c r="AC16" s="380"/>
    </row>
    <row r="17" spans="1:34" ht="15.75" thickBot="1">
      <c r="A17" s="1322"/>
      <c r="B17" s="1323"/>
      <c r="I17" s="380"/>
      <c r="J17" s="1324"/>
      <c r="K17" s="852"/>
      <c r="L17" s="1306"/>
      <c r="M17" s="914"/>
      <c r="N17" s="944"/>
      <c r="O17" s="944"/>
      <c r="P17" s="944"/>
      <c r="Q17" s="944"/>
      <c r="R17" s="944"/>
      <c r="S17" s="944"/>
      <c r="T17" s="944"/>
      <c r="U17" s="944"/>
      <c r="V17" s="1325"/>
      <c r="W17" s="1325"/>
      <c r="X17" s="380"/>
      <c r="Y17" s="380"/>
      <c r="Z17" s="380"/>
      <c r="AA17" s="380"/>
      <c r="AB17" s="1307"/>
      <c r="AC17" s="380"/>
    </row>
    <row r="18" spans="1:34" ht="8.25" customHeight="1">
      <c r="A18" s="1326"/>
      <c r="B18" s="1327"/>
      <c r="C18" s="1328"/>
      <c r="D18" s="1329"/>
      <c r="E18" s="1330"/>
      <c r="F18" s="1329"/>
      <c r="G18" s="1329"/>
      <c r="H18" s="1329"/>
      <c r="I18" s="1331"/>
      <c r="J18" s="1332"/>
      <c r="K18" s="1333"/>
      <c r="L18" s="1333"/>
      <c r="M18" s="914"/>
      <c r="N18" s="944"/>
      <c r="O18" s="944"/>
      <c r="P18" s="944"/>
      <c r="Q18" s="944"/>
      <c r="R18" s="944"/>
      <c r="S18" s="944"/>
      <c r="T18" s="944"/>
      <c r="U18" s="944"/>
      <c r="V18" s="1325"/>
      <c r="W18" s="1325"/>
      <c r="X18" s="380"/>
      <c r="Y18" s="380"/>
      <c r="Z18" s="380"/>
      <c r="AA18" s="380"/>
      <c r="AB18" s="1307"/>
      <c r="AC18" s="380"/>
    </row>
    <row r="19" spans="1:34" ht="15.75" customHeight="1">
      <c r="A19" s="1334" t="s">
        <v>139</v>
      </c>
      <c r="B19" s="1335"/>
      <c r="C19" s="1336"/>
      <c r="D19" s="1337"/>
      <c r="E19" s="1338"/>
      <c r="F19" s="1338"/>
      <c r="G19" s="1339"/>
      <c r="H19" s="1339"/>
      <c r="I19" s="1340"/>
      <c r="J19" s="1341"/>
      <c r="K19" s="1342"/>
      <c r="L19" s="1343"/>
      <c r="M19" s="1313"/>
      <c r="N19" s="1307"/>
      <c r="O19" s="1307"/>
      <c r="P19" s="1307"/>
      <c r="Q19" s="1307"/>
      <c r="R19" s="1307"/>
      <c r="S19" s="1314"/>
      <c r="T19" s="1307"/>
      <c r="U19" s="1307"/>
      <c r="V19" s="1314"/>
      <c r="W19" s="1314"/>
      <c r="X19" s="1314"/>
      <c r="Y19" s="1307"/>
      <c r="Z19" s="1307"/>
      <c r="AA19" s="1307"/>
      <c r="AB19" s="1315"/>
      <c r="AC19" s="380"/>
    </row>
    <row r="20" spans="1:34" ht="15.75" customHeight="1">
      <c r="A20" s="1344"/>
      <c r="B20" s="1345"/>
      <c r="C20" s="1346"/>
      <c r="D20" s="1347"/>
      <c r="E20" s="1338"/>
      <c r="F20" s="1338"/>
      <c r="G20" s="1348"/>
      <c r="H20" s="1348"/>
      <c r="I20" s="1349"/>
      <c r="J20" s="1350"/>
      <c r="K20" s="1333"/>
      <c r="L20" s="956"/>
      <c r="M20" s="1321"/>
      <c r="N20" s="1315"/>
      <c r="O20" s="1315"/>
      <c r="P20" s="1315"/>
      <c r="Q20" s="1315"/>
      <c r="R20" s="1315"/>
      <c r="S20" s="1315"/>
      <c r="T20" s="1315"/>
      <c r="U20" s="1315"/>
      <c r="V20" s="1315"/>
      <c r="W20" s="1315"/>
      <c r="X20" s="1315"/>
      <c r="Y20" s="1315"/>
      <c r="Z20" s="1315"/>
      <c r="AA20" s="1315"/>
      <c r="AB20" s="944"/>
      <c r="AC20" s="380"/>
    </row>
    <row r="21" spans="1:34" ht="8.25" customHeight="1">
      <c r="A21" s="1351"/>
      <c r="B21" s="1352"/>
      <c r="C21" s="1353"/>
      <c r="D21" s="1354"/>
      <c r="E21" s="1355"/>
      <c r="F21" s="1356"/>
      <c r="G21" s="1354"/>
      <c r="H21" s="1354"/>
      <c r="I21" s="1357"/>
      <c r="J21" s="1358"/>
      <c r="K21" s="1333"/>
      <c r="L21" s="1333"/>
      <c r="M21" s="914"/>
      <c r="N21" s="944"/>
      <c r="O21" s="944"/>
      <c r="P21" s="944"/>
      <c r="Q21" s="944"/>
      <c r="R21" s="944"/>
      <c r="S21" s="944"/>
      <c r="T21" s="944"/>
      <c r="U21" s="944"/>
      <c r="V21" s="1325"/>
      <c r="W21" s="1325"/>
      <c r="X21" s="380"/>
      <c r="Y21" s="380"/>
      <c r="Z21" s="380"/>
      <c r="AA21" s="380"/>
      <c r="AB21" s="1307"/>
      <c r="AC21" s="380"/>
    </row>
    <row r="22" spans="1:34" ht="15.75" customHeight="1">
      <c r="A22" s="1334" t="s">
        <v>232</v>
      </c>
      <c r="B22" s="1335"/>
      <c r="C22" s="1336"/>
      <c r="D22" s="1337"/>
      <c r="E22" s="1338"/>
      <c r="F22" s="1338"/>
      <c r="G22" s="1339"/>
      <c r="H22" s="1339"/>
      <c r="I22" s="1340"/>
      <c r="J22" s="1341"/>
      <c r="K22" s="1342"/>
      <c r="L22" s="1342"/>
      <c r="M22" s="1313"/>
      <c r="N22" s="1307"/>
      <c r="O22" s="1307"/>
      <c r="P22" s="1307"/>
      <c r="Q22" s="1307"/>
      <c r="R22" s="1307"/>
      <c r="S22" s="1307"/>
      <c r="T22" s="1307"/>
      <c r="U22" s="1307"/>
      <c r="V22" s="1307"/>
      <c r="W22" s="1307"/>
      <c r="X22" s="1307"/>
      <c r="Y22" s="1307"/>
      <c r="Z22" s="1307"/>
      <c r="AA22" s="1307"/>
      <c r="AB22" s="1315"/>
      <c r="AC22" s="380"/>
    </row>
    <row r="23" spans="1:34" ht="15.75" customHeight="1">
      <c r="A23" s="1344"/>
      <c r="B23" s="1345"/>
      <c r="C23" s="1346"/>
      <c r="D23" s="1347"/>
      <c r="E23" s="1338"/>
      <c r="F23" s="1338"/>
      <c r="G23" s="1348"/>
      <c r="H23" s="1348"/>
      <c r="I23" s="1349"/>
      <c r="J23" s="1350"/>
      <c r="K23" s="1333"/>
      <c r="L23" s="1333"/>
      <c r="M23" s="1321"/>
      <c r="N23" s="1315"/>
      <c r="O23" s="1315"/>
      <c r="P23" s="1315"/>
      <c r="Q23" s="1315"/>
      <c r="R23" s="1315"/>
      <c r="S23" s="1315"/>
      <c r="T23" s="1315"/>
      <c r="U23" s="1315"/>
      <c r="V23" s="1315"/>
      <c r="W23" s="1315"/>
      <c r="X23" s="1315"/>
      <c r="Y23" s="1315"/>
      <c r="Z23" s="1315"/>
      <c r="AA23" s="1315"/>
      <c r="AB23" s="944"/>
      <c r="AC23" s="380"/>
    </row>
    <row r="24" spans="1:34" ht="8.25" customHeight="1">
      <c r="A24" s="1351"/>
      <c r="B24" s="1352"/>
      <c r="C24" s="1353"/>
      <c r="D24" s="1354"/>
      <c r="E24" s="1355"/>
      <c r="F24" s="1356"/>
      <c r="G24" s="1354"/>
      <c r="H24" s="1354"/>
      <c r="I24" s="1357"/>
      <c r="J24" s="1358"/>
      <c r="K24" s="1333"/>
      <c r="L24" s="1333"/>
      <c r="M24" s="914"/>
      <c r="N24" s="944"/>
      <c r="O24" s="944"/>
      <c r="P24" s="944"/>
      <c r="Q24" s="944"/>
      <c r="R24" s="944"/>
      <c r="S24" s="944"/>
      <c r="T24" s="944"/>
      <c r="U24" s="944"/>
      <c r="V24" s="1325"/>
      <c r="W24" s="1325"/>
      <c r="X24" s="380"/>
      <c r="Y24" s="380"/>
      <c r="Z24" s="380"/>
      <c r="AA24" s="380"/>
      <c r="AB24" s="1307"/>
      <c r="AC24" s="380"/>
    </row>
    <row r="25" spans="1:34" ht="15.75" customHeight="1">
      <c r="A25" s="1334" t="s">
        <v>233</v>
      </c>
      <c r="B25" s="1335"/>
      <c r="C25" s="1336"/>
      <c r="D25" s="1337"/>
      <c r="E25" s="1338"/>
      <c r="F25" s="1338"/>
      <c r="G25" s="1339"/>
      <c r="H25" s="1339"/>
      <c r="I25" s="1340"/>
      <c r="J25" s="1341"/>
      <c r="K25" s="1342"/>
      <c r="L25" s="1342"/>
      <c r="M25" s="1313"/>
      <c r="N25" s="1307"/>
      <c r="O25" s="1307"/>
      <c r="P25" s="1307"/>
      <c r="Q25" s="1307"/>
      <c r="R25" s="1307"/>
      <c r="S25" s="1307"/>
      <c r="T25" s="1307"/>
      <c r="U25" s="1307"/>
      <c r="V25" s="1307"/>
      <c r="W25" s="1307"/>
      <c r="X25" s="1307"/>
      <c r="Y25" s="1307"/>
      <c r="Z25" s="1307"/>
      <c r="AA25" s="1307"/>
      <c r="AB25" s="1315"/>
      <c r="AC25" s="380"/>
    </row>
    <row r="26" spans="1:34" ht="15.75" customHeight="1">
      <c r="A26" s="1344"/>
      <c r="B26" s="1345"/>
      <c r="C26" s="1346"/>
      <c r="D26" s="1347"/>
      <c r="E26" s="1338"/>
      <c r="F26" s="1338"/>
      <c r="G26" s="1348"/>
      <c r="H26" s="1348"/>
      <c r="I26" s="1349"/>
      <c r="J26" s="1350"/>
      <c r="K26" s="1333"/>
      <c r="L26" s="1333"/>
      <c r="M26" s="1321"/>
      <c r="N26" s="1315"/>
      <c r="O26" s="1315"/>
      <c r="P26" s="1315"/>
      <c r="Q26" s="1315"/>
      <c r="R26" s="1315"/>
      <c r="S26" s="1315"/>
      <c r="T26" s="1315"/>
      <c r="U26" s="1315"/>
      <c r="V26" s="1315"/>
      <c r="W26" s="1315"/>
      <c r="X26" s="1315"/>
      <c r="Y26" s="1315"/>
      <c r="Z26" s="1315"/>
      <c r="AA26" s="1315"/>
      <c r="AB26" s="944"/>
      <c r="AC26" s="380"/>
    </row>
    <row r="27" spans="1:34" ht="8.25" customHeight="1">
      <c r="A27" s="1351"/>
      <c r="B27" s="1352"/>
      <c r="C27" s="1359"/>
      <c r="D27" s="1360"/>
      <c r="E27" s="1361"/>
      <c r="F27" s="1362"/>
      <c r="G27" s="1360"/>
      <c r="H27" s="1360"/>
      <c r="I27" s="1363"/>
      <c r="J27" s="1364"/>
      <c r="K27" s="1333"/>
      <c r="L27" s="1333"/>
      <c r="M27" s="914"/>
      <c r="N27" s="944"/>
      <c r="O27" s="944"/>
      <c r="P27" s="944"/>
      <c r="Q27" s="944"/>
      <c r="R27" s="944"/>
      <c r="S27" s="944"/>
      <c r="T27" s="944"/>
      <c r="U27" s="944"/>
      <c r="V27" s="1325"/>
      <c r="W27" s="1325"/>
      <c r="X27" s="380"/>
      <c r="Y27" s="380"/>
      <c r="Z27" s="380"/>
      <c r="AA27" s="380"/>
      <c r="AB27" s="1307"/>
      <c r="AC27" s="380"/>
    </row>
    <row r="28" spans="1:34" ht="15.75" customHeight="1">
      <c r="A28" s="1334" t="s">
        <v>140</v>
      </c>
      <c r="B28" s="1335"/>
      <c r="C28" s="1336"/>
      <c r="D28" s="1337"/>
      <c r="E28" s="1338"/>
      <c r="F28" s="1338"/>
      <c r="G28" s="1339"/>
      <c r="H28" s="1339"/>
      <c r="I28" s="1340"/>
      <c r="J28" s="1341"/>
      <c r="K28" s="1342"/>
      <c r="L28" s="1365"/>
      <c r="M28" s="1313"/>
      <c r="N28" s="1307"/>
      <c r="O28" s="1307"/>
      <c r="P28" s="1307"/>
      <c r="Q28" s="1307"/>
      <c r="R28" s="1307"/>
      <c r="S28" s="1307"/>
      <c r="T28" s="1307"/>
      <c r="U28" s="1307"/>
      <c r="V28" s="1307"/>
      <c r="W28" s="1307"/>
      <c r="X28" s="1307"/>
      <c r="Y28" s="1307"/>
      <c r="Z28" s="1307"/>
      <c r="AA28" s="1307"/>
      <c r="AB28" s="1315"/>
      <c r="AC28" s="1366"/>
      <c r="AD28" s="993"/>
      <c r="AE28" s="993"/>
      <c r="AF28" s="993"/>
      <c r="AG28" s="993"/>
      <c r="AH28" s="993"/>
    </row>
    <row r="29" spans="1:34" ht="15.75" customHeight="1">
      <c r="A29" s="1344"/>
      <c r="B29" s="1345"/>
      <c r="C29" s="1346"/>
      <c r="D29" s="1347"/>
      <c r="E29" s="1338"/>
      <c r="F29" s="1338"/>
      <c r="G29" s="1348"/>
      <c r="H29" s="1348"/>
      <c r="I29" s="1349"/>
      <c r="J29" s="1350"/>
      <c r="K29" s="1333"/>
      <c r="L29" s="1367"/>
      <c r="M29" s="1321"/>
      <c r="N29" s="1315"/>
      <c r="O29" s="1315"/>
      <c r="P29" s="1315"/>
      <c r="Q29" s="1315"/>
      <c r="R29" s="1315"/>
      <c r="S29" s="1315"/>
      <c r="T29" s="1315"/>
      <c r="U29" s="1315"/>
      <c r="V29" s="1315"/>
      <c r="W29" s="1315"/>
      <c r="X29" s="1315"/>
      <c r="Y29" s="1315"/>
      <c r="Z29" s="1315"/>
      <c r="AA29" s="1315"/>
      <c r="AB29" s="944"/>
      <c r="AC29" s="380"/>
    </row>
    <row r="30" spans="1:34" ht="11.25" customHeight="1">
      <c r="A30" s="1351"/>
      <c r="B30" s="1368"/>
      <c r="C30" s="1369"/>
      <c r="D30" s="1360"/>
      <c r="E30" s="1361"/>
      <c r="F30" s="1360"/>
      <c r="G30" s="1360"/>
      <c r="H30" s="1360"/>
      <c r="I30" s="1363"/>
      <c r="J30" s="1364"/>
      <c r="K30" s="1333"/>
      <c r="L30" s="1367"/>
      <c r="M30" s="914"/>
      <c r="N30" s="944"/>
      <c r="O30" s="944"/>
      <c r="P30" s="944"/>
      <c r="Q30" s="944"/>
      <c r="R30" s="944"/>
      <c r="S30" s="944"/>
      <c r="T30" s="944"/>
      <c r="U30" s="944"/>
      <c r="V30" s="1325"/>
      <c r="W30" s="1325"/>
      <c r="X30" s="944"/>
      <c r="Y30" s="944"/>
      <c r="Z30" s="944"/>
      <c r="AA30" s="912"/>
      <c r="AB30" s="1307"/>
      <c r="AC30" s="380"/>
    </row>
    <row r="31" spans="1:34" ht="15.75" customHeight="1">
      <c r="A31" s="1334" t="s">
        <v>235</v>
      </c>
      <c r="B31" s="1335"/>
      <c r="C31" s="1336"/>
      <c r="D31" s="1337"/>
      <c r="E31" s="1338"/>
      <c r="F31" s="1338"/>
      <c r="G31" s="1339"/>
      <c r="H31" s="1339"/>
      <c r="I31" s="1340"/>
      <c r="J31" s="1341"/>
      <c r="K31" s="1342"/>
      <c r="L31" s="1365"/>
      <c r="M31" s="1313"/>
      <c r="N31" s="1307"/>
      <c r="O31" s="1307"/>
      <c r="P31" s="1307"/>
      <c r="Q31" s="1307"/>
      <c r="R31" s="1307"/>
      <c r="S31" s="1307"/>
      <c r="T31" s="1307"/>
      <c r="U31" s="1307"/>
      <c r="V31" s="1307"/>
      <c r="W31" s="1307"/>
      <c r="X31" s="1307"/>
      <c r="Y31" s="1307"/>
      <c r="Z31" s="1307"/>
      <c r="AA31" s="1307"/>
      <c r="AB31" s="1315"/>
      <c r="AC31" s="1366"/>
      <c r="AD31" s="993"/>
      <c r="AE31" s="993"/>
      <c r="AF31" s="993"/>
      <c r="AG31" s="993"/>
      <c r="AH31" s="993"/>
    </row>
    <row r="32" spans="1:34" ht="15.75" customHeight="1">
      <c r="A32" s="1344"/>
      <c r="B32" s="1345"/>
      <c r="C32" s="1346"/>
      <c r="D32" s="1347"/>
      <c r="E32" s="1338"/>
      <c r="F32" s="1338"/>
      <c r="G32" s="1348"/>
      <c r="H32" s="1348"/>
      <c r="I32" s="1349"/>
      <c r="J32" s="1350"/>
      <c r="K32" s="1333"/>
      <c r="L32" s="1367"/>
      <c r="M32" s="1321"/>
      <c r="N32" s="1315"/>
      <c r="O32" s="1315"/>
      <c r="P32" s="1315"/>
      <c r="Q32" s="1315"/>
      <c r="R32" s="1315"/>
      <c r="S32" s="1315"/>
      <c r="T32" s="1315"/>
      <c r="U32" s="1315"/>
      <c r="V32" s="1315"/>
      <c r="W32" s="1315"/>
      <c r="X32" s="1315"/>
      <c r="Y32" s="1315"/>
      <c r="Z32" s="1315"/>
      <c r="AA32" s="1315"/>
      <c r="AB32" s="944"/>
      <c r="AC32" s="380"/>
    </row>
    <row r="33" spans="1:29" ht="11.25" customHeight="1">
      <c r="A33" s="1351"/>
      <c r="B33" s="1368"/>
      <c r="C33" s="1369"/>
      <c r="D33" s="1360"/>
      <c r="E33" s="1361"/>
      <c r="F33" s="1360"/>
      <c r="G33" s="1360"/>
      <c r="H33" s="1360"/>
      <c r="I33" s="1363"/>
      <c r="J33" s="1364"/>
      <c r="K33" s="1333"/>
      <c r="L33" s="1367"/>
      <c r="M33" s="914"/>
      <c r="N33" s="944"/>
      <c r="O33" s="944"/>
      <c r="P33" s="944"/>
      <c r="Q33" s="944"/>
      <c r="R33" s="944"/>
      <c r="S33" s="944"/>
      <c r="T33" s="944"/>
      <c r="U33" s="944"/>
      <c r="V33" s="1325"/>
      <c r="W33" s="1325"/>
      <c r="X33" s="944"/>
      <c r="Y33" s="944"/>
      <c r="Z33" s="944"/>
      <c r="AA33" s="912"/>
      <c r="AB33" s="1307"/>
      <c r="AC33" s="380"/>
    </row>
    <row r="34" spans="1:29">
      <c r="A34" s="1370" t="s">
        <v>236</v>
      </c>
      <c r="B34" s="1371"/>
      <c r="C34" s="1372">
        <f>SUM(C18:C32)</f>
        <v>0</v>
      </c>
      <c r="D34" s="1373">
        <f>SUM(D18:D32)</f>
        <v>0</v>
      </c>
      <c r="E34" s="1374"/>
      <c r="F34" s="1375">
        <f>SUM(F18:F32)</f>
        <v>0</v>
      </c>
      <c r="G34" s="1376"/>
      <c r="H34" s="1376">
        <f>SUM(H18:H32)</f>
        <v>0</v>
      </c>
      <c r="I34" s="1377">
        <f>SUM(I18:I32)</f>
        <v>0</v>
      </c>
      <c r="J34" s="1378">
        <f>SUM(J18:J32)</f>
        <v>0</v>
      </c>
      <c r="K34" s="1342"/>
      <c r="L34" s="1342"/>
      <c r="M34" s="1313"/>
      <c r="N34" s="1307"/>
      <c r="O34" s="1307"/>
      <c r="P34" s="1307"/>
      <c r="Q34" s="1307"/>
      <c r="R34" s="1307"/>
      <c r="S34" s="1307"/>
      <c r="T34" s="1307"/>
      <c r="U34" s="1307"/>
      <c r="V34" s="1307"/>
      <c r="W34" s="1307"/>
      <c r="X34" s="1307"/>
      <c r="Y34" s="1307"/>
      <c r="Z34" s="1307"/>
      <c r="AA34" s="1307"/>
      <c r="AB34" s="1315"/>
      <c r="AC34" s="380"/>
    </row>
    <row r="35" spans="1:29" ht="12.75" customHeight="1" thickBot="1">
      <c r="A35" s="1379"/>
      <c r="B35" s="1380"/>
      <c r="C35" s="1381"/>
      <c r="D35" s="1382"/>
      <c r="E35" s="1383"/>
      <c r="F35" s="1384"/>
      <c r="G35" s="1385"/>
      <c r="H35" s="1385"/>
      <c r="I35" s="1386"/>
      <c r="J35" s="1387"/>
      <c r="K35" s="381"/>
      <c r="L35" s="850"/>
      <c r="M35" s="943"/>
      <c r="N35" s="941"/>
      <c r="O35" s="944"/>
      <c r="P35" s="944"/>
      <c r="Q35" s="944"/>
      <c r="R35" s="944"/>
      <c r="S35" s="944"/>
      <c r="T35" s="944"/>
      <c r="U35" s="944"/>
      <c r="V35" s="944"/>
      <c r="W35" s="944"/>
      <c r="X35" s="944"/>
      <c r="Y35" s="944"/>
      <c r="Z35" s="944"/>
      <c r="AA35" s="944"/>
      <c r="AB35" s="944"/>
      <c r="AC35" s="380"/>
    </row>
    <row r="36" spans="1:29">
      <c r="K36" s="1388"/>
      <c r="L36" s="1389"/>
      <c r="M36" s="1389"/>
      <c r="N36" s="957"/>
      <c r="O36" s="957"/>
      <c r="P36" s="957"/>
      <c r="Q36" s="957"/>
      <c r="R36" s="957"/>
      <c r="S36" s="957"/>
      <c r="T36" s="957"/>
      <c r="U36" s="957"/>
      <c r="V36" s="957"/>
      <c r="W36" s="957"/>
      <c r="X36" s="957"/>
      <c r="Y36" s="957"/>
      <c r="Z36" s="957"/>
      <c r="AA36" s="957"/>
      <c r="AB36" s="957"/>
      <c r="AC36" s="380"/>
    </row>
    <row r="37" spans="1:29">
      <c r="K37" s="1390"/>
      <c r="L37" s="1391"/>
      <c r="M37" s="1391"/>
      <c r="N37" s="957"/>
      <c r="O37" s="957"/>
      <c r="P37" s="957"/>
      <c r="Q37" s="957"/>
      <c r="R37" s="957"/>
      <c r="S37" s="957"/>
      <c r="T37" s="957"/>
      <c r="U37" s="957"/>
      <c r="V37" s="957"/>
      <c r="W37" s="957"/>
      <c r="X37" s="957"/>
      <c r="Y37" s="957"/>
      <c r="Z37" s="957"/>
      <c r="AA37" s="957"/>
      <c r="AB37" s="957"/>
      <c r="AC37" s="380"/>
    </row>
    <row r="38" spans="1:29">
      <c r="K38" s="1390"/>
      <c r="L38" s="1391"/>
      <c r="M38" s="1391"/>
      <c r="N38" s="957"/>
      <c r="O38" s="957"/>
      <c r="P38" s="957"/>
      <c r="Q38" s="957"/>
      <c r="R38" s="957"/>
      <c r="S38" s="957"/>
      <c r="T38" s="957"/>
      <c r="U38" s="957"/>
      <c r="V38" s="957"/>
      <c r="W38" s="957"/>
      <c r="X38" s="957"/>
      <c r="Y38" s="957"/>
      <c r="Z38" s="957"/>
      <c r="AA38" s="957"/>
      <c r="AB38" s="957"/>
      <c r="AC38" s="380"/>
    </row>
    <row r="39" spans="1:29">
      <c r="K39" s="1390"/>
      <c r="L39" s="1391"/>
      <c r="M39" s="1391"/>
      <c r="N39" s="957"/>
      <c r="O39" s="957"/>
      <c r="P39" s="957"/>
      <c r="Q39" s="957"/>
      <c r="R39" s="957"/>
      <c r="S39" s="957"/>
      <c r="T39" s="957"/>
      <c r="U39" s="957"/>
      <c r="V39" s="957"/>
      <c r="W39" s="957"/>
      <c r="X39" s="957"/>
      <c r="Y39" s="957"/>
      <c r="Z39" s="957"/>
      <c r="AA39" s="957"/>
      <c r="AB39" s="957"/>
      <c r="AC39" s="380"/>
    </row>
    <row r="40" spans="1:29">
      <c r="K40" s="1390"/>
      <c r="L40" s="1391"/>
      <c r="M40" s="1391"/>
      <c r="N40" s="957"/>
      <c r="O40" s="957"/>
      <c r="P40" s="957"/>
      <c r="Q40" s="957"/>
      <c r="R40" s="957"/>
      <c r="S40" s="957"/>
      <c r="T40" s="957"/>
      <c r="U40" s="957"/>
      <c r="V40" s="957"/>
      <c r="W40" s="957"/>
      <c r="X40" s="957"/>
      <c r="Y40" s="957"/>
      <c r="Z40" s="957"/>
      <c r="AA40" s="957"/>
      <c r="AB40" s="957"/>
      <c r="AC40" s="380"/>
    </row>
    <row r="41" spans="1:29">
      <c r="K41" s="1390"/>
      <c r="L41" s="1391"/>
      <c r="M41" s="1391"/>
      <c r="N41" s="957"/>
      <c r="O41" s="957"/>
      <c r="P41" s="957"/>
      <c r="Q41" s="957"/>
      <c r="R41" s="957"/>
      <c r="S41" s="957"/>
      <c r="T41" s="957"/>
      <c r="U41" s="957"/>
      <c r="V41" s="957"/>
      <c r="W41" s="957"/>
      <c r="X41" s="957"/>
      <c r="Y41" s="957"/>
      <c r="Z41" s="957"/>
      <c r="AA41" s="957"/>
      <c r="AB41" s="957"/>
      <c r="AC41" s="380"/>
    </row>
    <row r="42" spans="1:29">
      <c r="K42" s="1390"/>
      <c r="L42" s="1391"/>
      <c r="M42" s="1391"/>
      <c r="N42" s="957"/>
      <c r="O42" s="957"/>
      <c r="P42" s="957"/>
      <c r="Q42" s="957"/>
      <c r="R42" s="957"/>
      <c r="S42" s="957"/>
      <c r="T42" s="957"/>
      <c r="U42" s="957"/>
      <c r="V42" s="957"/>
      <c r="W42" s="957"/>
      <c r="X42" s="957"/>
      <c r="Y42" s="957"/>
      <c r="Z42" s="957"/>
      <c r="AA42" s="957"/>
      <c r="AB42" s="957"/>
      <c r="AC42" s="380"/>
    </row>
    <row r="43" spans="1:29">
      <c r="K43" s="1390"/>
      <c r="L43" s="1391"/>
      <c r="M43" s="1391"/>
      <c r="N43" s="957"/>
      <c r="O43" s="957"/>
      <c r="P43" s="957"/>
      <c r="Q43" s="957"/>
      <c r="R43" s="957"/>
      <c r="S43" s="957"/>
      <c r="T43" s="957"/>
      <c r="U43" s="957"/>
      <c r="V43" s="957"/>
      <c r="W43" s="957"/>
      <c r="X43" s="957"/>
      <c r="Y43" s="957"/>
      <c r="Z43" s="957"/>
      <c r="AA43" s="957"/>
      <c r="AB43" s="957"/>
      <c r="AC43" s="380"/>
    </row>
    <row r="44" spans="1:29">
      <c r="K44" s="1390"/>
      <c r="L44" s="1391"/>
      <c r="M44" s="1391"/>
      <c r="N44" s="957"/>
      <c r="O44" s="957"/>
      <c r="P44" s="957"/>
      <c r="Q44" s="957"/>
      <c r="R44" s="957"/>
      <c r="S44" s="957"/>
      <c r="T44" s="957"/>
      <c r="U44" s="957"/>
      <c r="V44" s="957"/>
      <c r="W44" s="957"/>
      <c r="X44" s="957"/>
      <c r="Y44" s="957"/>
      <c r="Z44" s="957"/>
      <c r="AA44" s="957"/>
      <c r="AB44" s="957"/>
      <c r="AC44" s="380"/>
    </row>
    <row r="45" spans="1:29">
      <c r="K45" s="1388"/>
      <c r="L45" s="1389"/>
      <c r="M45" s="1389"/>
      <c r="N45" s="955"/>
      <c r="O45" s="957"/>
      <c r="P45" s="957"/>
      <c r="Q45" s="957"/>
      <c r="R45" s="957"/>
      <c r="S45" s="957"/>
      <c r="T45" s="957"/>
      <c r="U45" s="957"/>
      <c r="V45" s="957"/>
      <c r="W45" s="957"/>
      <c r="X45" s="957"/>
      <c r="Y45" s="957"/>
      <c r="Z45" s="957"/>
      <c r="AA45" s="957"/>
      <c r="AB45" s="957"/>
      <c r="AC45" s="380"/>
    </row>
    <row r="46" spans="1:29" s="1395" customFormat="1" ht="21" customHeight="1">
      <c r="A46" s="1392" t="s">
        <v>32</v>
      </c>
      <c r="B46" s="1393"/>
      <c r="C46" s="1393"/>
      <c r="D46" s="1393"/>
      <c r="E46" s="1393"/>
      <c r="F46" s="1393"/>
      <c r="G46" s="1393"/>
      <c r="H46" s="1393"/>
      <c r="I46" s="1393"/>
      <c r="J46" s="1394" t="s">
        <v>309</v>
      </c>
      <c r="T46" s="1396"/>
      <c r="U46" s="1396"/>
      <c r="V46" s="1396"/>
      <c r="W46" s="1396"/>
      <c r="X46" s="1396"/>
      <c r="Y46" s="1396"/>
      <c r="Z46" s="1396"/>
      <c r="AA46" s="1396"/>
      <c r="AB46" s="1396"/>
    </row>
    <row r="48" spans="1:29">
      <c r="D48" s="899"/>
      <c r="H48" s="1397"/>
    </row>
    <row r="49" spans="1:29">
      <c r="B49" s="2"/>
      <c r="C49" s="2"/>
      <c r="D49" s="2"/>
      <c r="E49" s="2"/>
      <c r="F49" s="2"/>
      <c r="G49" s="2"/>
      <c r="H49" s="2"/>
      <c r="I49" s="2"/>
      <c r="J49" s="2"/>
      <c r="K49" s="2"/>
      <c r="L49" s="2"/>
      <c r="M49" s="2"/>
      <c r="N49" s="2"/>
      <c r="O49" s="2"/>
      <c r="AC49" s="1398"/>
    </row>
    <row r="50" spans="1:29" ht="15">
      <c r="E50" s="1399"/>
    </row>
    <row r="51" spans="1:29">
      <c r="A51" s="1400"/>
      <c r="B51" s="1398"/>
      <c r="C51" s="1398"/>
      <c r="D51" s="1398"/>
      <c r="E51" s="1398"/>
      <c r="F51" s="1398"/>
      <c r="G51" s="1398"/>
      <c r="H51" s="1398"/>
      <c r="I51" s="1398"/>
      <c r="J51" s="1398"/>
      <c r="K51" s="1398"/>
      <c r="L51" s="1398"/>
      <c r="M51" s="1398"/>
      <c r="N51" s="1398"/>
      <c r="O51" s="1398"/>
    </row>
    <row r="52" spans="1:29">
      <c r="A52" s="1400"/>
      <c r="B52" s="1398"/>
      <c r="C52" s="1398"/>
      <c r="D52" s="1398"/>
      <c r="E52" s="1398"/>
      <c r="F52" s="1398"/>
      <c r="G52" s="1398"/>
      <c r="H52" s="1401"/>
      <c r="I52" s="1401"/>
      <c r="J52" s="1401"/>
      <c r="K52" s="1401"/>
      <c r="L52" s="1401"/>
      <c r="M52" s="1401"/>
      <c r="N52" s="1401"/>
      <c r="O52" s="1401"/>
    </row>
    <row r="53" spans="1:29">
      <c r="A53" s="1400"/>
      <c r="B53" s="1398"/>
      <c r="C53" s="1398"/>
      <c r="D53" s="1398"/>
      <c r="E53" s="1398"/>
      <c r="F53" s="1398"/>
      <c r="G53" s="1398"/>
      <c r="H53" s="1398"/>
      <c r="I53" s="1398"/>
      <c r="J53" s="1398"/>
      <c r="K53" s="1398"/>
      <c r="L53" s="1398"/>
      <c r="M53" s="1398"/>
      <c r="N53" s="1398"/>
      <c r="O53" s="1398"/>
    </row>
    <row r="54" spans="1:29">
      <c r="A54" s="1400"/>
      <c r="B54" s="1402"/>
      <c r="C54" s="1402"/>
      <c r="D54" s="1402"/>
      <c r="E54" s="1402"/>
      <c r="F54" s="1402"/>
      <c r="G54" s="1402"/>
      <c r="H54" s="1402"/>
      <c r="I54" s="1402"/>
      <c r="J54" s="1402"/>
      <c r="K54" s="1402"/>
      <c r="L54" s="1402"/>
      <c r="M54" s="1402"/>
      <c r="N54" s="1402"/>
      <c r="O54" s="1402"/>
    </row>
    <row r="55" spans="1:29">
      <c r="B55" s="857"/>
      <c r="C55" s="1403"/>
      <c r="D55" s="1404"/>
      <c r="E55" s="1404"/>
      <c r="F55" s="1403"/>
      <c r="G55" s="1404"/>
      <c r="H55" s="1404"/>
      <c r="I55" s="1404"/>
      <c r="J55" s="1404"/>
      <c r="K55" s="1404"/>
      <c r="L55" s="1404"/>
      <c r="M55" s="1404"/>
      <c r="N55" s="1404"/>
      <c r="O55" s="1404"/>
    </row>
    <row r="56" spans="1:29">
      <c r="A56" s="1400"/>
      <c r="B56" s="1398"/>
      <c r="C56" s="1398"/>
      <c r="D56" s="1398"/>
      <c r="E56" s="1398"/>
      <c r="F56" s="1398"/>
      <c r="G56" s="1398"/>
      <c r="H56" s="1398"/>
      <c r="I56" s="1398"/>
      <c r="J56" s="1398"/>
      <c r="K56" s="1398"/>
      <c r="L56" s="1398"/>
      <c r="M56" s="1398"/>
      <c r="N56" s="1398"/>
      <c r="O56" s="1398"/>
    </row>
    <row r="57" spans="1:29">
      <c r="A57" s="1400"/>
      <c r="B57" s="1398"/>
      <c r="C57" s="1398"/>
      <c r="D57" s="1398"/>
      <c r="E57" s="1398"/>
      <c r="F57" s="1403"/>
      <c r="G57" s="1403"/>
      <c r="H57" s="1403"/>
      <c r="I57" s="1403"/>
      <c r="J57" s="1403"/>
      <c r="K57" s="1403"/>
      <c r="L57" s="1403"/>
      <c r="M57" s="1403"/>
      <c r="N57" s="1403"/>
      <c r="O57" s="1403"/>
    </row>
    <row r="58" spans="1:29">
      <c r="A58" s="1400"/>
      <c r="B58" s="1398"/>
      <c r="C58" s="1398"/>
      <c r="D58" s="1398"/>
      <c r="E58" s="1398"/>
      <c r="F58" s="1398"/>
      <c r="G58" s="1398"/>
      <c r="H58" s="1398"/>
      <c r="I58" s="1398"/>
      <c r="J58" s="1398"/>
      <c r="K58" s="1398"/>
      <c r="L58" s="1398"/>
      <c r="M58" s="1398"/>
      <c r="N58" s="1398"/>
      <c r="O58" s="1398"/>
    </row>
    <row r="59" spans="1:29">
      <c r="A59" s="1400"/>
      <c r="B59" s="1402"/>
      <c r="C59" s="1402"/>
      <c r="D59" s="1402"/>
      <c r="E59" s="1402"/>
      <c r="F59" s="1402"/>
      <c r="G59" s="1402"/>
      <c r="H59" s="1402"/>
      <c r="I59" s="1402"/>
      <c r="J59" s="1402"/>
      <c r="K59" s="1402"/>
      <c r="L59" s="1402"/>
      <c r="M59" s="1402"/>
      <c r="N59" s="1402"/>
      <c r="O59" s="1402"/>
    </row>
    <row r="60" spans="1:29">
      <c r="B60" s="1405"/>
      <c r="C60" s="1403"/>
      <c r="D60" s="1404"/>
      <c r="E60" s="1404"/>
      <c r="F60" s="1403"/>
      <c r="G60" s="1406"/>
      <c r="H60" s="1406"/>
      <c r="I60" s="1406"/>
      <c r="J60" s="1406"/>
      <c r="K60" s="1406"/>
      <c r="L60" s="1406"/>
      <c r="M60" s="1406"/>
      <c r="N60" s="1406"/>
      <c r="O60" s="1406"/>
    </row>
    <row r="61" spans="1:29">
      <c r="A61" s="1400"/>
      <c r="B61" s="1398"/>
      <c r="C61" s="1398"/>
      <c r="D61" s="1398"/>
      <c r="E61" s="1398"/>
      <c r="F61" s="1398"/>
      <c r="G61" s="1398"/>
      <c r="H61" s="1398"/>
      <c r="I61" s="1398"/>
      <c r="J61" s="1398"/>
      <c r="K61" s="1398"/>
      <c r="L61" s="1398"/>
      <c r="M61" s="1398"/>
      <c r="N61" s="1398"/>
      <c r="O61" s="1398"/>
    </row>
    <row r="62" spans="1:29">
      <c r="A62" s="1400"/>
      <c r="B62" s="1398"/>
      <c r="C62" s="1398"/>
      <c r="D62" s="1398"/>
      <c r="E62" s="1398"/>
      <c r="F62" s="1398"/>
      <c r="G62" s="1398"/>
      <c r="H62" s="1398"/>
      <c r="I62" s="1398"/>
      <c r="J62" s="1398"/>
      <c r="K62" s="1398"/>
      <c r="L62" s="1398"/>
      <c r="M62" s="1398"/>
      <c r="N62" s="1398"/>
      <c r="O62" s="1403"/>
    </row>
    <row r="63" spans="1:29">
      <c r="A63" s="1400"/>
      <c r="B63" s="1398"/>
      <c r="C63" s="1398"/>
      <c r="D63" s="1398"/>
      <c r="E63" s="1398"/>
      <c r="F63" s="1398"/>
      <c r="G63" s="1398"/>
      <c r="H63" s="1398"/>
      <c r="I63" s="1398"/>
      <c r="J63" s="1398"/>
      <c r="K63" s="1398"/>
      <c r="L63" s="1398"/>
      <c r="M63" s="1398"/>
      <c r="N63" s="1398"/>
      <c r="O63" s="1398"/>
    </row>
    <row r="64" spans="1:29">
      <c r="A64" s="1400"/>
      <c r="B64" s="1402"/>
      <c r="C64" s="1402"/>
      <c r="D64" s="1402"/>
      <c r="E64" s="1402"/>
      <c r="F64" s="1402"/>
      <c r="G64" s="1402"/>
      <c r="H64" s="1402"/>
      <c r="I64" s="1402"/>
      <c r="J64" s="1402"/>
      <c r="K64" s="1402"/>
      <c r="L64" s="1402"/>
      <c r="M64" s="1402"/>
      <c r="N64" s="1402"/>
      <c r="O64" s="1402"/>
    </row>
    <row r="65" spans="1:15">
      <c r="B65" s="1403"/>
      <c r="C65" s="1403"/>
      <c r="D65" s="1404"/>
      <c r="E65" s="1404"/>
      <c r="F65" s="1403"/>
      <c r="G65" s="1405"/>
      <c r="H65" s="1405"/>
      <c r="I65" s="1405"/>
      <c r="J65" s="1405"/>
      <c r="K65" s="1405"/>
      <c r="L65" s="1405"/>
      <c r="M65" s="1405"/>
      <c r="N65" s="1405"/>
      <c r="O65" s="1405"/>
    </row>
    <row r="66" spans="1:15">
      <c r="A66" s="1400"/>
      <c r="B66" s="1398"/>
      <c r="C66" s="1398"/>
      <c r="D66" s="1398"/>
      <c r="E66" s="1398"/>
      <c r="F66" s="1398"/>
      <c r="G66" s="1398"/>
      <c r="H66" s="1398"/>
      <c r="I66" s="1398"/>
      <c r="J66" s="1398"/>
      <c r="K66" s="1398"/>
      <c r="L66" s="1398"/>
      <c r="M66" s="1398"/>
      <c r="N66" s="1398"/>
      <c r="O66" s="1398"/>
    </row>
    <row r="67" spans="1:15">
      <c r="A67" s="1400"/>
      <c r="B67" s="1406"/>
      <c r="C67" s="1406"/>
      <c r="D67" s="1404"/>
      <c r="E67" s="1407"/>
      <c r="F67" s="1406"/>
      <c r="G67" s="1406"/>
      <c r="H67" s="1406"/>
      <c r="I67" s="1406"/>
      <c r="J67" s="1406"/>
      <c r="K67" s="1398"/>
      <c r="L67" s="1398"/>
      <c r="M67" s="1398"/>
      <c r="N67" s="1398"/>
      <c r="O67" s="1403"/>
    </row>
    <row r="68" spans="1:15">
      <c r="A68" s="1400"/>
      <c r="B68" s="1398"/>
      <c r="C68" s="1398"/>
      <c r="D68" s="1398"/>
      <c r="E68" s="1398"/>
      <c r="F68" s="1398"/>
      <c r="G68" s="1398"/>
      <c r="H68" s="1398"/>
      <c r="I68" s="1398"/>
      <c r="J68" s="1398"/>
      <c r="K68" s="1398"/>
      <c r="L68" s="1398"/>
      <c r="M68" s="1398"/>
      <c r="N68" s="1398"/>
      <c r="O68" s="1398"/>
    </row>
    <row r="69" spans="1:15">
      <c r="A69" s="1400"/>
      <c r="B69" s="1402"/>
      <c r="C69" s="1402"/>
      <c r="D69" s="1402"/>
      <c r="E69" s="1402"/>
      <c r="F69" s="1402"/>
      <c r="G69" s="1402"/>
      <c r="H69" s="1402"/>
      <c r="I69" s="1402"/>
      <c r="J69" s="1402"/>
      <c r="K69" s="1402"/>
      <c r="L69" s="1402"/>
      <c r="M69" s="1402"/>
      <c r="N69" s="1402"/>
      <c r="O69" s="1402"/>
    </row>
    <row r="70" spans="1:15">
      <c r="A70" s="1400"/>
      <c r="B70" s="1406"/>
      <c r="C70" s="1406"/>
      <c r="D70" s="1404"/>
      <c r="E70" s="1407"/>
      <c r="F70" s="1406"/>
      <c r="G70" s="1406"/>
      <c r="H70" s="1406"/>
      <c r="I70" s="1406"/>
      <c r="J70" s="1406"/>
      <c r="K70" s="1398"/>
      <c r="L70" s="1398"/>
      <c r="M70" s="1398"/>
      <c r="N70" s="1398"/>
      <c r="O70" s="1403"/>
    </row>
    <row r="71" spans="1:15">
      <c r="B71" s="1406"/>
      <c r="C71" s="1406"/>
      <c r="D71" s="1404"/>
      <c r="E71" s="1407"/>
      <c r="F71" s="1406"/>
      <c r="G71" s="1407"/>
      <c r="H71" s="1407"/>
      <c r="I71" s="1407"/>
      <c r="J71" s="1407"/>
      <c r="K71" s="1407"/>
      <c r="L71" s="1407"/>
      <c r="M71" s="1407"/>
      <c r="N71" s="1407"/>
      <c r="O71" s="1407"/>
    </row>
    <row r="72" spans="1:15" ht="12.75" customHeight="1">
      <c r="A72" s="1400"/>
      <c r="B72" s="1398"/>
      <c r="C72" s="1398"/>
      <c r="D72" s="1398"/>
      <c r="E72" s="1398"/>
      <c r="F72" s="1398"/>
      <c r="G72" s="1398"/>
      <c r="H72" s="1398"/>
      <c r="I72" s="1398"/>
      <c r="J72" s="1398"/>
      <c r="K72" s="1398"/>
      <c r="L72" s="1398"/>
      <c r="M72" s="1398"/>
      <c r="N72" s="1398"/>
      <c r="O72" s="1398"/>
    </row>
    <row r="73" spans="1:15" ht="12.75" customHeight="1">
      <c r="A73" s="1400"/>
      <c r="B73" s="1406"/>
      <c r="C73" s="1406"/>
      <c r="D73" s="1408"/>
      <c r="E73" s="1407"/>
      <c r="F73" s="1407"/>
      <c r="G73" s="1407"/>
      <c r="H73" s="1407"/>
      <c r="I73" s="1407"/>
      <c r="J73" s="1407"/>
      <c r="K73" s="1407"/>
      <c r="L73" s="1407"/>
      <c r="M73" s="1404"/>
      <c r="N73" s="1404"/>
      <c r="O73" s="1404"/>
    </row>
    <row r="74" spans="1:15" ht="12.75" customHeight="1">
      <c r="A74" s="1400"/>
      <c r="B74" s="1398"/>
      <c r="C74" s="1398"/>
      <c r="D74" s="1398"/>
      <c r="E74" s="1398"/>
      <c r="F74" s="1398"/>
      <c r="G74" s="1398"/>
      <c r="H74" s="1398"/>
      <c r="I74" s="1398"/>
      <c r="J74" s="1398"/>
      <c r="K74" s="1398"/>
      <c r="L74" s="1398"/>
      <c r="M74" s="1398"/>
      <c r="N74" s="1398"/>
      <c r="O74" s="1398"/>
    </row>
    <row r="75" spans="1:15" ht="12.75" customHeight="1">
      <c r="A75" s="1400"/>
      <c r="B75" s="1402"/>
      <c r="C75" s="1402"/>
      <c r="D75" s="1402"/>
      <c r="E75" s="1402"/>
      <c r="F75" s="1402"/>
      <c r="G75" s="1402"/>
      <c r="H75" s="1402"/>
      <c r="I75" s="1402"/>
      <c r="J75" s="1402"/>
      <c r="K75" s="1402"/>
      <c r="L75" s="1402"/>
      <c r="M75" s="1402"/>
      <c r="N75" s="1402"/>
      <c r="O75" s="1402"/>
    </row>
    <row r="76" spans="1:15" ht="12.75" customHeight="1">
      <c r="A76" s="1400"/>
      <c r="B76" s="1406"/>
      <c r="C76" s="1406"/>
      <c r="D76" s="1408"/>
      <c r="E76" s="1407"/>
      <c r="F76" s="1407"/>
      <c r="G76" s="1407"/>
      <c r="H76" s="1407"/>
      <c r="I76" s="1407"/>
      <c r="J76" s="1407"/>
      <c r="K76" s="1407"/>
      <c r="L76" s="1407"/>
      <c r="M76" s="1404"/>
      <c r="N76" s="1407"/>
      <c r="O76" s="1407"/>
    </row>
    <row r="77" spans="1:15" ht="15.75">
      <c r="A77" s="1409"/>
      <c r="B77" s="1410"/>
      <c r="C77" s="1406"/>
      <c r="D77" s="1404"/>
      <c r="E77" s="1407"/>
      <c r="F77" s="1406"/>
      <c r="G77" s="1406"/>
      <c r="H77" s="1406"/>
      <c r="I77" s="1406"/>
      <c r="J77" s="1406"/>
      <c r="K77" s="1406"/>
      <c r="L77" s="1406"/>
      <c r="M77" s="1406"/>
      <c r="N77" s="1406"/>
      <c r="O77" s="1406"/>
    </row>
    <row r="78" spans="1:15">
      <c r="A78" s="1400"/>
      <c r="B78" s="1398"/>
      <c r="C78" s="1398"/>
      <c r="D78" s="1398"/>
      <c r="E78" s="1398"/>
      <c r="F78" s="1398"/>
      <c r="G78" s="1398"/>
      <c r="H78" s="1398"/>
      <c r="I78" s="1398"/>
      <c r="J78" s="1398"/>
      <c r="K78" s="1398"/>
      <c r="L78" s="1398"/>
      <c r="M78" s="1398"/>
      <c r="N78" s="1398"/>
      <c r="O78" s="1398"/>
    </row>
    <row r="79" spans="1:15">
      <c r="B79" s="1398"/>
      <c r="C79" s="1398"/>
      <c r="D79" s="1398"/>
      <c r="E79" s="1398"/>
      <c r="F79" s="1398"/>
      <c r="G79" s="1398"/>
      <c r="H79" s="1398"/>
      <c r="I79" s="1398"/>
      <c r="J79" s="1398"/>
      <c r="K79" s="1398"/>
      <c r="L79" s="1398"/>
      <c r="M79" s="1398"/>
      <c r="N79" s="1398"/>
      <c r="O79" s="1401"/>
    </row>
    <row r="80" spans="1:15">
      <c r="C80" s="1406"/>
      <c r="D80" s="1404"/>
      <c r="E80" s="1407"/>
      <c r="F80" s="1406"/>
      <c r="G80" s="1406"/>
      <c r="H80" s="1406"/>
      <c r="I80" s="1406"/>
      <c r="J80" s="1406"/>
      <c r="K80" s="1406"/>
      <c r="L80" s="1406"/>
      <c r="M80" s="1406"/>
      <c r="N80" s="1403"/>
      <c r="O80" s="1403"/>
    </row>
    <row r="81" spans="1:28">
      <c r="B81" s="1398"/>
      <c r="C81" s="1398"/>
      <c r="D81" s="1398"/>
      <c r="E81" s="1398"/>
      <c r="F81" s="1398"/>
      <c r="G81" s="1398"/>
      <c r="H81" s="1398"/>
      <c r="I81" s="1398"/>
      <c r="J81" s="1398"/>
      <c r="K81" s="1398"/>
      <c r="L81" s="1398"/>
      <c r="M81" s="1398"/>
      <c r="N81" s="1398"/>
      <c r="O81" s="1398"/>
      <c r="R81" s="993"/>
      <c r="T81" s="993"/>
      <c r="U81" s="993"/>
      <c r="V81" s="993"/>
      <c r="W81" s="993"/>
      <c r="X81" s="993"/>
      <c r="Y81" s="993"/>
      <c r="Z81" s="993"/>
      <c r="AA81" s="993"/>
      <c r="AB81" s="993"/>
    </row>
    <row r="82" spans="1:28">
      <c r="B82" s="1402"/>
      <c r="C82" s="1402"/>
      <c r="D82" s="1402"/>
      <c r="E82" s="1402"/>
      <c r="F82" s="1402"/>
      <c r="G82" s="1402"/>
      <c r="H82" s="1402"/>
      <c r="I82" s="1402"/>
      <c r="J82" s="1402"/>
      <c r="K82" s="1402"/>
      <c r="L82" s="1402"/>
      <c r="M82" s="1402"/>
      <c r="N82" s="1402"/>
      <c r="O82" s="1402"/>
    </row>
    <row r="83" spans="1:28">
      <c r="T83" s="993"/>
      <c r="U83" s="993"/>
      <c r="V83" s="993"/>
      <c r="W83" s="993"/>
      <c r="X83" s="993"/>
      <c r="Y83" s="993"/>
      <c r="Z83" s="993"/>
      <c r="AA83" s="993"/>
      <c r="AB83" s="993"/>
    </row>
    <row r="84" spans="1:28">
      <c r="A84" s="1400"/>
      <c r="B84" s="2"/>
      <c r="C84" s="2"/>
      <c r="D84" s="2"/>
      <c r="E84" s="2"/>
      <c r="F84" s="2"/>
      <c r="G84" s="2"/>
      <c r="H84" s="2"/>
      <c r="I84" s="2"/>
      <c r="J84" s="2"/>
      <c r="K84" s="2"/>
      <c r="L84" s="2"/>
      <c r="M84" s="2"/>
      <c r="N84" s="2"/>
      <c r="O84" s="2"/>
    </row>
    <row r="85" spans="1:28">
      <c r="A85" s="1400"/>
      <c r="B85" s="1398"/>
      <c r="C85" s="1398"/>
      <c r="D85" s="1398"/>
      <c r="E85" s="1398"/>
      <c r="F85" s="1398"/>
      <c r="G85" s="1398"/>
      <c r="H85" s="1398"/>
      <c r="I85" s="1398"/>
      <c r="J85" s="1398"/>
      <c r="K85" s="1398"/>
      <c r="L85" s="1398"/>
      <c r="M85" s="1398"/>
      <c r="N85" s="1398"/>
      <c r="O85" s="1398"/>
    </row>
    <row r="86" spans="1:28">
      <c r="B86" s="1398"/>
      <c r="C86" s="1398"/>
      <c r="D86" s="1398"/>
      <c r="E86" s="1398"/>
      <c r="F86" s="1398"/>
      <c r="G86" s="1398"/>
      <c r="H86" s="1398"/>
      <c r="I86" s="1398"/>
      <c r="J86" s="1398"/>
      <c r="K86" s="1398"/>
      <c r="L86" s="1398"/>
      <c r="M86" s="1398"/>
      <c r="N86" s="1398"/>
      <c r="O86" s="1401"/>
    </row>
    <row r="87" spans="1:28">
      <c r="C87" s="1406"/>
      <c r="D87" s="1404"/>
      <c r="E87" s="1407"/>
      <c r="F87" s="1406"/>
      <c r="G87" s="1406"/>
      <c r="H87" s="1406"/>
      <c r="I87" s="1406"/>
      <c r="J87" s="1406"/>
      <c r="K87" s="1406"/>
      <c r="L87" s="1406"/>
      <c r="M87" s="1406"/>
      <c r="N87" s="1403"/>
      <c r="O87" s="1403"/>
    </row>
    <row r="88" spans="1:28">
      <c r="B88" s="1398"/>
      <c r="C88" s="1398"/>
      <c r="D88" s="1398"/>
      <c r="E88" s="1398"/>
      <c r="F88" s="1398"/>
      <c r="G88" s="1398"/>
      <c r="H88" s="1398"/>
      <c r="I88" s="1398"/>
      <c r="J88" s="1398"/>
      <c r="K88" s="1398"/>
      <c r="L88" s="1398"/>
      <c r="M88" s="1398"/>
      <c r="N88" s="1398"/>
      <c r="O88" s="1398"/>
      <c r="R88" s="993"/>
      <c r="T88" s="993"/>
      <c r="U88" s="993"/>
      <c r="V88" s="993"/>
      <c r="W88" s="993"/>
      <c r="X88" s="993"/>
      <c r="Y88" s="993"/>
      <c r="Z88" s="993"/>
      <c r="AA88" s="993"/>
      <c r="AB88" s="993"/>
    </row>
    <row r="89" spans="1:28">
      <c r="B89" s="1402"/>
      <c r="C89" s="1402"/>
      <c r="D89" s="1402"/>
      <c r="E89" s="1402"/>
      <c r="F89" s="1402"/>
      <c r="G89" s="1402"/>
      <c r="H89" s="1402"/>
      <c r="I89" s="1402"/>
      <c r="J89" s="1402"/>
      <c r="K89" s="1402"/>
      <c r="L89" s="1402"/>
      <c r="M89" s="1402"/>
      <c r="N89" s="1402"/>
      <c r="O89" s="1402"/>
    </row>
    <row r="90" spans="1:28">
      <c r="B90" s="1402"/>
      <c r="C90" s="1402"/>
      <c r="D90" s="1402"/>
      <c r="E90" s="1402"/>
      <c r="F90" s="1402"/>
      <c r="G90" s="1402"/>
      <c r="H90" s="1402"/>
      <c r="I90" s="1402"/>
      <c r="J90" s="1402"/>
      <c r="K90" s="1402"/>
      <c r="L90" s="1402"/>
      <c r="M90" s="1402"/>
      <c r="N90" s="1402"/>
      <c r="O90" s="1402"/>
    </row>
    <row r="91" spans="1:28">
      <c r="B91" s="1402"/>
      <c r="C91" s="1402"/>
      <c r="D91" s="1402"/>
      <c r="E91" s="1402"/>
      <c r="F91" s="1402"/>
      <c r="G91" s="1402"/>
      <c r="H91" s="1402"/>
      <c r="I91" s="1402"/>
      <c r="J91" s="1402"/>
      <c r="K91" s="1402"/>
      <c r="L91" s="1402"/>
      <c r="M91" s="1402"/>
      <c r="N91" s="1402"/>
      <c r="O91" s="1402"/>
    </row>
    <row r="92" spans="1:28">
      <c r="A92" s="1400"/>
      <c r="B92" s="1402"/>
      <c r="C92" s="1402"/>
      <c r="D92" s="1402"/>
      <c r="E92" s="1402"/>
      <c r="F92" s="1402"/>
      <c r="G92" s="1402"/>
      <c r="H92" s="1402"/>
      <c r="I92" s="1402"/>
      <c r="J92" s="1402"/>
      <c r="K92" s="1402"/>
      <c r="L92" s="1402"/>
      <c r="M92" s="1402"/>
      <c r="N92" s="1402"/>
      <c r="O92" s="1402"/>
      <c r="Q92" s="1411"/>
      <c r="R92" s="993"/>
      <c r="T92" s="1411"/>
      <c r="U92" s="1411"/>
      <c r="V92" s="1411"/>
      <c r="W92" s="1411"/>
      <c r="X92" s="1411"/>
      <c r="Y92" s="1411"/>
      <c r="Z92" s="1411"/>
      <c r="AA92" s="1411"/>
      <c r="AB92" s="1411"/>
    </row>
    <row r="93" spans="1:28">
      <c r="A93" s="1400"/>
      <c r="B93" s="2"/>
      <c r="C93" s="2"/>
      <c r="D93" s="2"/>
      <c r="E93" s="2"/>
      <c r="F93" s="2"/>
      <c r="G93" s="2"/>
      <c r="H93" s="2"/>
      <c r="I93" s="2"/>
      <c r="J93" s="2"/>
      <c r="K93" s="2"/>
      <c r="L93" s="2"/>
      <c r="M93" s="2"/>
      <c r="N93" s="2"/>
      <c r="O93" s="2"/>
    </row>
    <row r="94" spans="1:28" s="1406" customFormat="1">
      <c r="A94" s="1400"/>
      <c r="B94" s="1405"/>
      <c r="C94" s="1402"/>
      <c r="D94" s="1402"/>
      <c r="E94" s="1402"/>
      <c r="F94" s="1402"/>
      <c r="G94" s="1402"/>
      <c r="H94" s="1402"/>
      <c r="I94" s="1402"/>
      <c r="J94" s="1402"/>
      <c r="K94" s="1402"/>
      <c r="L94" s="1402"/>
      <c r="M94" s="1402"/>
      <c r="N94" s="1402"/>
      <c r="O94" s="1402"/>
    </row>
    <row r="95" spans="1:28">
      <c r="A95" s="1400"/>
      <c r="B95" s="1412"/>
      <c r="C95" s="2"/>
      <c r="D95" s="2"/>
      <c r="E95" s="2"/>
      <c r="F95" s="2"/>
      <c r="H95" s="2"/>
      <c r="I95" s="2"/>
      <c r="J95" s="2"/>
      <c r="K95" s="2"/>
      <c r="L95" s="2"/>
      <c r="M95" s="2"/>
      <c r="N95" s="2"/>
      <c r="O95" s="2"/>
    </row>
    <row r="96" spans="1:28">
      <c r="A96" s="1400"/>
      <c r="B96" s="2"/>
      <c r="C96" s="2"/>
      <c r="D96" s="2"/>
      <c r="E96" s="2"/>
      <c r="F96" s="2"/>
      <c r="G96" s="2"/>
      <c r="H96" s="2"/>
      <c r="I96" s="2"/>
      <c r="J96" s="2"/>
      <c r="K96" s="2"/>
      <c r="L96" s="2"/>
      <c r="M96" s="1413"/>
      <c r="N96" s="2"/>
      <c r="O96" s="2"/>
    </row>
    <row r="97" spans="1:15">
      <c r="A97" s="1400"/>
      <c r="B97" s="2"/>
      <c r="C97" s="2"/>
      <c r="D97" s="2"/>
      <c r="E97" s="2"/>
      <c r="F97" s="2"/>
      <c r="G97" s="2"/>
      <c r="H97" s="2"/>
      <c r="I97" s="2"/>
      <c r="J97" s="2"/>
      <c r="K97" s="2"/>
      <c r="L97" s="2"/>
      <c r="M97" s="2"/>
      <c r="N97" s="2"/>
      <c r="O97" s="2"/>
    </row>
    <row r="98" spans="1:15">
      <c r="A98" s="1400"/>
      <c r="B98" s="2"/>
      <c r="C98" s="2"/>
      <c r="D98" s="2"/>
      <c r="E98" s="2"/>
      <c r="F98" s="2"/>
      <c r="G98" s="2"/>
      <c r="H98" s="2"/>
      <c r="I98" s="2"/>
      <c r="J98" s="2"/>
      <c r="K98" s="2"/>
      <c r="L98" s="2"/>
      <c r="M98" s="2"/>
      <c r="N98" s="2"/>
      <c r="O98" s="2"/>
    </row>
    <row r="99" spans="1:15">
      <c r="A99" s="1400"/>
      <c r="B99" s="2"/>
      <c r="C99" s="2"/>
      <c r="D99" s="2"/>
      <c r="E99" s="2"/>
      <c r="F99" s="2"/>
      <c r="G99" s="1413"/>
      <c r="H99" s="2"/>
      <c r="I99" s="2"/>
      <c r="J99" s="2"/>
      <c r="K99" s="2"/>
      <c r="L99" s="2"/>
      <c r="M99" s="2"/>
      <c r="N99" s="2"/>
      <c r="O99" s="2"/>
    </row>
    <row r="100" spans="1:15">
      <c r="A100" s="1400"/>
      <c r="B100" s="2"/>
      <c r="C100" s="2"/>
      <c r="D100" s="2"/>
      <c r="E100" s="2"/>
      <c r="F100" s="2"/>
      <c r="G100" s="2"/>
      <c r="H100" s="2"/>
      <c r="I100" s="2"/>
      <c r="J100" s="2"/>
      <c r="K100" s="2"/>
      <c r="L100" s="2"/>
      <c r="M100" s="2"/>
      <c r="N100" s="2"/>
      <c r="O100" s="2"/>
    </row>
    <row r="101" spans="1:15" ht="15">
      <c r="K101" s="1414"/>
    </row>
  </sheetData>
  <mergeCells count="78">
    <mergeCell ref="I34:I35"/>
    <mergeCell ref="J34:J35"/>
    <mergeCell ref="K36:M36"/>
    <mergeCell ref="K45:M45"/>
    <mergeCell ref="H31:H32"/>
    <mergeCell ref="I31:I32"/>
    <mergeCell ref="J31:J32"/>
    <mergeCell ref="A34:B35"/>
    <mergeCell ref="C34:C35"/>
    <mergeCell ref="D34:D35"/>
    <mergeCell ref="E34:E35"/>
    <mergeCell ref="F34:F35"/>
    <mergeCell ref="G34:G35"/>
    <mergeCell ref="H34:H35"/>
    <mergeCell ref="A31:B32"/>
    <mergeCell ref="C31:C32"/>
    <mergeCell ref="D31:D32"/>
    <mergeCell ref="E31:E32"/>
    <mergeCell ref="F31:F32"/>
    <mergeCell ref="G31:G32"/>
    <mergeCell ref="J25:J26"/>
    <mergeCell ref="A28:B29"/>
    <mergeCell ref="C28:C29"/>
    <mergeCell ref="D28:D29"/>
    <mergeCell ref="E28:E29"/>
    <mergeCell ref="F28:F29"/>
    <mergeCell ref="G28:G29"/>
    <mergeCell ref="H28:H29"/>
    <mergeCell ref="I28:I29"/>
    <mergeCell ref="J28:J29"/>
    <mergeCell ref="I22:I23"/>
    <mergeCell ref="J22:J23"/>
    <mergeCell ref="A25:B26"/>
    <mergeCell ref="C25:C26"/>
    <mergeCell ref="D25:D26"/>
    <mergeCell ref="E25:E26"/>
    <mergeCell ref="F25:F26"/>
    <mergeCell ref="G25:G26"/>
    <mergeCell ref="H25:H26"/>
    <mergeCell ref="I25:I26"/>
    <mergeCell ref="H19:H20"/>
    <mergeCell ref="I19:I20"/>
    <mergeCell ref="J19:J20"/>
    <mergeCell ref="A22:B23"/>
    <mergeCell ref="C22:C23"/>
    <mergeCell ref="D22:D23"/>
    <mergeCell ref="E22:E23"/>
    <mergeCell ref="F22:F23"/>
    <mergeCell ref="G22:G23"/>
    <mergeCell ref="H22:H23"/>
    <mergeCell ref="A19:B20"/>
    <mergeCell ref="C19:C20"/>
    <mergeCell ref="D19:D20"/>
    <mergeCell ref="E19:E20"/>
    <mergeCell ref="F19:F20"/>
    <mergeCell ref="G19:G20"/>
    <mergeCell ref="E15:E16"/>
    <mergeCell ref="F15:F16"/>
    <mergeCell ref="G15:G16"/>
    <mergeCell ref="H15:H16"/>
    <mergeCell ref="I15:I16"/>
    <mergeCell ref="J15:J16"/>
    <mergeCell ref="M7:M8"/>
    <mergeCell ref="B8:H8"/>
    <mergeCell ref="B9:H9"/>
    <mergeCell ref="D10:G12"/>
    <mergeCell ref="A14:B16"/>
    <mergeCell ref="C14:C16"/>
    <mergeCell ref="D14:D16"/>
    <mergeCell ref="E14:F14"/>
    <mergeCell ref="G14:H14"/>
    <mergeCell ref="I14:J14"/>
    <mergeCell ref="I1:J4"/>
    <mergeCell ref="D3:G3"/>
    <mergeCell ref="D4:G4"/>
    <mergeCell ref="B6:J6"/>
    <mergeCell ref="B7:H7"/>
    <mergeCell ref="I7:J7"/>
  </mergeCells>
  <printOptions horizontalCentered="1"/>
  <pageMargins left="0.39000000000000007" right="0.39000000000000007" top="0.59" bottom="0.2" header="0" footer="0"/>
  <pageSetup scale="77" orientation="landscape" r:id="rId1"/>
  <headerFooter alignWithMargins="0">
    <oddHeader>&amp;R&amp;"Arial,Negrita"&amp;12&amp;K000000FORMATO E.P. 006.4</oddHeader>
  </headerFooter>
  <rowBreaks count="1" manualBreakCount="1">
    <brk id="46"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2:BP387"/>
  <sheetViews>
    <sheetView view="pageBreakPreview" topLeftCell="A4" zoomScaleNormal="150" zoomScaleSheetLayoutView="100" zoomScalePageLayoutView="150" workbookViewId="0">
      <selection activeCell="A2" sqref="A2:AJ4"/>
    </sheetView>
  </sheetViews>
  <sheetFormatPr baseColWidth="10" defaultColWidth="10.85546875" defaultRowHeight="9"/>
  <cols>
    <col min="1" max="1" width="5.140625" style="1432" customWidth="1"/>
    <col min="2" max="2" width="12.140625" style="1432" customWidth="1"/>
    <col min="3" max="3" width="72.85546875" style="1415" customWidth="1"/>
    <col min="4" max="4" width="4.42578125" style="1415" bestFit="1" customWidth="1"/>
    <col min="5" max="5" width="6.5703125" style="1415" customWidth="1"/>
    <col min="6" max="6" width="7.85546875" style="1415" customWidth="1"/>
    <col min="7" max="7" width="10.140625" style="1415" customWidth="1"/>
    <col min="8" max="8" width="11.140625" style="1549" customWidth="1"/>
    <col min="9" max="9" width="10.42578125" style="1415" customWidth="1"/>
    <col min="10" max="10" width="16.140625" style="1415" customWidth="1"/>
    <col min="11" max="11" width="12.85546875" style="1415" customWidth="1"/>
    <col min="12" max="12" width="19.42578125" style="1415" customWidth="1"/>
    <col min="13" max="13" width="12.42578125" style="1415" customWidth="1"/>
    <col min="14" max="14" width="17.42578125" style="1415" customWidth="1"/>
    <col min="15" max="15" width="10.140625" style="1415" customWidth="1"/>
    <col min="16" max="16" width="15.42578125" style="1415" customWidth="1"/>
    <col min="17" max="17" width="10.140625" style="1415" customWidth="1"/>
    <col min="18" max="18" width="15.42578125" style="1415" bestFit="1" customWidth="1"/>
    <col min="19" max="19" width="10.140625" style="1415" bestFit="1" customWidth="1"/>
    <col min="20" max="20" width="15.42578125" style="1415" bestFit="1" customWidth="1"/>
    <col min="21" max="21" width="10.140625" style="1415" customWidth="1"/>
    <col min="22" max="22" width="14.42578125" style="1415" customWidth="1"/>
    <col min="23" max="24" width="14.7109375" style="1415" customWidth="1"/>
    <col min="25" max="25" width="8.85546875" style="1415" bestFit="1" customWidth="1"/>
    <col min="26" max="26" width="15.140625" style="1415" bestFit="1" customWidth="1"/>
    <col min="27" max="27" width="8.85546875" style="1415" bestFit="1" customWidth="1"/>
    <col min="28" max="28" width="14.42578125" style="1415" bestFit="1" customWidth="1"/>
    <col min="29" max="29" width="8.85546875" style="1415" bestFit="1" customWidth="1"/>
    <col min="30" max="30" width="14.7109375" style="1415" bestFit="1" customWidth="1"/>
    <col min="31" max="31" width="8.85546875" style="1415" bestFit="1" customWidth="1"/>
    <col min="32" max="32" width="14.7109375" style="1415" bestFit="1" customWidth="1"/>
    <col min="33" max="33" width="8.85546875" style="1415" bestFit="1" customWidth="1"/>
    <col min="34" max="34" width="14.7109375" style="1415" bestFit="1" customWidth="1"/>
    <col min="35" max="36" width="14.7109375" style="1415" customWidth="1"/>
    <col min="37" max="37" width="10.7109375" style="1415" customWidth="1"/>
    <col min="38" max="57" width="14.28515625" style="1415" customWidth="1"/>
    <col min="58" max="58" width="15.85546875" style="1415" customWidth="1"/>
    <col min="59" max="64" width="14.28515625" style="1415" customWidth="1"/>
    <col min="65" max="65" width="12.42578125" style="1415" customWidth="1"/>
    <col min="66" max="66" width="13.85546875" style="1415" customWidth="1"/>
    <col min="67" max="67" width="10.7109375" style="1415" customWidth="1"/>
    <col min="68" max="68" width="14.28515625" style="1415" customWidth="1"/>
    <col min="69" max="69" width="14.42578125" style="1415" bestFit="1" customWidth="1"/>
    <col min="70" max="70" width="13.42578125" style="1415" bestFit="1" customWidth="1"/>
    <col min="71" max="16384" width="10.85546875" style="1415"/>
  </cols>
  <sheetData>
    <row r="2" spans="1:68" ht="25.5" customHeight="1">
      <c r="A2" s="450" t="s">
        <v>310</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row>
    <row r="3" spans="1:68" ht="17.25" customHeight="1">
      <c r="A3" s="450" t="s">
        <v>311</v>
      </c>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row>
    <row r="4" spans="1:68" ht="18" customHeight="1">
      <c r="A4" s="450" t="s">
        <v>312</v>
      </c>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row>
    <row r="5" spans="1:68" ht="18" customHeight="1">
      <c r="A5" s="47"/>
      <c r="B5" s="47"/>
      <c r="C5" s="31"/>
      <c r="D5" s="31"/>
      <c r="E5" s="31"/>
      <c r="F5" s="31"/>
      <c r="G5" s="31"/>
      <c r="H5" s="1416"/>
      <c r="I5" s="31"/>
      <c r="J5" s="31"/>
      <c r="K5" s="31"/>
      <c r="L5" s="31"/>
      <c r="M5" s="31"/>
      <c r="N5" s="31"/>
      <c r="O5" s="31"/>
      <c r="P5" s="31"/>
      <c r="Q5" s="31"/>
      <c r="R5" s="31"/>
      <c r="S5" s="31"/>
      <c r="T5" s="31"/>
      <c r="U5" s="31"/>
      <c r="V5" s="31"/>
      <c r="W5" s="47"/>
      <c r="X5" s="47"/>
      <c r="Y5" s="47"/>
      <c r="Z5" s="47"/>
      <c r="AA5" s="47"/>
      <c r="AB5" s="47"/>
      <c r="AC5" s="47"/>
      <c r="AD5" s="47"/>
      <c r="AE5" s="47"/>
      <c r="AF5" s="47"/>
      <c r="AG5" s="47"/>
      <c r="AH5" s="47"/>
      <c r="AI5" s="47"/>
      <c r="AJ5" s="47"/>
    </row>
    <row r="6" spans="1:68" ht="63" customHeight="1">
      <c r="A6" s="1417" t="s">
        <v>0</v>
      </c>
      <c r="B6" s="1417"/>
      <c r="C6" s="1417"/>
      <c r="D6" s="1418">
        <f>'F 6.4'!B6</f>
        <v>0</v>
      </c>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c r="AE6" s="1418"/>
      <c r="AF6" s="1418"/>
      <c r="AG6" s="1418"/>
      <c r="AH6" s="1418"/>
      <c r="AI6" s="1419"/>
      <c r="AJ6" s="1419"/>
    </row>
    <row r="7" spans="1:68" ht="18">
      <c r="A7" s="1420" t="s">
        <v>82</v>
      </c>
      <c r="B7" s="1420"/>
      <c r="C7" s="1420"/>
      <c r="D7" s="1421"/>
      <c r="E7" s="1421"/>
      <c r="F7" s="1421"/>
      <c r="G7" s="1421"/>
      <c r="H7" s="1421"/>
      <c r="I7" s="1421"/>
      <c r="J7" s="1421"/>
      <c r="K7" s="1421"/>
      <c r="L7" s="1421"/>
      <c r="M7" s="1421"/>
      <c r="N7" s="1421"/>
      <c r="O7" s="1421"/>
      <c r="P7" s="1421"/>
      <c r="Q7" s="1421"/>
      <c r="R7" s="1421"/>
      <c r="S7" s="1421"/>
      <c r="T7" s="1421"/>
      <c r="U7" s="1421"/>
      <c r="V7" s="1421"/>
      <c r="W7" s="1421"/>
      <c r="X7" s="1421"/>
      <c r="Y7" s="1421"/>
      <c r="Z7" s="1421"/>
      <c r="AA7" s="1421"/>
      <c r="AB7" s="1421"/>
      <c r="AC7" s="1421"/>
      <c r="AD7" s="1421"/>
      <c r="AE7" s="1421"/>
      <c r="AF7" s="1421"/>
    </row>
    <row r="8" spans="1:68" ht="18">
      <c r="A8" s="1420" t="s">
        <v>21</v>
      </c>
      <c r="B8" s="1420"/>
      <c r="C8" s="1420"/>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row>
    <row r="9" spans="1:68" ht="18">
      <c r="A9" s="1420" t="s">
        <v>22</v>
      </c>
      <c r="B9" s="1420"/>
      <c r="C9" s="1420"/>
      <c r="D9" s="1421" t="s">
        <v>277</v>
      </c>
      <c r="E9" s="1421"/>
      <c r="F9" s="1421"/>
      <c r="G9" s="1421"/>
      <c r="H9" s="1421"/>
      <c r="I9" s="1421"/>
      <c r="J9" s="1421"/>
      <c r="K9" s="1421"/>
      <c r="L9" s="1421"/>
      <c r="M9" s="1421"/>
      <c r="N9" s="1421"/>
      <c r="O9" s="1421"/>
      <c r="P9" s="1421"/>
      <c r="Q9" s="1421"/>
      <c r="R9" s="1421"/>
      <c r="S9" s="1421"/>
      <c r="T9" s="1421"/>
      <c r="U9" s="1421"/>
      <c r="V9" s="1421"/>
      <c r="W9" s="1421"/>
      <c r="X9" s="1421"/>
      <c r="Y9" s="1421"/>
      <c r="Z9" s="1421"/>
      <c r="AA9" s="1421"/>
      <c r="AB9" s="1421"/>
      <c r="AC9" s="1421"/>
      <c r="AD9" s="1421"/>
      <c r="AE9" s="1421"/>
      <c r="AF9" s="1421"/>
    </row>
    <row r="10" spans="1:68" ht="15.95" customHeight="1">
      <c r="A10" s="1422"/>
      <c r="B10" s="1422"/>
      <c r="C10" s="1422"/>
      <c r="D10" s="1422"/>
      <c r="E10" s="1422"/>
      <c r="F10" s="1422"/>
      <c r="G10" s="1422"/>
      <c r="H10" s="1422"/>
      <c r="I10" s="1422"/>
      <c r="J10" s="1422"/>
      <c r="K10" s="1422"/>
      <c r="L10" s="1422"/>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row>
    <row r="11" spans="1:68" s="782" customFormat="1" ht="14.25" customHeight="1">
      <c r="A11" s="781"/>
      <c r="B11" s="781"/>
      <c r="C11" s="1423"/>
      <c r="D11" s="1423"/>
      <c r="E11" s="1423"/>
      <c r="F11" s="1423"/>
      <c r="G11" s="1423"/>
      <c r="H11" s="1423"/>
      <c r="I11" s="1423"/>
      <c r="J11" s="547"/>
      <c r="K11" s="457"/>
      <c r="L11" s="457"/>
      <c r="M11" s="1424"/>
      <c r="N11" s="1424"/>
      <c r="O11" s="1424"/>
      <c r="P11" s="1424"/>
      <c r="Q11" s="1424"/>
      <c r="R11" s="1424"/>
      <c r="S11" s="457"/>
      <c r="T11" s="1422" t="s">
        <v>313</v>
      </c>
      <c r="U11" s="1422"/>
      <c r="V11" s="1422"/>
      <c r="W11" s="1422"/>
      <c r="X11" s="1422"/>
      <c r="Y11" s="1422"/>
      <c r="Z11" s="1422"/>
      <c r="AA11" s="1422"/>
      <c r="AB11" s="1425"/>
      <c r="AC11" s="1425"/>
      <c r="AD11" s="1425"/>
      <c r="AE11" s="1425"/>
      <c r="AF11" s="1425"/>
      <c r="AG11" s="1425"/>
      <c r="AH11" s="1425"/>
      <c r="AI11" s="1425"/>
      <c r="AJ11" s="1425"/>
      <c r="AK11" s="1425"/>
      <c r="AL11" s="1425"/>
      <c r="AM11" s="1425"/>
      <c r="AN11" s="1425"/>
      <c r="AO11" s="1425"/>
      <c r="AP11" s="1425"/>
      <c r="AQ11" s="1425"/>
      <c r="AR11" s="1425"/>
      <c r="AS11" s="1425"/>
      <c r="AT11" s="1425"/>
      <c r="AU11" s="1425"/>
      <c r="AV11" s="1425"/>
      <c r="AW11" s="1425"/>
      <c r="AX11" s="1425"/>
      <c r="AY11" s="1425"/>
      <c r="AZ11" s="1425"/>
      <c r="BA11" s="1425"/>
      <c r="BB11" s="1425"/>
      <c r="BC11" s="1425"/>
      <c r="BD11" s="1425"/>
      <c r="BE11" s="1425"/>
      <c r="BF11" s="1425"/>
      <c r="BG11" s="1425"/>
      <c r="BH11" s="1425"/>
      <c r="BI11" s="1425"/>
      <c r="BJ11" s="1425"/>
      <c r="BK11" s="1425"/>
      <c r="BL11" s="1425"/>
      <c r="BM11" s="1425"/>
      <c r="BN11" s="1425"/>
      <c r="BO11" s="1425"/>
      <c r="BP11" s="1425"/>
    </row>
    <row r="12" spans="1:68" ht="14.25" customHeight="1">
      <c r="A12" s="1426"/>
      <c r="B12" s="1426"/>
      <c r="C12" s="1427"/>
      <c r="D12" s="1427"/>
      <c r="E12" s="1427"/>
      <c r="F12" s="1427"/>
      <c r="G12" s="1427"/>
      <c r="H12" s="1427"/>
      <c r="I12" s="1427"/>
      <c r="J12" s="9"/>
      <c r="K12" s="1428"/>
      <c r="L12" s="1428"/>
      <c r="M12" s="1429"/>
      <c r="N12" s="1429"/>
      <c r="O12" s="1429"/>
      <c r="P12" s="1429"/>
      <c r="Q12" s="1429"/>
      <c r="R12" s="1429"/>
      <c r="S12" s="1428"/>
      <c r="T12" s="1422"/>
      <c r="U12" s="1422"/>
      <c r="V12" s="1422"/>
      <c r="W12" s="1422"/>
      <c r="X12" s="1422"/>
      <c r="Y12" s="1422"/>
      <c r="Z12" s="1422"/>
      <c r="AA12" s="1422"/>
      <c r="AB12" s="1430"/>
      <c r="AC12" s="1430"/>
      <c r="AD12" s="1430"/>
      <c r="AE12" s="1430"/>
      <c r="AF12" s="1430"/>
      <c r="AG12" s="1430"/>
      <c r="AH12" s="1430"/>
      <c r="AI12" s="1430"/>
      <c r="AJ12" s="1430"/>
      <c r="AK12" s="1431"/>
      <c r="AL12" s="1431"/>
      <c r="AM12" s="1431"/>
      <c r="AN12" s="1431"/>
      <c r="AO12" s="1431"/>
      <c r="AP12" s="1431"/>
      <c r="AQ12" s="1431"/>
      <c r="AR12" s="1431"/>
      <c r="AS12" s="1431"/>
      <c r="AT12" s="1431"/>
      <c r="AU12" s="1431"/>
      <c r="AV12" s="1431"/>
      <c r="AW12" s="1431"/>
      <c r="AX12" s="1431"/>
      <c r="AY12" s="1431"/>
      <c r="AZ12" s="1431"/>
      <c r="BA12" s="1431"/>
      <c r="BB12" s="1431"/>
      <c r="BC12" s="1431"/>
      <c r="BD12" s="1431"/>
      <c r="BE12" s="1431"/>
      <c r="BF12" s="1431"/>
      <c r="BG12" s="1431"/>
      <c r="BH12" s="1431"/>
      <c r="BI12" s="1431"/>
      <c r="BJ12" s="1431"/>
      <c r="BK12" s="1431"/>
      <c r="BL12" s="1431"/>
      <c r="BM12" s="1431"/>
      <c r="BN12" s="1431"/>
      <c r="BO12" s="1431"/>
      <c r="BP12" s="1431"/>
    </row>
    <row r="13" spans="1:68" ht="14.25" customHeight="1">
      <c r="C13" s="1433"/>
      <c r="D13" s="1433"/>
      <c r="E13" s="1433"/>
      <c r="F13" s="1433"/>
      <c r="G13" s="1433"/>
      <c r="H13" s="1433"/>
      <c r="I13" s="1433"/>
      <c r="J13" s="836"/>
      <c r="K13" s="566"/>
      <c r="L13" s="566"/>
      <c r="S13" s="566"/>
      <c r="T13" s="1422"/>
      <c r="U13" s="1422"/>
      <c r="V13" s="1422"/>
      <c r="W13" s="1422"/>
      <c r="X13" s="1422"/>
      <c r="Y13" s="1422"/>
      <c r="Z13" s="1422"/>
      <c r="AA13" s="1422"/>
    </row>
    <row r="14" spans="1:68" ht="14.25" customHeight="1" thickBot="1">
      <c r="A14" s="781"/>
      <c r="B14" s="781"/>
      <c r="C14" s="1434"/>
      <c r="D14" s="1434"/>
      <c r="E14" s="1434"/>
      <c r="F14" s="1434"/>
      <c r="G14" s="1434"/>
      <c r="H14" s="1435"/>
      <c r="I14" s="1434"/>
      <c r="J14" s="1436"/>
      <c r="K14" s="566"/>
      <c r="L14" s="566"/>
      <c r="M14" s="781"/>
      <c r="N14" s="781"/>
      <c r="O14" s="781"/>
      <c r="P14" s="781"/>
      <c r="Q14" s="781"/>
      <c r="R14" s="781"/>
      <c r="S14" s="781"/>
      <c r="T14" s="781"/>
      <c r="U14" s="781"/>
      <c r="V14" s="781"/>
      <c r="Y14" s="781"/>
      <c r="AA14" s="781"/>
      <c r="AC14" s="781"/>
      <c r="AE14" s="781"/>
      <c r="AG14" s="781"/>
    </row>
    <row r="15" spans="1:68" s="1448" customFormat="1" ht="12.75" customHeight="1" thickBot="1">
      <c r="A15" s="1437" t="s">
        <v>314</v>
      </c>
      <c r="B15" s="1438"/>
      <c r="C15" s="1437" t="s">
        <v>2</v>
      </c>
      <c r="D15" s="1439"/>
      <c r="E15" s="1439"/>
      <c r="F15" s="1440"/>
      <c r="G15" s="1441"/>
      <c r="H15" s="1442"/>
      <c r="I15" s="1443"/>
      <c r="J15" s="1441"/>
      <c r="K15" s="1444"/>
      <c r="L15" s="1443"/>
      <c r="M15" s="1443"/>
      <c r="N15" s="1443"/>
      <c r="O15" s="1443"/>
      <c r="P15" s="1443"/>
      <c r="Q15" s="1443"/>
      <c r="R15" s="1443"/>
      <c r="S15" s="1443"/>
      <c r="T15" s="1445"/>
      <c r="U15" s="1443"/>
      <c r="V15" s="1443"/>
      <c r="W15" s="1446" t="s">
        <v>315</v>
      </c>
      <c r="X15" s="1447"/>
      <c r="Y15" s="1446" t="s">
        <v>231</v>
      </c>
      <c r="Z15" s="1447"/>
      <c r="AA15" s="1446" t="s">
        <v>231</v>
      </c>
      <c r="AB15" s="1447"/>
      <c r="AC15" s="1446" t="s">
        <v>231</v>
      </c>
      <c r="AD15" s="1447"/>
      <c r="AE15" s="1446" t="s">
        <v>231</v>
      </c>
      <c r="AF15" s="1447"/>
      <c r="AG15" s="1446" t="s">
        <v>231</v>
      </c>
      <c r="AH15" s="1447"/>
      <c r="AI15" s="1446" t="s">
        <v>231</v>
      </c>
      <c r="AJ15" s="1447"/>
    </row>
    <row r="16" spans="1:68" s="1448" customFormat="1" ht="12.75" customHeight="1">
      <c r="A16" s="1449"/>
      <c r="B16" s="1450"/>
      <c r="C16" s="1449"/>
      <c r="D16" s="1451" t="s">
        <v>316</v>
      </c>
      <c r="E16" s="1452" t="s">
        <v>317</v>
      </c>
      <c r="F16" s="1453" t="s">
        <v>318</v>
      </c>
      <c r="G16" s="1454"/>
      <c r="H16" s="1455" t="s">
        <v>319</v>
      </c>
      <c r="I16" s="1456" t="s">
        <v>320</v>
      </c>
      <c r="J16" s="1457"/>
      <c r="K16" s="1458" t="s">
        <v>321</v>
      </c>
      <c r="L16" s="1459"/>
      <c r="M16" s="1458" t="s">
        <v>322</v>
      </c>
      <c r="N16" s="1459"/>
      <c r="O16" s="1458" t="s">
        <v>323</v>
      </c>
      <c r="P16" s="1459"/>
      <c r="Q16" s="1458" t="s">
        <v>324</v>
      </c>
      <c r="R16" s="1459"/>
      <c r="S16" s="1458" t="s">
        <v>324</v>
      </c>
      <c r="T16" s="1459"/>
      <c r="U16" s="1458" t="s">
        <v>325</v>
      </c>
      <c r="V16" s="1460"/>
      <c r="W16" s="1461" t="s">
        <v>326</v>
      </c>
      <c r="X16" s="1462"/>
      <c r="Y16" s="1463" t="s">
        <v>327</v>
      </c>
      <c r="Z16" s="1462"/>
      <c r="AA16" s="1463" t="s">
        <v>328</v>
      </c>
      <c r="AB16" s="1462"/>
      <c r="AC16" s="1463" t="s">
        <v>329</v>
      </c>
      <c r="AD16" s="1462"/>
      <c r="AE16" s="1463" t="s">
        <v>330</v>
      </c>
      <c r="AF16" s="1462"/>
      <c r="AG16" s="1464" t="s">
        <v>331</v>
      </c>
      <c r="AH16" s="1465"/>
      <c r="AI16" s="1464" t="s">
        <v>332</v>
      </c>
      <c r="AJ16" s="1465"/>
    </row>
    <row r="17" spans="1:36" s="1448" customFormat="1" ht="12.75" customHeight="1" thickBot="1">
      <c r="A17" s="1466"/>
      <c r="B17" s="1467"/>
      <c r="C17" s="1466"/>
      <c r="D17" s="1468"/>
      <c r="E17" s="1469"/>
      <c r="F17" s="1470"/>
      <c r="G17" s="1471"/>
      <c r="H17" s="1472"/>
      <c r="I17" s="1473" t="s">
        <v>333</v>
      </c>
      <c r="J17" s="1474" t="s">
        <v>319</v>
      </c>
      <c r="K17" s="1473" t="s">
        <v>333</v>
      </c>
      <c r="L17" s="1475" t="s">
        <v>319</v>
      </c>
      <c r="M17" s="1473" t="s">
        <v>333</v>
      </c>
      <c r="N17" s="1475" t="s">
        <v>319</v>
      </c>
      <c r="O17" s="1473" t="s">
        <v>333</v>
      </c>
      <c r="P17" s="1475" t="s">
        <v>319</v>
      </c>
      <c r="Q17" s="1473" t="s">
        <v>333</v>
      </c>
      <c r="R17" s="1475" t="s">
        <v>319</v>
      </c>
      <c r="S17" s="1473" t="s">
        <v>333</v>
      </c>
      <c r="T17" s="1475" t="s">
        <v>319</v>
      </c>
      <c r="U17" s="1473" t="s">
        <v>333</v>
      </c>
      <c r="V17" s="1476" t="s">
        <v>319</v>
      </c>
      <c r="W17" s="1477" t="s">
        <v>333</v>
      </c>
      <c r="X17" s="1478" t="s">
        <v>319</v>
      </c>
      <c r="Y17" s="1477" t="s">
        <v>333</v>
      </c>
      <c r="Z17" s="1478" t="s">
        <v>319</v>
      </c>
      <c r="AA17" s="1477" t="s">
        <v>333</v>
      </c>
      <c r="AB17" s="1478" t="s">
        <v>319</v>
      </c>
      <c r="AC17" s="1477" t="s">
        <v>333</v>
      </c>
      <c r="AD17" s="1478" t="s">
        <v>319</v>
      </c>
      <c r="AE17" s="1477" t="s">
        <v>333</v>
      </c>
      <c r="AF17" s="1478" t="s">
        <v>319</v>
      </c>
      <c r="AG17" s="1477" t="s">
        <v>333</v>
      </c>
      <c r="AH17" s="1478" t="s">
        <v>319</v>
      </c>
      <c r="AI17" s="1477" t="s">
        <v>333</v>
      </c>
      <c r="AJ17" s="1478" t="s">
        <v>319</v>
      </c>
    </row>
    <row r="18" spans="1:36" s="1448" customFormat="1" ht="4.5" customHeight="1" thickBot="1">
      <c r="A18" s="1479"/>
      <c r="B18" s="1479"/>
      <c r="C18" s="1480"/>
      <c r="D18" s="1480"/>
      <c r="E18" s="1480"/>
      <c r="F18" s="1481"/>
      <c r="G18" s="1481"/>
      <c r="H18" s="1482"/>
      <c r="I18" s="1483"/>
      <c r="J18" s="1481"/>
      <c r="K18" s="1483"/>
      <c r="L18" s="1483"/>
      <c r="M18" s="1483"/>
      <c r="N18" s="1483"/>
      <c r="O18" s="1483"/>
      <c r="P18" s="1483"/>
      <c r="Q18" s="1483"/>
      <c r="R18" s="1483"/>
      <c r="S18" s="1483"/>
      <c r="T18" s="1483"/>
      <c r="U18" s="1483"/>
      <c r="V18" s="1483"/>
      <c r="W18" s="1483"/>
      <c r="X18" s="1483"/>
      <c r="Y18" s="1483"/>
      <c r="Z18" s="1483"/>
      <c r="AA18" s="1483"/>
      <c r="AB18" s="1483"/>
      <c r="AC18" s="1483"/>
      <c r="AD18" s="1483"/>
      <c r="AE18" s="1483"/>
      <c r="AF18" s="1483"/>
      <c r="AG18" s="1483"/>
      <c r="AH18" s="1483"/>
      <c r="AI18" s="1483"/>
      <c r="AJ18" s="1483"/>
    </row>
    <row r="19" spans="1:36" s="1448" customFormat="1" ht="16.5" customHeight="1">
      <c r="A19" s="1484"/>
      <c r="B19" s="1485"/>
      <c r="C19" s="1486" t="s">
        <v>334</v>
      </c>
      <c r="D19" s="1486"/>
      <c r="E19" s="1486"/>
      <c r="F19" s="1486"/>
      <c r="G19" s="1486"/>
      <c r="H19" s="1487"/>
      <c r="I19" s="1486"/>
      <c r="J19" s="1488"/>
      <c r="K19" s="1489"/>
      <c r="L19" s="1488"/>
      <c r="M19" s="1490"/>
      <c r="N19" s="1490"/>
      <c r="O19" s="1490"/>
      <c r="P19" s="1490"/>
      <c r="Q19" s="1490"/>
      <c r="R19" s="1490"/>
      <c r="S19" s="1490"/>
      <c r="T19" s="1490"/>
      <c r="U19" s="1490"/>
      <c r="V19" s="1490"/>
      <c r="W19" s="1491"/>
      <c r="X19" s="1491"/>
      <c r="Y19" s="1490"/>
      <c r="Z19" s="1492"/>
      <c r="AA19" s="1490"/>
      <c r="AB19" s="1492"/>
      <c r="AC19" s="1490"/>
      <c r="AD19" s="1492"/>
      <c r="AE19" s="1490"/>
      <c r="AF19" s="1492"/>
      <c r="AG19" s="1490"/>
      <c r="AH19" s="1492"/>
      <c r="AI19" s="1490"/>
      <c r="AJ19" s="1492"/>
    </row>
    <row r="20" spans="1:36" s="1507" customFormat="1" ht="16.5" customHeight="1">
      <c r="A20" s="1493"/>
      <c r="B20" s="1494"/>
      <c r="C20" s="1495" t="s">
        <v>335</v>
      </c>
      <c r="D20" s="1496"/>
      <c r="E20" s="1496"/>
      <c r="F20" s="1497"/>
      <c r="G20" s="1497"/>
      <c r="H20" s="1498"/>
      <c r="I20" s="1499"/>
      <c r="J20" s="1500"/>
      <c r="K20" s="1501"/>
      <c r="L20" s="1500"/>
      <c r="M20" s="1502"/>
      <c r="N20" s="1503"/>
      <c r="O20" s="1502"/>
      <c r="P20" s="1503"/>
      <c r="Q20" s="1502"/>
      <c r="R20" s="1503"/>
      <c r="S20" s="1502"/>
      <c r="T20" s="1503"/>
      <c r="U20" s="1502"/>
      <c r="V20" s="1503"/>
      <c r="W20" s="1504"/>
      <c r="X20" s="1505"/>
      <c r="Y20" s="1502"/>
      <c r="Z20" s="1506"/>
      <c r="AA20" s="1502"/>
      <c r="AB20" s="1506"/>
      <c r="AC20" s="1502"/>
      <c r="AD20" s="1506"/>
      <c r="AE20" s="1502"/>
      <c r="AF20" s="1506"/>
      <c r="AG20" s="1502"/>
      <c r="AH20" s="1506"/>
      <c r="AI20" s="1502"/>
      <c r="AJ20" s="1506"/>
    </row>
    <row r="21" spans="1:36" s="1507" customFormat="1" ht="16.5" customHeight="1">
      <c r="A21" s="1493">
        <v>1</v>
      </c>
      <c r="B21" s="1494"/>
      <c r="C21" s="1495" t="s">
        <v>336</v>
      </c>
      <c r="D21" s="1496" t="s">
        <v>337</v>
      </c>
      <c r="E21" s="1496">
        <v>6.5600000000000005</v>
      </c>
      <c r="F21" s="1497">
        <v>6500</v>
      </c>
      <c r="G21" s="1497"/>
      <c r="H21" s="1498">
        <f>+F21*E21</f>
        <v>42640</v>
      </c>
      <c r="I21" s="1497">
        <v>9.9</v>
      </c>
      <c r="J21" s="1503">
        <f>I21*F21</f>
        <v>64350</v>
      </c>
      <c r="K21" s="1503"/>
      <c r="L21" s="1503">
        <f>ROUND(K21*$F21,2)</f>
        <v>0</v>
      </c>
      <c r="M21" s="1508"/>
      <c r="N21" s="1503">
        <f>M21*F21</f>
        <v>0</v>
      </c>
      <c r="O21" s="1502">
        <f>I21-K21+M21</f>
        <v>9.9</v>
      </c>
      <c r="P21" s="1503">
        <f>O21*F21</f>
        <v>64350</v>
      </c>
      <c r="Q21" s="1502">
        <f>W21+Y21+AA21+AC21+AE21+AG21</f>
        <v>0</v>
      </c>
      <c r="R21" s="1503"/>
      <c r="S21" s="1503"/>
      <c r="T21" s="1503"/>
      <c r="U21" s="1503"/>
      <c r="V21" s="1503"/>
      <c r="W21" s="1503"/>
      <c r="X21" s="1503"/>
      <c r="Y21" s="1503"/>
      <c r="Z21" s="1503"/>
      <c r="AA21" s="1503"/>
      <c r="AB21" s="1503"/>
      <c r="AC21" s="1503"/>
      <c r="AD21" s="1503"/>
      <c r="AE21" s="1503"/>
      <c r="AF21" s="1503"/>
      <c r="AG21" s="1503"/>
      <c r="AH21" s="1503"/>
      <c r="AI21" s="1503"/>
      <c r="AJ21" s="1503"/>
    </row>
    <row r="22" spans="1:36" s="1507" customFormat="1" ht="16.5" customHeight="1">
      <c r="A22" s="1493"/>
      <c r="B22" s="1494" t="s">
        <v>338</v>
      </c>
      <c r="C22" s="1495" t="s">
        <v>339</v>
      </c>
      <c r="D22" s="1496"/>
      <c r="E22" s="1496"/>
      <c r="F22" s="1497"/>
      <c r="G22" s="1497"/>
      <c r="H22" s="1498"/>
      <c r="I22" s="1497"/>
      <c r="J22" s="1503"/>
      <c r="K22" s="1503"/>
      <c r="L22" s="1503"/>
      <c r="M22" s="1508"/>
      <c r="N22" s="1503"/>
      <c r="O22" s="1503"/>
      <c r="P22" s="1503"/>
      <c r="Q22" s="1502"/>
      <c r="R22" s="1503"/>
      <c r="S22" s="1503"/>
      <c r="T22" s="1503"/>
      <c r="U22" s="1503"/>
      <c r="V22" s="1503"/>
      <c r="W22" s="1503"/>
      <c r="X22" s="1503"/>
      <c r="Y22" s="1503"/>
      <c r="Z22" s="1503"/>
      <c r="AA22" s="1503"/>
      <c r="AB22" s="1503"/>
      <c r="AC22" s="1503"/>
      <c r="AD22" s="1503"/>
      <c r="AE22" s="1503"/>
      <c r="AF22" s="1503"/>
      <c r="AG22" s="1503"/>
      <c r="AH22" s="1503"/>
      <c r="AI22" s="1503"/>
      <c r="AJ22" s="1503"/>
    </row>
    <row r="23" spans="1:36" s="1507" customFormat="1" ht="16.5" customHeight="1">
      <c r="A23" s="1493"/>
      <c r="B23" s="1494" t="s">
        <v>340</v>
      </c>
      <c r="C23" s="1495" t="s">
        <v>341</v>
      </c>
      <c r="D23" s="1496"/>
      <c r="E23" s="1496"/>
      <c r="F23" s="1497"/>
      <c r="G23" s="1497"/>
      <c r="H23" s="1498"/>
      <c r="I23" s="1497"/>
      <c r="J23" s="1503"/>
      <c r="K23" s="1503"/>
      <c r="L23" s="1503"/>
      <c r="M23" s="1508"/>
      <c r="N23" s="1503"/>
      <c r="O23" s="1503"/>
      <c r="P23" s="1503"/>
      <c r="Q23" s="1502"/>
      <c r="R23" s="1503"/>
      <c r="S23" s="1503"/>
      <c r="T23" s="1503"/>
      <c r="U23" s="1503"/>
      <c r="V23" s="1503"/>
      <c r="W23" s="1503"/>
      <c r="X23" s="1503"/>
      <c r="Y23" s="1503"/>
      <c r="Z23" s="1503"/>
      <c r="AA23" s="1503"/>
      <c r="AB23" s="1503"/>
      <c r="AC23" s="1503"/>
      <c r="AD23" s="1503"/>
      <c r="AE23" s="1503"/>
      <c r="AF23" s="1503"/>
      <c r="AG23" s="1503"/>
      <c r="AH23" s="1503"/>
      <c r="AI23" s="1503"/>
      <c r="AJ23" s="1503"/>
    </row>
    <row r="24" spans="1:36" s="1507" customFormat="1" ht="16.5" customHeight="1">
      <c r="A24" s="1493">
        <v>2</v>
      </c>
      <c r="B24" s="1494" t="s">
        <v>342</v>
      </c>
      <c r="C24" s="1495" t="s">
        <v>343</v>
      </c>
      <c r="D24" s="1496" t="s">
        <v>344</v>
      </c>
      <c r="E24" s="1496">
        <f>20765+58710</f>
        <v>79475</v>
      </c>
      <c r="F24" s="1497">
        <f>+G27+8*1.3+1*5*1.3</f>
        <v>25.14952934164593</v>
      </c>
      <c r="G24" s="1497" t="s">
        <v>345</v>
      </c>
      <c r="H24" s="1498">
        <f>+F24*E24</f>
        <v>1998758.8444273104</v>
      </c>
      <c r="I24" s="1497">
        <v>3205.06</v>
      </c>
      <c r="J24" s="1503">
        <f>I24*F24</f>
        <v>80605.750511735707</v>
      </c>
      <c r="K24" s="1503"/>
      <c r="L24" s="1503">
        <f>ROUND(K24*$F24,2)</f>
        <v>0</v>
      </c>
      <c r="M24" s="1508"/>
      <c r="N24" s="1503">
        <f>M24*F24</f>
        <v>0</v>
      </c>
      <c r="O24" s="1502">
        <f>I24-K24+M24</f>
        <v>3205.06</v>
      </c>
      <c r="P24" s="1503">
        <f>O24*F24</f>
        <v>80605.750511735707</v>
      </c>
      <c r="Q24" s="1502">
        <f>W24+Y24+AA24+AC24+AE24+AG24</f>
        <v>0</v>
      </c>
      <c r="R24" s="1503">
        <f>Q24*F24</f>
        <v>0</v>
      </c>
      <c r="S24" s="1503"/>
      <c r="T24" s="1503"/>
      <c r="U24" s="1503"/>
      <c r="V24" s="1503"/>
      <c r="W24" s="1503"/>
      <c r="X24" s="1503"/>
      <c r="Y24" s="1503"/>
      <c r="Z24" s="1503"/>
      <c r="AA24" s="1503"/>
      <c r="AB24" s="1503"/>
      <c r="AC24" s="1503"/>
      <c r="AD24" s="1503"/>
      <c r="AE24" s="1503"/>
      <c r="AF24" s="1503"/>
      <c r="AG24" s="1503"/>
      <c r="AH24" s="1503"/>
      <c r="AI24" s="1503"/>
      <c r="AJ24" s="1503"/>
    </row>
    <row r="25" spans="1:36" s="1507" customFormat="1" ht="16.5" customHeight="1">
      <c r="A25" s="1493"/>
      <c r="B25" s="1494"/>
      <c r="C25" s="1495" t="s">
        <v>346</v>
      </c>
      <c r="D25" s="1496"/>
      <c r="E25" s="1496"/>
      <c r="F25" s="1497"/>
      <c r="G25" s="1497">
        <f>(E24+E27+E29)*1.3</f>
        <v>264257.5</v>
      </c>
      <c r="H25" s="1498"/>
      <c r="I25" s="1497">
        <v>15711.22</v>
      </c>
      <c r="J25" s="1503">
        <f>I25*F25</f>
        <v>0</v>
      </c>
      <c r="K25" s="1503"/>
      <c r="L25" s="1503">
        <f>ROUND(K25*$F25,2)</f>
        <v>0</v>
      </c>
      <c r="M25" s="1508"/>
      <c r="N25" s="1503">
        <f>M25*F25</f>
        <v>0</v>
      </c>
      <c r="O25" s="1502">
        <f>I25-K25+M25</f>
        <v>15711.22</v>
      </c>
      <c r="P25" s="1503">
        <f>O25*F25</f>
        <v>0</v>
      </c>
      <c r="Q25" s="1502">
        <f>W25+Y25+AA25+AC25+AE25+AG25</f>
        <v>0</v>
      </c>
      <c r="R25" s="1503">
        <f>Q25*F25</f>
        <v>0</v>
      </c>
      <c r="S25" s="1503"/>
      <c r="T25" s="1503"/>
      <c r="U25" s="1503"/>
      <c r="V25" s="1503"/>
      <c r="W25" s="1503"/>
      <c r="X25" s="1503"/>
      <c r="Y25" s="1503"/>
      <c r="Z25" s="1503"/>
      <c r="AA25" s="1503"/>
      <c r="AB25" s="1503"/>
      <c r="AC25" s="1503"/>
      <c r="AD25" s="1503"/>
      <c r="AE25" s="1503"/>
      <c r="AF25" s="1503"/>
      <c r="AG25" s="1503"/>
      <c r="AH25" s="1503"/>
      <c r="AI25" s="1503"/>
      <c r="AJ25" s="1503"/>
    </row>
    <row r="26" spans="1:36" s="1507" customFormat="1" ht="24.95" customHeight="1">
      <c r="A26" s="1493"/>
      <c r="B26" s="1494" t="s">
        <v>347</v>
      </c>
      <c r="C26" s="1495" t="s">
        <v>348</v>
      </c>
      <c r="D26" s="1496"/>
      <c r="E26" s="1496"/>
      <c r="F26" s="1497"/>
      <c r="G26" s="1497" t="s">
        <v>349</v>
      </c>
      <c r="H26" s="1498"/>
      <c r="I26" s="1497"/>
      <c r="J26" s="1503"/>
      <c r="K26" s="1503"/>
      <c r="L26" s="1503"/>
      <c r="M26" s="1508"/>
      <c r="N26" s="1503"/>
      <c r="O26" s="1503"/>
      <c r="P26" s="1503"/>
      <c r="Q26" s="1502"/>
      <c r="R26" s="1503"/>
      <c r="S26" s="1503"/>
      <c r="T26" s="1503"/>
      <c r="U26" s="1503"/>
      <c r="V26" s="1503"/>
      <c r="W26" s="1503"/>
      <c r="X26" s="1503"/>
      <c r="Y26" s="1503"/>
      <c r="Z26" s="1503"/>
      <c r="AA26" s="1503"/>
      <c r="AB26" s="1503"/>
      <c r="AC26" s="1503"/>
      <c r="AD26" s="1503"/>
      <c r="AE26" s="1503"/>
      <c r="AF26" s="1503"/>
      <c r="AG26" s="1503"/>
      <c r="AH26" s="1503"/>
      <c r="AI26" s="1503"/>
      <c r="AJ26" s="1503"/>
    </row>
    <row r="27" spans="1:36" s="1507" customFormat="1" ht="21" customHeight="1">
      <c r="A27" s="1493">
        <v>3</v>
      </c>
      <c r="B27" s="1494" t="s">
        <v>350</v>
      </c>
      <c r="C27" s="1495" t="s">
        <v>351</v>
      </c>
      <c r="D27" s="1496" t="s">
        <v>344</v>
      </c>
      <c r="E27" s="1496">
        <f>37074+24716+220+37158</f>
        <v>99168</v>
      </c>
      <c r="F27" s="1497">
        <f>+G27+8*1.3+2*5*1.3+35+20</f>
        <v>86.64952934164593</v>
      </c>
      <c r="G27" s="1497">
        <f>+(120000*7*2+2*250000)/G25</f>
        <v>8.2495293416459319</v>
      </c>
      <c r="H27" s="1498">
        <f>+F27*E27</f>
        <v>8592860.5257523432</v>
      </c>
      <c r="I27" s="1497"/>
      <c r="J27" s="1503"/>
      <c r="K27" s="1503"/>
      <c r="L27" s="1503"/>
      <c r="M27" s="1508"/>
      <c r="N27" s="1503"/>
      <c r="O27" s="1503"/>
      <c r="P27" s="1503"/>
      <c r="Q27" s="1502"/>
      <c r="R27" s="1503"/>
      <c r="S27" s="1503"/>
      <c r="T27" s="1503"/>
      <c r="U27" s="1503"/>
      <c r="V27" s="1503"/>
      <c r="W27" s="1503"/>
      <c r="X27" s="1503"/>
      <c r="Y27" s="1503"/>
      <c r="Z27" s="1503"/>
      <c r="AA27" s="1503"/>
      <c r="AB27" s="1503"/>
      <c r="AC27" s="1503"/>
      <c r="AD27" s="1503"/>
      <c r="AE27" s="1503"/>
      <c r="AF27" s="1503"/>
      <c r="AG27" s="1503"/>
      <c r="AH27" s="1503"/>
      <c r="AI27" s="1503"/>
      <c r="AJ27" s="1503"/>
    </row>
    <row r="28" spans="1:36" s="1507" customFormat="1" ht="24.95" customHeight="1">
      <c r="A28" s="1493"/>
      <c r="B28" s="1494" t="s">
        <v>352</v>
      </c>
      <c r="C28" s="1495" t="s">
        <v>353</v>
      </c>
      <c r="D28" s="1496"/>
      <c r="E28" s="1496"/>
      <c r="F28" s="1497"/>
      <c r="G28" s="1497"/>
      <c r="H28" s="1498"/>
      <c r="I28" s="1497">
        <v>1000</v>
      </c>
      <c r="J28" s="1503">
        <f>I28*F28</f>
        <v>0</v>
      </c>
      <c r="K28" s="1503"/>
      <c r="L28" s="1503">
        <f>ROUND(K28*$F28,2)</f>
        <v>0</v>
      </c>
      <c r="M28" s="1508"/>
      <c r="N28" s="1503">
        <f>M28*F28</f>
        <v>0</v>
      </c>
      <c r="O28" s="1503">
        <f>I28-K28+M28</f>
        <v>1000</v>
      </c>
      <c r="P28" s="1503">
        <f>O28*F28</f>
        <v>0</v>
      </c>
      <c r="Q28" s="1502">
        <f>W28+Y28+AA28+AC28+AE28+AG28</f>
        <v>0</v>
      </c>
      <c r="R28" s="1503">
        <f>Q28*F28</f>
        <v>0</v>
      </c>
      <c r="S28" s="1503"/>
      <c r="T28" s="1503"/>
      <c r="U28" s="1503"/>
      <c r="V28" s="1503"/>
      <c r="W28" s="1503"/>
      <c r="X28" s="1503"/>
      <c r="Y28" s="1503"/>
      <c r="Z28" s="1503"/>
      <c r="AA28" s="1503"/>
      <c r="AB28" s="1503"/>
      <c r="AC28" s="1503"/>
      <c r="AD28" s="1503"/>
      <c r="AE28" s="1503"/>
      <c r="AF28" s="1503"/>
      <c r="AG28" s="1503"/>
      <c r="AH28" s="1503"/>
      <c r="AI28" s="1503"/>
      <c r="AJ28" s="1503"/>
    </row>
    <row r="29" spans="1:36" s="1507" customFormat="1" ht="21" customHeight="1">
      <c r="A29" s="1493">
        <v>4</v>
      </c>
      <c r="B29" s="1494" t="s">
        <v>354</v>
      </c>
      <c r="C29" s="1495" t="s">
        <v>355</v>
      </c>
      <c r="D29" s="1496" t="s">
        <v>344</v>
      </c>
      <c r="E29" s="1496">
        <v>24632</v>
      </c>
      <c r="F29" s="1497">
        <f>+G27+8*1.3+3*5*1.3+35+60</f>
        <v>133.14952934164592</v>
      </c>
      <c r="G29" s="1497"/>
      <c r="H29" s="1498">
        <f>+F29*E29</f>
        <v>3279739.2067434224</v>
      </c>
      <c r="I29" s="1497"/>
      <c r="J29" s="1503"/>
      <c r="K29" s="1503"/>
      <c r="L29" s="1503"/>
      <c r="M29" s="1508"/>
      <c r="N29" s="1503"/>
      <c r="O29" s="1503"/>
      <c r="P29" s="1503"/>
      <c r="Q29" s="1502"/>
      <c r="R29" s="1503"/>
      <c r="S29" s="1503"/>
      <c r="T29" s="1503"/>
      <c r="U29" s="1503"/>
      <c r="V29" s="1503"/>
      <c r="W29" s="1503"/>
      <c r="X29" s="1503"/>
      <c r="Y29" s="1503"/>
      <c r="Z29" s="1503"/>
      <c r="AA29" s="1503"/>
      <c r="AB29" s="1503"/>
      <c r="AC29" s="1503"/>
      <c r="AD29" s="1503"/>
      <c r="AE29" s="1503"/>
      <c r="AF29" s="1503"/>
      <c r="AG29" s="1503"/>
      <c r="AH29" s="1503"/>
      <c r="AI29" s="1503"/>
      <c r="AJ29" s="1503"/>
    </row>
    <row r="30" spans="1:36" s="1507" customFormat="1" ht="24.95" customHeight="1">
      <c r="A30" s="1493"/>
      <c r="B30" s="1494"/>
      <c r="C30" s="1495" t="s">
        <v>356</v>
      </c>
      <c r="D30" s="1496"/>
      <c r="E30" s="1496"/>
      <c r="F30" s="1497"/>
      <c r="G30" s="1497"/>
      <c r="H30" s="1498"/>
      <c r="I30" s="1497">
        <v>13209.67</v>
      </c>
      <c r="J30" s="1503">
        <f>I30*F30</f>
        <v>0</v>
      </c>
      <c r="K30" s="1503"/>
      <c r="L30" s="1503">
        <f>ROUND(K30*$F30,2)</f>
        <v>0</v>
      </c>
      <c r="M30" s="1508"/>
      <c r="N30" s="1503">
        <f>M30*F30</f>
        <v>0</v>
      </c>
      <c r="O30" s="1503">
        <f>I30-K30+M30</f>
        <v>13209.67</v>
      </c>
      <c r="P30" s="1503">
        <f>O30*F30</f>
        <v>0</v>
      </c>
      <c r="Q30" s="1502">
        <f>W30+Y30+AA30+AC30+AE30+AG30</f>
        <v>0</v>
      </c>
      <c r="R30" s="1503">
        <f>Q30*F30</f>
        <v>0</v>
      </c>
      <c r="S30" s="1503"/>
      <c r="T30" s="1503"/>
      <c r="U30" s="1503"/>
      <c r="V30" s="1503"/>
      <c r="W30" s="1503"/>
      <c r="X30" s="1503"/>
      <c r="Y30" s="1503"/>
      <c r="Z30" s="1503"/>
      <c r="AA30" s="1503"/>
      <c r="AB30" s="1503"/>
      <c r="AC30" s="1503"/>
      <c r="AD30" s="1503"/>
      <c r="AE30" s="1503"/>
      <c r="AF30" s="1503"/>
      <c r="AG30" s="1503"/>
      <c r="AH30" s="1503"/>
      <c r="AI30" s="1503"/>
      <c r="AJ30" s="1503"/>
    </row>
    <row r="31" spans="1:36" s="1507" customFormat="1" ht="16.5" customHeight="1">
      <c r="A31" s="1493"/>
      <c r="B31" s="1494" t="s">
        <v>357</v>
      </c>
      <c r="C31" s="1495" t="s">
        <v>358</v>
      </c>
      <c r="D31" s="1496"/>
      <c r="E31" s="1496"/>
      <c r="F31" s="1497"/>
      <c r="G31" s="1497"/>
      <c r="H31" s="1498"/>
      <c r="I31" s="1497"/>
      <c r="J31" s="1503"/>
      <c r="K31" s="1503"/>
      <c r="L31" s="1503"/>
      <c r="M31" s="1508"/>
      <c r="N31" s="1503"/>
      <c r="O31" s="1503"/>
      <c r="P31" s="1503"/>
      <c r="Q31" s="1502"/>
      <c r="R31" s="1503"/>
      <c r="S31" s="1503"/>
      <c r="T31" s="1503"/>
      <c r="U31" s="1503"/>
      <c r="V31" s="1503"/>
      <c r="W31" s="1503"/>
      <c r="X31" s="1503"/>
      <c r="Y31" s="1503"/>
      <c r="Z31" s="1503"/>
      <c r="AA31" s="1503"/>
      <c r="AB31" s="1503"/>
      <c r="AC31" s="1503"/>
      <c r="AD31" s="1503"/>
      <c r="AE31" s="1503"/>
      <c r="AF31" s="1503"/>
      <c r="AG31" s="1503"/>
      <c r="AH31" s="1503"/>
      <c r="AI31" s="1503"/>
      <c r="AJ31" s="1503"/>
    </row>
    <row r="32" spans="1:36" s="1507" customFormat="1" ht="21" customHeight="1">
      <c r="A32" s="1493">
        <v>5</v>
      </c>
      <c r="B32" s="1494" t="s">
        <v>359</v>
      </c>
      <c r="C32" s="1495" t="s">
        <v>360</v>
      </c>
      <c r="D32" s="1496"/>
      <c r="E32" s="1496"/>
      <c r="F32" s="1497"/>
      <c r="G32" s="1497"/>
      <c r="H32" s="1498"/>
      <c r="I32" s="1497"/>
      <c r="J32" s="1503"/>
      <c r="K32" s="1503"/>
      <c r="L32" s="1503"/>
      <c r="M32" s="1508"/>
      <c r="N32" s="1503"/>
      <c r="O32" s="1503"/>
      <c r="P32" s="1503"/>
      <c r="Q32" s="1502"/>
      <c r="R32" s="1503"/>
      <c r="S32" s="1503"/>
      <c r="T32" s="1503"/>
      <c r="U32" s="1503"/>
      <c r="V32" s="1503"/>
      <c r="W32" s="1503"/>
      <c r="X32" s="1503"/>
      <c r="Y32" s="1503"/>
      <c r="Z32" s="1503"/>
      <c r="AA32" s="1503"/>
      <c r="AB32" s="1503"/>
      <c r="AC32" s="1503"/>
      <c r="AD32" s="1503"/>
      <c r="AE32" s="1503"/>
      <c r="AF32" s="1503"/>
      <c r="AG32" s="1503"/>
      <c r="AH32" s="1503"/>
      <c r="AI32" s="1503"/>
      <c r="AJ32" s="1503"/>
    </row>
    <row r="33" spans="1:36" s="1507" customFormat="1" ht="16.5" customHeight="1">
      <c r="A33" s="1493"/>
      <c r="B33" s="1494" t="s">
        <v>361</v>
      </c>
      <c r="C33" s="1495" t="s">
        <v>362</v>
      </c>
      <c r="D33" s="1496" t="s">
        <v>363</v>
      </c>
      <c r="E33" s="1496">
        <f>1660</f>
        <v>1660</v>
      </c>
      <c r="F33" s="1497">
        <v>95</v>
      </c>
      <c r="G33" s="1497"/>
      <c r="H33" s="1498">
        <f>+F33*E33</f>
        <v>157700</v>
      </c>
      <c r="I33" s="1497"/>
      <c r="J33" s="1503"/>
      <c r="K33" s="1503"/>
      <c r="L33" s="1503"/>
      <c r="M33" s="1508"/>
      <c r="N33" s="1503"/>
      <c r="O33" s="1503"/>
      <c r="P33" s="1503"/>
      <c r="Q33" s="1502"/>
      <c r="R33" s="1503"/>
      <c r="S33" s="1503"/>
      <c r="T33" s="1503"/>
      <c r="U33" s="1503"/>
      <c r="V33" s="1503"/>
      <c r="W33" s="1503"/>
      <c r="X33" s="1503"/>
      <c r="Y33" s="1503"/>
      <c r="Z33" s="1503"/>
      <c r="AA33" s="1503"/>
      <c r="AB33" s="1503"/>
      <c r="AC33" s="1503"/>
      <c r="AD33" s="1503"/>
      <c r="AE33" s="1503"/>
      <c r="AF33" s="1503"/>
      <c r="AG33" s="1503"/>
      <c r="AH33" s="1503"/>
      <c r="AI33" s="1503"/>
      <c r="AJ33" s="1503"/>
    </row>
    <row r="34" spans="1:36" s="1507" customFormat="1" ht="16.5" customHeight="1">
      <c r="A34" s="1493"/>
      <c r="B34" s="1494"/>
      <c r="C34" s="1495" t="s">
        <v>364</v>
      </c>
      <c r="D34" s="1496"/>
      <c r="E34" s="1496"/>
      <c r="F34" s="1497"/>
      <c r="G34" s="1497"/>
      <c r="H34" s="1498"/>
      <c r="I34" s="1497">
        <v>67657.62</v>
      </c>
      <c r="J34" s="1503">
        <f>I34*F34</f>
        <v>0</v>
      </c>
      <c r="K34" s="1503"/>
      <c r="L34" s="1503">
        <f>ROUND(K34*$F34,2)</f>
        <v>0</v>
      </c>
      <c r="M34" s="1508"/>
      <c r="N34" s="1503">
        <f>M34*F34</f>
        <v>0</v>
      </c>
      <c r="O34" s="1502">
        <f>I34-K34+M34</f>
        <v>67657.62</v>
      </c>
      <c r="P34" s="1503">
        <f>O34*F34</f>
        <v>0</v>
      </c>
      <c r="Q34" s="1502">
        <f>W34+Y34+AA34+AC34+AE34+AG34</f>
        <v>0</v>
      </c>
      <c r="R34" s="1503">
        <f>Q34*F34</f>
        <v>0</v>
      </c>
      <c r="S34" s="1503"/>
      <c r="T34" s="1503"/>
      <c r="U34" s="1503"/>
      <c r="V34" s="1503"/>
      <c r="W34" s="1503"/>
      <c r="X34" s="1503"/>
      <c r="Y34" s="1503"/>
      <c r="Z34" s="1503"/>
      <c r="AA34" s="1503"/>
      <c r="AB34" s="1503"/>
      <c r="AC34" s="1503"/>
      <c r="AD34" s="1503"/>
      <c r="AE34" s="1503"/>
      <c r="AF34" s="1503"/>
      <c r="AG34" s="1503"/>
      <c r="AH34" s="1503"/>
      <c r="AI34" s="1503"/>
      <c r="AJ34" s="1503"/>
    </row>
    <row r="35" spans="1:36" s="1507" customFormat="1" ht="33" customHeight="1">
      <c r="A35" s="1493"/>
      <c r="B35" s="1494" t="s">
        <v>365</v>
      </c>
      <c r="C35" s="1495" t="s">
        <v>366</v>
      </c>
      <c r="D35" s="1496"/>
      <c r="E35" s="1496"/>
      <c r="F35" s="1497"/>
      <c r="G35" s="1497"/>
      <c r="H35" s="1498"/>
      <c r="I35" s="1497"/>
      <c r="J35" s="1503"/>
      <c r="K35" s="1503"/>
      <c r="L35" s="1503"/>
      <c r="M35" s="1508"/>
      <c r="N35" s="1503"/>
      <c r="O35" s="1503"/>
      <c r="P35" s="1503"/>
      <c r="Q35" s="1502"/>
      <c r="R35" s="1503"/>
      <c r="S35" s="1503"/>
      <c r="T35" s="1503"/>
      <c r="U35" s="1503"/>
      <c r="V35" s="1503"/>
      <c r="W35" s="1503"/>
      <c r="X35" s="1503"/>
      <c r="Y35" s="1503"/>
      <c r="Z35" s="1503"/>
      <c r="AA35" s="1503"/>
      <c r="AB35" s="1503"/>
      <c r="AC35" s="1503"/>
      <c r="AD35" s="1503"/>
      <c r="AE35" s="1503"/>
      <c r="AF35" s="1503"/>
      <c r="AG35" s="1503"/>
      <c r="AH35" s="1503"/>
      <c r="AI35" s="1503"/>
      <c r="AJ35" s="1503"/>
    </row>
    <row r="36" spans="1:36" s="1507" customFormat="1" ht="16.5" customHeight="1">
      <c r="A36" s="1493"/>
      <c r="B36" s="1494"/>
      <c r="C36" s="1495" t="s">
        <v>367</v>
      </c>
      <c r="D36" s="1496"/>
      <c r="E36" s="1496"/>
      <c r="F36" s="1497"/>
      <c r="G36" s="1497"/>
      <c r="H36" s="1498"/>
      <c r="I36" s="1497"/>
      <c r="J36" s="1503"/>
      <c r="K36" s="1503"/>
      <c r="L36" s="1503"/>
      <c r="M36" s="1508"/>
      <c r="N36" s="1503"/>
      <c r="O36" s="1503"/>
      <c r="P36" s="1503"/>
      <c r="Q36" s="1502"/>
      <c r="R36" s="1503"/>
      <c r="S36" s="1503"/>
      <c r="T36" s="1503"/>
      <c r="U36" s="1503"/>
      <c r="V36" s="1503"/>
      <c r="W36" s="1503"/>
      <c r="X36" s="1503"/>
      <c r="Y36" s="1503"/>
      <c r="Z36" s="1503"/>
      <c r="AA36" s="1503"/>
      <c r="AB36" s="1503"/>
      <c r="AC36" s="1503"/>
      <c r="AD36" s="1503"/>
      <c r="AE36" s="1503"/>
      <c r="AF36" s="1503"/>
      <c r="AG36" s="1503"/>
      <c r="AH36" s="1503"/>
      <c r="AI36" s="1503"/>
      <c r="AJ36" s="1503"/>
    </row>
    <row r="37" spans="1:36" s="1507" customFormat="1" ht="21" customHeight="1">
      <c r="A37" s="1493"/>
      <c r="B37" s="1494"/>
      <c r="C37" s="1495" t="s">
        <v>368</v>
      </c>
      <c r="D37" s="1496"/>
      <c r="E37" s="1496"/>
      <c r="F37" s="1497"/>
      <c r="G37" s="1497"/>
      <c r="H37" s="1498"/>
      <c r="I37" s="1497"/>
      <c r="J37" s="1503"/>
      <c r="K37" s="1503"/>
      <c r="L37" s="1503"/>
      <c r="M37" s="1508"/>
      <c r="N37" s="1503"/>
      <c r="O37" s="1503"/>
      <c r="P37" s="1503"/>
      <c r="Q37" s="1502"/>
      <c r="R37" s="1503"/>
      <c r="S37" s="1503"/>
      <c r="T37" s="1503"/>
      <c r="U37" s="1503"/>
      <c r="V37" s="1503"/>
      <c r="W37" s="1503"/>
      <c r="X37" s="1503"/>
      <c r="Y37" s="1503"/>
      <c r="Z37" s="1503"/>
      <c r="AA37" s="1503"/>
      <c r="AB37" s="1503"/>
      <c r="AC37" s="1503"/>
      <c r="AD37" s="1503"/>
      <c r="AE37" s="1503"/>
      <c r="AF37" s="1503"/>
      <c r="AG37" s="1503"/>
      <c r="AH37" s="1503"/>
      <c r="AI37" s="1503"/>
      <c r="AJ37" s="1503"/>
    </row>
    <row r="38" spans="1:36" s="1507" customFormat="1" ht="16.5" customHeight="1">
      <c r="A38" s="1493"/>
      <c r="B38" s="1494" t="s">
        <v>369</v>
      </c>
      <c r="C38" s="1495" t="s">
        <v>370</v>
      </c>
      <c r="D38" s="1496"/>
      <c r="E38" s="1496"/>
      <c r="F38" s="1497"/>
      <c r="G38" s="1497"/>
      <c r="H38" s="1498"/>
      <c r="I38" s="1497">
        <v>9161.6</v>
      </c>
      <c r="J38" s="1503">
        <f>I38*F38</f>
        <v>0</v>
      </c>
      <c r="K38" s="1503"/>
      <c r="L38" s="1503">
        <f>ROUND(K38*$F38,2)</f>
        <v>0</v>
      </c>
      <c r="M38" s="1508"/>
      <c r="N38" s="1503">
        <f>M38*F38</f>
        <v>0</v>
      </c>
      <c r="O38" s="1502">
        <f>I38-K38+M38</f>
        <v>9161.6</v>
      </c>
      <c r="P38" s="1503">
        <f>O38*F38</f>
        <v>0</v>
      </c>
      <c r="Q38" s="1502">
        <f>W38+Y38+AA38+AC38+AE38+AG38</f>
        <v>0</v>
      </c>
      <c r="R38" s="1503">
        <f>Q38*F38</f>
        <v>0</v>
      </c>
      <c r="S38" s="1503"/>
      <c r="T38" s="1503"/>
      <c r="U38" s="1503"/>
      <c r="V38" s="1503"/>
      <c r="W38" s="1503"/>
      <c r="X38" s="1503"/>
      <c r="Y38" s="1503"/>
      <c r="Z38" s="1503"/>
      <c r="AA38" s="1503"/>
      <c r="AB38" s="1503"/>
      <c r="AC38" s="1503"/>
      <c r="AD38" s="1503"/>
      <c r="AE38" s="1503"/>
      <c r="AF38" s="1503"/>
      <c r="AG38" s="1503"/>
      <c r="AH38" s="1503"/>
      <c r="AI38" s="1503"/>
      <c r="AJ38" s="1503"/>
    </row>
    <row r="39" spans="1:36" s="1507" customFormat="1" ht="24.95" customHeight="1">
      <c r="A39" s="1493">
        <v>6</v>
      </c>
      <c r="B39" s="1494" t="s">
        <v>371</v>
      </c>
      <c r="C39" s="1495" t="s">
        <v>372</v>
      </c>
      <c r="D39" s="1496" t="s">
        <v>344</v>
      </c>
      <c r="E39" s="1496">
        <v>16393</v>
      </c>
      <c r="F39" s="1497">
        <v>100</v>
      </c>
      <c r="G39" s="1497" t="s">
        <v>345</v>
      </c>
      <c r="H39" s="1498">
        <f>+F39*E39</f>
        <v>1639300</v>
      </c>
      <c r="I39" s="1497"/>
      <c r="J39" s="1503"/>
      <c r="K39" s="1503"/>
      <c r="L39" s="1503"/>
      <c r="M39" s="1508"/>
      <c r="N39" s="1503"/>
      <c r="O39" s="1503"/>
      <c r="P39" s="1503"/>
      <c r="Q39" s="1502"/>
      <c r="R39" s="1503"/>
      <c r="S39" s="1503"/>
      <c r="T39" s="1503"/>
      <c r="U39" s="1503"/>
      <c r="V39" s="1503"/>
      <c r="W39" s="1503"/>
      <c r="X39" s="1503"/>
      <c r="Y39" s="1503"/>
      <c r="Z39" s="1503"/>
      <c r="AA39" s="1503"/>
      <c r="AB39" s="1503"/>
      <c r="AC39" s="1503"/>
      <c r="AD39" s="1503"/>
      <c r="AE39" s="1503"/>
      <c r="AF39" s="1503"/>
      <c r="AG39" s="1503"/>
      <c r="AH39" s="1503"/>
      <c r="AI39" s="1503"/>
      <c r="AJ39" s="1503"/>
    </row>
    <row r="40" spans="1:36" s="1507" customFormat="1" ht="16.5" customHeight="1">
      <c r="A40" s="1493"/>
      <c r="B40" s="1494" t="s">
        <v>373</v>
      </c>
      <c r="C40" s="1495" t="s">
        <v>374</v>
      </c>
      <c r="D40" s="1496"/>
      <c r="E40" s="1496"/>
      <c r="F40" s="1497"/>
      <c r="G40" s="1497">
        <f>+(E39+E41+E43+E46)*1.3</f>
        <v>304111.60000000003</v>
      </c>
      <c r="H40" s="1498"/>
      <c r="I40" s="1497">
        <v>1000</v>
      </c>
      <c r="J40" s="1503">
        <f>I40*F40</f>
        <v>0</v>
      </c>
      <c r="K40" s="1503"/>
      <c r="L40" s="1503">
        <f>ROUND(K40*$F40,2)</f>
        <v>0</v>
      </c>
      <c r="M40" s="1508"/>
      <c r="N40" s="1503">
        <f>M40*F40</f>
        <v>0</v>
      </c>
      <c r="O40" s="1502">
        <f>I40-K40+M40</f>
        <v>1000</v>
      </c>
      <c r="P40" s="1503">
        <f>O40*F40</f>
        <v>0</v>
      </c>
      <c r="Q40" s="1502">
        <f>W40+Y40+AA40+AC40+AE40+AG40</f>
        <v>0</v>
      </c>
      <c r="R40" s="1503">
        <f>Q40*F40</f>
        <v>0</v>
      </c>
      <c r="S40" s="1503"/>
      <c r="T40" s="1503"/>
      <c r="U40" s="1503"/>
      <c r="V40" s="1503"/>
      <c r="W40" s="1503"/>
      <c r="X40" s="1503"/>
      <c r="Y40" s="1503"/>
      <c r="Z40" s="1503"/>
      <c r="AA40" s="1503"/>
      <c r="AB40" s="1503"/>
      <c r="AC40" s="1503"/>
      <c r="AD40" s="1503"/>
      <c r="AE40" s="1503"/>
      <c r="AF40" s="1503"/>
      <c r="AG40" s="1503"/>
      <c r="AH40" s="1503"/>
      <c r="AI40" s="1503"/>
      <c r="AJ40" s="1503"/>
    </row>
    <row r="41" spans="1:36" s="1507" customFormat="1" ht="16.5" customHeight="1">
      <c r="A41" s="1493">
        <v>7</v>
      </c>
      <c r="B41" s="1494" t="s">
        <v>375</v>
      </c>
      <c r="C41" s="1495" t="s">
        <v>376</v>
      </c>
      <c r="D41" s="1496" t="s">
        <v>344</v>
      </c>
      <c r="E41" s="1496">
        <f>75953</f>
        <v>75953</v>
      </c>
      <c r="F41" s="1497">
        <f>+F39*1.1-55</f>
        <v>55.000000000000014</v>
      </c>
      <c r="G41" s="1497" t="s">
        <v>349</v>
      </c>
      <c r="H41" s="1498">
        <f>+F41*E41</f>
        <v>4177415.0000000009</v>
      </c>
      <c r="I41" s="1497"/>
      <c r="J41" s="1503"/>
      <c r="K41" s="1503"/>
      <c r="L41" s="1503"/>
      <c r="M41" s="1508"/>
      <c r="N41" s="1503"/>
      <c r="O41" s="1503"/>
      <c r="P41" s="1503"/>
      <c r="Q41" s="1502"/>
      <c r="R41" s="1503"/>
      <c r="S41" s="1503"/>
      <c r="T41" s="1503"/>
      <c r="U41" s="1503"/>
      <c r="V41" s="1503"/>
      <c r="W41" s="1503"/>
      <c r="X41" s="1503"/>
      <c r="Y41" s="1503"/>
      <c r="Z41" s="1503"/>
      <c r="AA41" s="1503"/>
      <c r="AB41" s="1503"/>
      <c r="AC41" s="1503"/>
      <c r="AD41" s="1503"/>
      <c r="AE41" s="1503"/>
      <c r="AF41" s="1503"/>
      <c r="AG41" s="1503"/>
      <c r="AH41" s="1503"/>
      <c r="AI41" s="1503"/>
      <c r="AJ41" s="1503"/>
    </row>
    <row r="42" spans="1:36" s="1507" customFormat="1" ht="16.5" customHeight="1">
      <c r="A42" s="1493"/>
      <c r="B42" s="1494" t="s">
        <v>377</v>
      </c>
      <c r="C42" s="1495" t="s">
        <v>378</v>
      </c>
      <c r="D42" s="1496"/>
      <c r="E42" s="1496"/>
      <c r="F42" s="1497"/>
      <c r="G42" s="1497">
        <f>+(2*4*150000+3*5*120000+2*5*100000+2*6*60000)/G40</f>
        <v>15.520618088885788</v>
      </c>
      <c r="H42" s="1498"/>
      <c r="I42" s="1497"/>
      <c r="J42" s="1503"/>
      <c r="K42" s="1503"/>
      <c r="L42" s="1503"/>
      <c r="M42" s="1508"/>
      <c r="N42" s="1503"/>
      <c r="O42" s="1503"/>
      <c r="P42" s="1503"/>
      <c r="Q42" s="1502"/>
      <c r="R42" s="1503"/>
      <c r="S42" s="1503"/>
      <c r="T42" s="1503"/>
      <c r="U42" s="1503"/>
      <c r="V42" s="1503"/>
      <c r="W42" s="1503"/>
      <c r="X42" s="1503"/>
      <c r="Y42" s="1503"/>
      <c r="Z42" s="1503"/>
      <c r="AA42" s="1503"/>
      <c r="AB42" s="1503"/>
      <c r="AC42" s="1503"/>
      <c r="AD42" s="1503"/>
      <c r="AE42" s="1503"/>
      <c r="AF42" s="1503"/>
      <c r="AG42" s="1503"/>
      <c r="AH42" s="1503"/>
      <c r="AI42" s="1503"/>
      <c r="AJ42" s="1503"/>
    </row>
    <row r="43" spans="1:36" s="1507" customFormat="1" ht="16.5" customHeight="1">
      <c r="A43" s="1493">
        <v>8</v>
      </c>
      <c r="B43" s="1494" t="s">
        <v>379</v>
      </c>
      <c r="C43" s="1495" t="s">
        <v>380</v>
      </c>
      <c r="D43" s="1496" t="s">
        <v>344</v>
      </c>
      <c r="E43" s="1496">
        <v>42218</v>
      </c>
      <c r="F43" s="1497">
        <f>+F41*1.1</f>
        <v>60.500000000000021</v>
      </c>
      <c r="G43" s="1497"/>
      <c r="H43" s="1498">
        <f t="shared" ref="H43:H48" si="0">+F43*E43</f>
        <v>2554189.0000000009</v>
      </c>
      <c r="I43" s="1497">
        <v>23589.360000000001</v>
      </c>
      <c r="J43" s="1503">
        <f>I43*F43</f>
        <v>1427156.2800000005</v>
      </c>
      <c r="K43" s="1503"/>
      <c r="L43" s="1503">
        <f>ROUND(K43*$F43,2)</f>
        <v>0</v>
      </c>
      <c r="M43" s="1508"/>
      <c r="N43" s="1503">
        <f>M43*F43</f>
        <v>0</v>
      </c>
      <c r="O43" s="1502">
        <f>I43-K43+M43</f>
        <v>23589.360000000001</v>
      </c>
      <c r="P43" s="1503">
        <f>O43*F43</f>
        <v>1427156.2800000005</v>
      </c>
      <c r="Q43" s="1502">
        <f>W43+Y43+AA43+AC43+AE43+AG43</f>
        <v>0</v>
      </c>
      <c r="R43" s="1503">
        <f>Q43*F43</f>
        <v>0</v>
      </c>
      <c r="S43" s="1503"/>
      <c r="T43" s="1503"/>
      <c r="U43" s="1503"/>
      <c r="V43" s="1503"/>
      <c r="W43" s="1503"/>
      <c r="X43" s="1503"/>
      <c r="Y43" s="1503"/>
      <c r="Z43" s="1503"/>
      <c r="AA43" s="1503"/>
      <c r="AB43" s="1503"/>
      <c r="AC43" s="1503"/>
      <c r="AD43" s="1503"/>
      <c r="AE43" s="1503"/>
      <c r="AF43" s="1503"/>
      <c r="AG43" s="1503"/>
      <c r="AH43" s="1503"/>
      <c r="AI43" s="1503"/>
      <c r="AJ43" s="1503"/>
    </row>
    <row r="44" spans="1:36" s="1507" customFormat="1" ht="16.5" customHeight="1">
      <c r="A44" s="1493">
        <v>9</v>
      </c>
      <c r="B44" s="1494"/>
      <c r="C44" s="1495" t="s">
        <v>381</v>
      </c>
      <c r="D44" s="1496" t="s">
        <v>344</v>
      </c>
      <c r="E44" s="1496">
        <v>10000</v>
      </c>
      <c r="F44" s="1497">
        <v>250</v>
      </c>
      <c r="G44" s="1497"/>
      <c r="H44" s="1498">
        <f t="shared" si="0"/>
        <v>2500000</v>
      </c>
      <c r="I44" s="1497">
        <v>29601.81</v>
      </c>
      <c r="J44" s="1503">
        <f>I44*F44</f>
        <v>7400452.5</v>
      </c>
      <c r="K44" s="1503"/>
      <c r="L44" s="1503">
        <f>ROUND(K44*$F44,2)</f>
        <v>0</v>
      </c>
      <c r="M44" s="1508"/>
      <c r="N44" s="1503">
        <f>M44*F44</f>
        <v>0</v>
      </c>
      <c r="O44" s="1502">
        <f>I44-K44+M44</f>
        <v>29601.81</v>
      </c>
      <c r="P44" s="1503">
        <f>O44*F44</f>
        <v>7400452.5</v>
      </c>
      <c r="Q44" s="1502">
        <f>W44+Y44+AA44+AC44+AE44+AG44</f>
        <v>0</v>
      </c>
      <c r="R44" s="1503">
        <f>Q44*F44</f>
        <v>0</v>
      </c>
      <c r="S44" s="1503"/>
      <c r="T44" s="1503"/>
      <c r="U44" s="1503"/>
      <c r="V44" s="1503"/>
      <c r="W44" s="1503"/>
      <c r="X44" s="1503"/>
      <c r="Y44" s="1503"/>
      <c r="Z44" s="1503"/>
      <c r="AA44" s="1503"/>
      <c r="AB44" s="1503"/>
      <c r="AC44" s="1503"/>
      <c r="AD44" s="1503"/>
      <c r="AE44" s="1503"/>
      <c r="AF44" s="1503"/>
      <c r="AG44" s="1503"/>
      <c r="AH44" s="1503"/>
      <c r="AI44" s="1503"/>
      <c r="AJ44" s="1503"/>
    </row>
    <row r="45" spans="1:36" s="1507" customFormat="1" ht="16.5" customHeight="1">
      <c r="A45" s="1493">
        <f>+A44+1</f>
        <v>10</v>
      </c>
      <c r="B45" s="1494"/>
      <c r="C45" s="1495" t="s">
        <v>382</v>
      </c>
      <c r="D45" s="1496" t="s">
        <v>344</v>
      </c>
      <c r="E45" s="1496">
        <v>397</v>
      </c>
      <c r="F45" s="1497">
        <v>12</v>
      </c>
      <c r="G45" s="1497"/>
      <c r="H45" s="1498">
        <f t="shared" si="0"/>
        <v>4764</v>
      </c>
      <c r="I45" s="1497">
        <v>13466.45</v>
      </c>
      <c r="J45" s="1503">
        <f>I45*F45</f>
        <v>161597.40000000002</v>
      </c>
      <c r="K45" s="1503"/>
      <c r="L45" s="1503">
        <f>ROUND(K45*$F45,2)</f>
        <v>0</v>
      </c>
      <c r="M45" s="1508"/>
      <c r="N45" s="1503">
        <f>M45*F45</f>
        <v>0</v>
      </c>
      <c r="O45" s="1502">
        <f>I45-K45+M45</f>
        <v>13466.45</v>
      </c>
      <c r="P45" s="1503">
        <f>O45*F45</f>
        <v>161597.40000000002</v>
      </c>
      <c r="Q45" s="1502">
        <f>W45+Y45+AA45+AC45+AE45+AG45</f>
        <v>0</v>
      </c>
      <c r="R45" s="1503">
        <f>Q45*F45</f>
        <v>0</v>
      </c>
      <c r="S45" s="1503"/>
      <c r="T45" s="1503"/>
      <c r="U45" s="1503"/>
      <c r="V45" s="1503"/>
      <c r="W45" s="1503"/>
      <c r="X45" s="1503"/>
      <c r="Y45" s="1503"/>
      <c r="Z45" s="1503"/>
      <c r="AA45" s="1503"/>
      <c r="AB45" s="1503"/>
      <c r="AC45" s="1503"/>
      <c r="AD45" s="1503"/>
      <c r="AE45" s="1503"/>
      <c r="AF45" s="1503"/>
      <c r="AG45" s="1503"/>
      <c r="AH45" s="1503"/>
      <c r="AI45" s="1503"/>
      <c r="AJ45" s="1503"/>
    </row>
    <row r="46" spans="1:36" s="1507" customFormat="1" ht="21" customHeight="1">
      <c r="A46" s="1493">
        <f>+A45+1</f>
        <v>11</v>
      </c>
      <c r="B46" s="1494"/>
      <c r="C46" s="1495" t="s">
        <v>383</v>
      </c>
      <c r="D46" s="1496" t="s">
        <v>344</v>
      </c>
      <c r="E46" s="1496">
        <v>99368</v>
      </c>
      <c r="F46" s="1497">
        <f>+F39</f>
        <v>100</v>
      </c>
      <c r="G46" s="1497"/>
      <c r="H46" s="1498">
        <f t="shared" si="0"/>
        <v>9936800</v>
      </c>
      <c r="I46" s="1497"/>
      <c r="J46" s="1503"/>
      <c r="K46" s="1503"/>
      <c r="L46" s="1503"/>
      <c r="M46" s="1508"/>
      <c r="N46" s="1503"/>
      <c r="O46" s="1503"/>
      <c r="P46" s="1503"/>
      <c r="Q46" s="1502"/>
      <c r="R46" s="1503"/>
      <c r="S46" s="1503"/>
      <c r="T46" s="1503"/>
      <c r="U46" s="1503"/>
      <c r="V46" s="1503"/>
      <c r="W46" s="1503"/>
      <c r="X46" s="1503"/>
      <c r="Y46" s="1503"/>
      <c r="Z46" s="1503"/>
      <c r="AA46" s="1503"/>
      <c r="AB46" s="1503"/>
      <c r="AC46" s="1503"/>
      <c r="AD46" s="1503"/>
      <c r="AE46" s="1503"/>
      <c r="AF46" s="1503"/>
      <c r="AG46" s="1503"/>
      <c r="AH46" s="1503"/>
      <c r="AI46" s="1503"/>
      <c r="AJ46" s="1503"/>
    </row>
    <row r="47" spans="1:36" s="1507" customFormat="1" ht="16.5" customHeight="1">
      <c r="A47" s="1493">
        <v>12</v>
      </c>
      <c r="B47" s="1494"/>
      <c r="C47" s="1495" t="s">
        <v>384</v>
      </c>
      <c r="D47" s="1496" t="s">
        <v>344</v>
      </c>
      <c r="E47" s="1496">
        <v>2696</v>
      </c>
      <c r="F47" s="1497">
        <v>25</v>
      </c>
      <c r="G47" s="1497"/>
      <c r="H47" s="1498">
        <f t="shared" si="0"/>
        <v>67400</v>
      </c>
      <c r="I47" s="1497">
        <v>1000</v>
      </c>
      <c r="J47" s="1503">
        <f>I47*F47</f>
        <v>25000</v>
      </c>
      <c r="K47" s="1503"/>
      <c r="L47" s="1503">
        <f>ROUND(K47*$F47,2)</f>
        <v>0</v>
      </c>
      <c r="M47" s="1508"/>
      <c r="N47" s="1503">
        <f>M47*F47</f>
        <v>0</v>
      </c>
      <c r="O47" s="1502">
        <f>I47-K47+M47</f>
        <v>1000</v>
      </c>
      <c r="P47" s="1503">
        <f>O47*F47</f>
        <v>25000</v>
      </c>
      <c r="Q47" s="1502">
        <f>W47+Y47+AA47+AC47+AE47+AG47</f>
        <v>0</v>
      </c>
      <c r="R47" s="1503">
        <f>Q47*F47</f>
        <v>0</v>
      </c>
      <c r="S47" s="1503"/>
      <c r="T47" s="1503"/>
      <c r="U47" s="1503"/>
      <c r="V47" s="1503"/>
      <c r="W47" s="1503"/>
      <c r="X47" s="1503"/>
      <c r="Y47" s="1503"/>
      <c r="Z47" s="1503"/>
      <c r="AA47" s="1503"/>
      <c r="AB47" s="1503"/>
      <c r="AC47" s="1503"/>
      <c r="AD47" s="1503"/>
      <c r="AE47" s="1503"/>
      <c r="AF47" s="1503"/>
      <c r="AG47" s="1503"/>
      <c r="AH47" s="1503"/>
      <c r="AI47" s="1503"/>
      <c r="AJ47" s="1503"/>
    </row>
    <row r="48" spans="1:36" s="1507" customFormat="1" ht="16.5" customHeight="1">
      <c r="A48" s="1493">
        <f>+A47+1</f>
        <v>13</v>
      </c>
      <c r="B48" s="1494"/>
      <c r="C48" s="1495" t="s">
        <v>385</v>
      </c>
      <c r="D48" s="1496" t="s">
        <v>344</v>
      </c>
      <c r="E48" s="1496">
        <v>252</v>
      </c>
      <c r="F48" s="1497">
        <v>95</v>
      </c>
      <c r="G48" s="1497"/>
      <c r="H48" s="1498">
        <f t="shared" si="0"/>
        <v>23940</v>
      </c>
      <c r="I48" s="1497"/>
      <c r="J48" s="1503"/>
      <c r="K48" s="1503"/>
      <c r="L48" s="1503"/>
      <c r="M48" s="1508"/>
      <c r="N48" s="1503"/>
      <c r="O48" s="1503"/>
      <c r="P48" s="1503"/>
      <c r="Q48" s="1502"/>
      <c r="R48" s="1503"/>
      <c r="S48" s="1503"/>
      <c r="T48" s="1503"/>
      <c r="U48" s="1503"/>
      <c r="V48" s="1503"/>
      <c r="W48" s="1503"/>
      <c r="X48" s="1503"/>
      <c r="Y48" s="1503"/>
      <c r="Z48" s="1503"/>
      <c r="AA48" s="1503"/>
      <c r="AB48" s="1503"/>
      <c r="AC48" s="1503"/>
      <c r="AD48" s="1503"/>
      <c r="AE48" s="1503"/>
      <c r="AF48" s="1503"/>
      <c r="AG48" s="1503"/>
      <c r="AH48" s="1503"/>
      <c r="AI48" s="1503"/>
      <c r="AJ48" s="1503"/>
    </row>
    <row r="49" spans="1:36" s="1507" customFormat="1" ht="16.5" customHeight="1">
      <c r="A49" s="1493"/>
      <c r="B49" s="1494"/>
      <c r="C49" s="1495" t="s">
        <v>386</v>
      </c>
      <c r="D49" s="1496"/>
      <c r="E49" s="1496"/>
      <c r="F49" s="1497"/>
      <c r="G49" s="1497"/>
      <c r="H49" s="1498"/>
      <c r="I49" s="1497">
        <v>23685</v>
      </c>
      <c r="J49" s="1503">
        <f>I49*F49</f>
        <v>0</v>
      </c>
      <c r="K49" s="1503"/>
      <c r="L49" s="1503">
        <f>ROUND(K49*$F49,2)</f>
        <v>0</v>
      </c>
      <c r="M49" s="1508"/>
      <c r="N49" s="1503">
        <f>M49*F49</f>
        <v>0</v>
      </c>
      <c r="O49" s="1502">
        <f>I49-K49+M49</f>
        <v>23685</v>
      </c>
      <c r="P49" s="1503">
        <f>O49*F49</f>
        <v>0</v>
      </c>
      <c r="Q49" s="1502">
        <f>W49+Y49+AA49+AC49+AE49+AG49</f>
        <v>0</v>
      </c>
      <c r="R49" s="1503">
        <f>Q49*F49</f>
        <v>0</v>
      </c>
      <c r="S49" s="1503"/>
      <c r="T49" s="1503"/>
      <c r="U49" s="1503"/>
      <c r="V49" s="1503"/>
      <c r="W49" s="1503"/>
      <c r="X49" s="1503"/>
      <c r="Y49" s="1503"/>
      <c r="Z49" s="1503"/>
      <c r="AA49" s="1503"/>
      <c r="AB49" s="1503"/>
      <c r="AC49" s="1503"/>
      <c r="AD49" s="1503"/>
      <c r="AE49" s="1503"/>
      <c r="AF49" s="1503"/>
      <c r="AG49" s="1503"/>
      <c r="AH49" s="1503"/>
      <c r="AI49" s="1503"/>
      <c r="AJ49" s="1503"/>
    </row>
    <row r="50" spans="1:36" s="1507" customFormat="1" ht="16.5" customHeight="1">
      <c r="A50" s="1493"/>
      <c r="B50" s="1494" t="s">
        <v>387</v>
      </c>
      <c r="C50" s="1495" t="s">
        <v>388</v>
      </c>
      <c r="D50" s="1496"/>
      <c r="E50" s="1496"/>
      <c r="F50" s="1497"/>
      <c r="G50" s="1497"/>
      <c r="H50" s="1498"/>
      <c r="I50" s="1497"/>
      <c r="J50" s="1503"/>
      <c r="K50" s="1503"/>
      <c r="L50" s="1503"/>
      <c r="M50" s="1508"/>
      <c r="N50" s="1503"/>
      <c r="O50" s="1503"/>
      <c r="P50" s="1503"/>
      <c r="Q50" s="1502"/>
      <c r="R50" s="1503"/>
      <c r="S50" s="1503"/>
      <c r="T50" s="1503"/>
      <c r="U50" s="1503"/>
      <c r="V50" s="1503"/>
      <c r="W50" s="1503"/>
      <c r="X50" s="1503"/>
      <c r="Y50" s="1503"/>
      <c r="Z50" s="1503"/>
      <c r="AA50" s="1503"/>
      <c r="AB50" s="1503"/>
      <c r="AC50" s="1503"/>
      <c r="AD50" s="1503"/>
      <c r="AE50" s="1503"/>
      <c r="AF50" s="1503"/>
      <c r="AG50" s="1503"/>
      <c r="AH50" s="1503"/>
      <c r="AI50" s="1503"/>
      <c r="AJ50" s="1503"/>
    </row>
    <row r="51" spans="1:36" s="1507" customFormat="1" ht="16.5" customHeight="1">
      <c r="A51" s="1493"/>
      <c r="B51" s="1494" t="s">
        <v>389</v>
      </c>
      <c r="C51" s="1495" t="s">
        <v>390</v>
      </c>
      <c r="D51" s="1496"/>
      <c r="E51" s="1496"/>
      <c r="F51" s="1497"/>
      <c r="G51" s="1497"/>
      <c r="H51" s="1498"/>
      <c r="I51" s="1497"/>
      <c r="J51" s="1503"/>
      <c r="K51" s="1503"/>
      <c r="L51" s="1503"/>
      <c r="M51" s="1508"/>
      <c r="N51" s="1503"/>
      <c r="O51" s="1503"/>
      <c r="P51" s="1503"/>
      <c r="Q51" s="1502"/>
      <c r="R51" s="1503"/>
      <c r="S51" s="1503"/>
      <c r="T51" s="1503"/>
      <c r="U51" s="1503"/>
      <c r="V51" s="1503"/>
      <c r="W51" s="1503"/>
      <c r="X51" s="1503"/>
      <c r="Y51" s="1503"/>
      <c r="Z51" s="1503"/>
      <c r="AA51" s="1503"/>
      <c r="AB51" s="1503"/>
      <c r="AC51" s="1503"/>
      <c r="AD51" s="1503"/>
      <c r="AE51" s="1503"/>
      <c r="AF51" s="1503"/>
      <c r="AG51" s="1503"/>
      <c r="AH51" s="1503"/>
      <c r="AI51" s="1503"/>
      <c r="AJ51" s="1503"/>
    </row>
    <row r="52" spans="1:36" s="1507" customFormat="1" ht="21" customHeight="1">
      <c r="A52" s="1493"/>
      <c r="B52" s="1494" t="s">
        <v>391</v>
      </c>
      <c r="C52" s="1495" t="s">
        <v>392</v>
      </c>
      <c r="D52" s="1496"/>
      <c r="E52" s="1496"/>
      <c r="F52" s="1497"/>
      <c r="G52" s="1497"/>
      <c r="H52" s="1498"/>
      <c r="I52" s="1497"/>
      <c r="J52" s="1503"/>
      <c r="K52" s="1503"/>
      <c r="L52" s="1503"/>
      <c r="M52" s="1508"/>
      <c r="N52" s="1503"/>
      <c r="O52" s="1503"/>
      <c r="P52" s="1503"/>
      <c r="Q52" s="1502"/>
      <c r="R52" s="1503"/>
      <c r="S52" s="1503"/>
      <c r="T52" s="1503"/>
      <c r="U52" s="1503"/>
      <c r="V52" s="1503"/>
      <c r="W52" s="1503"/>
      <c r="X52" s="1503"/>
      <c r="Y52" s="1503"/>
      <c r="Z52" s="1503"/>
      <c r="AA52" s="1503"/>
      <c r="AB52" s="1503"/>
      <c r="AC52" s="1503"/>
      <c r="AD52" s="1503"/>
      <c r="AE52" s="1503"/>
      <c r="AF52" s="1503"/>
      <c r="AG52" s="1503"/>
      <c r="AH52" s="1503"/>
      <c r="AI52" s="1503"/>
      <c r="AJ52" s="1503"/>
    </row>
    <row r="53" spans="1:36" s="1507" customFormat="1" ht="16.5" customHeight="1">
      <c r="A53" s="1493"/>
      <c r="B53" s="1494" t="s">
        <v>393</v>
      </c>
      <c r="C53" s="1495" t="s">
        <v>394</v>
      </c>
      <c r="D53" s="1496"/>
      <c r="E53" s="1496"/>
      <c r="F53" s="1497"/>
      <c r="G53" s="1497"/>
      <c r="H53" s="1498"/>
      <c r="I53" s="1497">
        <v>225</v>
      </c>
      <c r="J53" s="1503">
        <f>I53*F53</f>
        <v>0</v>
      </c>
      <c r="K53" s="1503"/>
      <c r="L53" s="1503">
        <f>ROUND(K53*$F53,2)</f>
        <v>0</v>
      </c>
      <c r="M53" s="1508"/>
      <c r="N53" s="1503">
        <f>M53*F53</f>
        <v>0</v>
      </c>
      <c r="O53" s="1502">
        <f>I53-K53+M53</f>
        <v>225</v>
      </c>
      <c r="P53" s="1503">
        <f>O53*F53</f>
        <v>0</v>
      </c>
      <c r="Q53" s="1502">
        <f>W53+Y53+AA53+AC53+AE53+AG53</f>
        <v>0</v>
      </c>
      <c r="R53" s="1503">
        <f>Q53*F53</f>
        <v>0</v>
      </c>
      <c r="S53" s="1503"/>
      <c r="T53" s="1503"/>
      <c r="U53" s="1503"/>
      <c r="V53" s="1503"/>
      <c r="W53" s="1503"/>
      <c r="X53" s="1503"/>
      <c r="Y53" s="1503"/>
      <c r="Z53" s="1503"/>
      <c r="AA53" s="1503"/>
      <c r="AB53" s="1503"/>
      <c r="AC53" s="1503"/>
      <c r="AD53" s="1503"/>
      <c r="AE53" s="1503"/>
      <c r="AF53" s="1503"/>
      <c r="AG53" s="1503"/>
      <c r="AH53" s="1503"/>
      <c r="AI53" s="1503"/>
      <c r="AJ53" s="1503"/>
    </row>
    <row r="54" spans="1:36" s="1507" customFormat="1" ht="16.5" customHeight="1">
      <c r="A54" s="1493">
        <f>+A48+1</f>
        <v>14</v>
      </c>
      <c r="B54" s="1494" t="s">
        <v>395</v>
      </c>
      <c r="C54" s="1495" t="s">
        <v>396</v>
      </c>
      <c r="D54" s="1496" t="s">
        <v>344</v>
      </c>
      <c r="E54" s="1496">
        <v>8930</v>
      </c>
      <c r="F54" s="1497">
        <v>115</v>
      </c>
      <c r="G54" s="1497"/>
      <c r="H54" s="1498">
        <f>+F54*E54</f>
        <v>1026950</v>
      </c>
      <c r="I54" s="1497">
        <v>1468.27</v>
      </c>
      <c r="J54" s="1503">
        <f>I54*F54</f>
        <v>168851.05</v>
      </c>
      <c r="K54" s="1503"/>
      <c r="L54" s="1503">
        <f>ROUND(K54*$F54,2)</f>
        <v>0</v>
      </c>
      <c r="M54" s="1508"/>
      <c r="N54" s="1503">
        <f>M54*F54</f>
        <v>0</v>
      </c>
      <c r="O54" s="1502">
        <f>I54-K54+M54</f>
        <v>1468.27</v>
      </c>
      <c r="P54" s="1503">
        <f>O54*F54</f>
        <v>168851.05</v>
      </c>
      <c r="Q54" s="1502">
        <f>W54+Y54+AA54+AC54+AE54+AG54</f>
        <v>0</v>
      </c>
      <c r="R54" s="1503">
        <f>Q54*F54</f>
        <v>0</v>
      </c>
      <c r="S54" s="1503"/>
      <c r="T54" s="1503"/>
      <c r="U54" s="1503"/>
      <c r="V54" s="1503"/>
      <c r="W54" s="1503"/>
      <c r="X54" s="1503"/>
      <c r="Y54" s="1503"/>
      <c r="Z54" s="1503"/>
      <c r="AA54" s="1503"/>
      <c r="AB54" s="1503"/>
      <c r="AC54" s="1503"/>
      <c r="AD54" s="1503"/>
      <c r="AE54" s="1503"/>
      <c r="AF54" s="1503"/>
      <c r="AG54" s="1503"/>
      <c r="AH54" s="1503"/>
      <c r="AI54" s="1503"/>
      <c r="AJ54" s="1503"/>
    </row>
    <row r="55" spans="1:36" s="1507" customFormat="1" ht="16.5" customHeight="1">
      <c r="A55" s="1493">
        <f>+A54+1</f>
        <v>15</v>
      </c>
      <c r="B55" s="1494"/>
      <c r="C55" s="1495" t="s">
        <v>397</v>
      </c>
      <c r="D55" s="1496" t="s">
        <v>344</v>
      </c>
      <c r="E55" s="1496">
        <v>5579</v>
      </c>
      <c r="F55" s="1497">
        <v>130</v>
      </c>
      <c r="G55" s="1497"/>
      <c r="H55" s="1498">
        <f>+F55*E55</f>
        <v>725270</v>
      </c>
      <c r="I55" s="1497">
        <v>754.66</v>
      </c>
      <c r="J55" s="1503">
        <f>I55*F55</f>
        <v>98105.8</v>
      </c>
      <c r="K55" s="1503"/>
      <c r="L55" s="1503">
        <f>ROUND(K55*$F55,2)</f>
        <v>0</v>
      </c>
      <c r="M55" s="1508"/>
      <c r="N55" s="1503">
        <f>M55*F55</f>
        <v>0</v>
      </c>
      <c r="O55" s="1502">
        <f>I55-K55+M55</f>
        <v>754.66</v>
      </c>
      <c r="P55" s="1503">
        <f>O55*F55</f>
        <v>98105.8</v>
      </c>
      <c r="Q55" s="1502">
        <f>W55+Y55+AA55+AC55+AE55+AG55</f>
        <v>0</v>
      </c>
      <c r="R55" s="1503">
        <f>Q55*F55</f>
        <v>0</v>
      </c>
      <c r="S55" s="1503"/>
      <c r="T55" s="1503"/>
      <c r="U55" s="1503"/>
      <c r="V55" s="1503"/>
      <c r="W55" s="1503"/>
      <c r="X55" s="1503"/>
      <c r="Y55" s="1503"/>
      <c r="Z55" s="1503"/>
      <c r="AA55" s="1503"/>
      <c r="AB55" s="1503"/>
      <c r="AC55" s="1503"/>
      <c r="AD55" s="1503"/>
      <c r="AE55" s="1503"/>
      <c r="AF55" s="1503"/>
      <c r="AG55" s="1503"/>
      <c r="AH55" s="1503"/>
      <c r="AI55" s="1503"/>
      <c r="AJ55" s="1503"/>
    </row>
    <row r="56" spans="1:36" s="1507" customFormat="1" ht="16.5" customHeight="1">
      <c r="A56" s="1493"/>
      <c r="B56" s="1494"/>
      <c r="C56" s="1495" t="s">
        <v>398</v>
      </c>
      <c r="D56" s="1496"/>
      <c r="E56" s="1496"/>
      <c r="F56" s="1497"/>
      <c r="G56" s="1497"/>
      <c r="H56" s="1498"/>
      <c r="I56" s="1509"/>
      <c r="J56" s="1510">
        <f>SUM(J21:J55)</f>
        <v>9426118.7805117387</v>
      </c>
      <c r="K56" s="1511" t="s">
        <v>399</v>
      </c>
      <c r="L56" s="1510">
        <f>SUM(L21:L55)</f>
        <v>0</v>
      </c>
      <c r="M56" s="1511" t="s">
        <v>399</v>
      </c>
      <c r="N56" s="1510">
        <f>SUM(N21:N55)</f>
        <v>0</v>
      </c>
      <c r="O56" s="1511"/>
      <c r="P56" s="1510">
        <f>SUM(P21:P55)</f>
        <v>9426118.7805117387</v>
      </c>
      <c r="Q56" s="1511"/>
      <c r="R56" s="1510">
        <f>SUM(R21:R55)</f>
        <v>0</v>
      </c>
      <c r="S56" s="1503"/>
      <c r="T56" s="1503"/>
      <c r="U56" s="1503"/>
      <c r="V56" s="1503"/>
      <c r="W56" s="1503"/>
      <c r="X56" s="1503"/>
      <c r="Y56" s="1503"/>
      <c r="Z56" s="1503"/>
      <c r="AA56" s="1503"/>
      <c r="AB56" s="1503"/>
      <c r="AC56" s="1503"/>
      <c r="AD56" s="1503"/>
      <c r="AE56" s="1503"/>
      <c r="AF56" s="1503"/>
      <c r="AG56" s="1503"/>
      <c r="AH56" s="1503"/>
      <c r="AI56" s="1503"/>
      <c r="AJ56" s="1503"/>
    </row>
    <row r="57" spans="1:36" s="1507" customFormat="1" ht="16.5" customHeight="1">
      <c r="A57" s="1493"/>
      <c r="B57" s="1494"/>
      <c r="C57" s="1495" t="s">
        <v>400</v>
      </c>
      <c r="D57" s="1496"/>
      <c r="E57" s="1496"/>
      <c r="F57" s="1497"/>
      <c r="G57" s="1497"/>
      <c r="H57" s="1498"/>
      <c r="I57" s="1512"/>
      <c r="J57" s="1513"/>
      <c r="K57" s="1514"/>
      <c r="L57" s="1515"/>
      <c r="M57" s="1516"/>
      <c r="N57" s="1517"/>
      <c r="O57" s="1516"/>
      <c r="P57" s="1517"/>
      <c r="Q57" s="1516"/>
      <c r="R57" s="1517"/>
      <c r="S57" s="1503"/>
      <c r="T57" s="1503"/>
      <c r="U57" s="1503"/>
      <c r="V57" s="1503"/>
      <c r="W57" s="1503"/>
      <c r="X57" s="1503"/>
      <c r="Y57" s="1503"/>
      <c r="Z57" s="1503"/>
      <c r="AA57" s="1503"/>
      <c r="AB57" s="1503"/>
      <c r="AC57" s="1503"/>
      <c r="AD57" s="1503"/>
      <c r="AE57" s="1503"/>
      <c r="AF57" s="1503"/>
      <c r="AG57" s="1503"/>
      <c r="AH57" s="1503"/>
      <c r="AI57" s="1503"/>
      <c r="AJ57" s="1503"/>
    </row>
    <row r="58" spans="1:36" s="1507" customFormat="1" ht="16.5" customHeight="1">
      <c r="A58" s="1493"/>
      <c r="B58" s="1494" t="s">
        <v>338</v>
      </c>
      <c r="C58" s="1495" t="s">
        <v>401</v>
      </c>
      <c r="D58" s="1496"/>
      <c r="E58" s="1496"/>
      <c r="F58" s="1497"/>
      <c r="G58" s="1497"/>
      <c r="H58" s="1498"/>
      <c r="I58" s="1518"/>
      <c r="J58" s="1519"/>
      <c r="K58" s="1508"/>
      <c r="L58" s="1520"/>
      <c r="M58" s="1502"/>
      <c r="N58" s="1503"/>
      <c r="O58" s="1502"/>
      <c r="P58" s="1503"/>
      <c r="Q58" s="1502"/>
      <c r="R58" s="1503"/>
      <c r="S58" s="1503"/>
      <c r="T58" s="1503"/>
      <c r="U58" s="1503"/>
      <c r="V58" s="1503"/>
      <c r="W58" s="1503"/>
      <c r="X58" s="1503"/>
      <c r="Y58" s="1503"/>
      <c r="Z58" s="1503"/>
      <c r="AA58" s="1503"/>
      <c r="AB58" s="1503"/>
      <c r="AC58" s="1503"/>
      <c r="AD58" s="1503"/>
      <c r="AE58" s="1503"/>
      <c r="AF58" s="1503"/>
      <c r="AG58" s="1503"/>
      <c r="AH58" s="1503"/>
      <c r="AI58" s="1503"/>
      <c r="AJ58" s="1503"/>
    </row>
    <row r="59" spans="1:36" s="1507" customFormat="1" ht="16.5" customHeight="1">
      <c r="A59" s="1493"/>
      <c r="B59" s="1494" t="s">
        <v>402</v>
      </c>
      <c r="C59" s="1495" t="s">
        <v>403</v>
      </c>
      <c r="D59" s="1496"/>
      <c r="E59" s="1496"/>
      <c r="F59" s="1497"/>
      <c r="G59" s="1497"/>
      <c r="H59" s="1498"/>
      <c r="I59" s="1518"/>
      <c r="J59" s="1503"/>
      <c r="K59" s="1503"/>
      <c r="L59" s="1503"/>
      <c r="M59" s="1503"/>
      <c r="N59" s="1503"/>
      <c r="O59" s="1503"/>
      <c r="P59" s="1503"/>
      <c r="Q59" s="1502"/>
      <c r="R59" s="1503"/>
      <c r="S59" s="1503"/>
      <c r="T59" s="1503"/>
      <c r="U59" s="1503"/>
      <c r="V59" s="1503"/>
      <c r="W59" s="1503"/>
      <c r="X59" s="1503"/>
      <c r="Y59" s="1503"/>
      <c r="Z59" s="1503"/>
      <c r="AA59" s="1503"/>
      <c r="AB59" s="1503"/>
      <c r="AC59" s="1503"/>
      <c r="AD59" s="1503"/>
      <c r="AE59" s="1503"/>
      <c r="AF59" s="1503"/>
      <c r="AG59" s="1503"/>
      <c r="AH59" s="1503"/>
      <c r="AI59" s="1503"/>
      <c r="AJ59" s="1503"/>
    </row>
    <row r="60" spans="1:36" s="1507" customFormat="1" ht="16.5" customHeight="1">
      <c r="A60" s="1493"/>
      <c r="B60" s="1494" t="s">
        <v>404</v>
      </c>
      <c r="C60" s="1495" t="s">
        <v>405</v>
      </c>
      <c r="D60" s="1496"/>
      <c r="E60" s="1496"/>
      <c r="F60" s="1497"/>
      <c r="G60" s="1497"/>
      <c r="H60" s="1498"/>
      <c r="I60" s="1518"/>
      <c r="J60" s="1503"/>
      <c r="K60" s="1503"/>
      <c r="L60" s="1503"/>
      <c r="M60" s="1503"/>
      <c r="N60" s="1503"/>
      <c r="O60" s="1503"/>
      <c r="P60" s="1503"/>
      <c r="Q60" s="1502"/>
      <c r="R60" s="1503"/>
      <c r="S60" s="1503"/>
      <c r="T60" s="1503"/>
      <c r="U60" s="1503"/>
      <c r="V60" s="1503"/>
      <c r="W60" s="1503"/>
      <c r="X60" s="1503"/>
      <c r="Y60" s="1503"/>
      <c r="Z60" s="1503"/>
      <c r="AA60" s="1503"/>
      <c r="AB60" s="1503"/>
      <c r="AC60" s="1503"/>
      <c r="AD60" s="1503"/>
      <c r="AE60" s="1503"/>
      <c r="AF60" s="1503"/>
      <c r="AG60" s="1503"/>
      <c r="AH60" s="1503"/>
      <c r="AI60" s="1503"/>
      <c r="AJ60" s="1503"/>
    </row>
    <row r="61" spans="1:36" s="1507" customFormat="1" ht="16.5" customHeight="1">
      <c r="A61" s="1493">
        <f>+A55+1</f>
        <v>16</v>
      </c>
      <c r="B61" s="1494" t="s">
        <v>406</v>
      </c>
      <c r="C61" s="1495" t="s">
        <v>407</v>
      </c>
      <c r="D61" s="1496" t="s">
        <v>344</v>
      </c>
      <c r="E61" s="1496">
        <v>43000</v>
      </c>
      <c r="F61" s="1497">
        <f>50*1.3+35+8*1.3+23*1.3*6</f>
        <v>289.8</v>
      </c>
      <c r="G61" s="1497"/>
      <c r="H61" s="1498">
        <f>+F61*E61</f>
        <v>12461400</v>
      </c>
      <c r="I61" s="1497">
        <v>1549.1</v>
      </c>
      <c r="J61" s="1503">
        <f>I61*F61</f>
        <v>448929.18</v>
      </c>
      <c r="K61" s="1503"/>
      <c r="L61" s="1503">
        <f>ROUND(K61*$F61,2)</f>
        <v>0</v>
      </c>
      <c r="M61" s="1503"/>
      <c r="N61" s="1503">
        <f>M61*F61</f>
        <v>0</v>
      </c>
      <c r="O61" s="1502">
        <f>I61-K61+M61</f>
        <v>1549.1</v>
      </c>
      <c r="P61" s="1503">
        <f>O61*F61</f>
        <v>448929.18</v>
      </c>
      <c r="Q61" s="1502">
        <f>W61+Y61+AA61+AC61+AE61+AG61</f>
        <v>0</v>
      </c>
      <c r="R61" s="1503">
        <f>Q61*F61</f>
        <v>0</v>
      </c>
      <c r="S61" s="1503"/>
      <c r="T61" s="1503"/>
      <c r="U61" s="1503"/>
      <c r="V61" s="1503"/>
      <c r="W61" s="1503"/>
      <c r="X61" s="1503"/>
      <c r="Y61" s="1503"/>
      <c r="Z61" s="1503"/>
      <c r="AA61" s="1503"/>
      <c r="AB61" s="1503"/>
      <c r="AC61" s="1503"/>
      <c r="AD61" s="1503"/>
      <c r="AE61" s="1503"/>
      <c r="AF61" s="1503"/>
      <c r="AG61" s="1503"/>
      <c r="AH61" s="1503"/>
      <c r="AI61" s="1503"/>
      <c r="AJ61" s="1503"/>
    </row>
    <row r="62" spans="1:36" s="1507" customFormat="1" ht="16.5" customHeight="1">
      <c r="A62" s="1493"/>
      <c r="B62" s="1494"/>
      <c r="C62" s="1495" t="s">
        <v>408</v>
      </c>
      <c r="D62" s="1496"/>
      <c r="E62" s="1496"/>
      <c r="F62" s="1497"/>
      <c r="G62" s="1497">
        <f>+G63/2.22</f>
        <v>664.97747747747746</v>
      </c>
      <c r="H62" s="1498"/>
      <c r="I62" s="1497"/>
      <c r="J62" s="1503"/>
      <c r="K62" s="1503"/>
      <c r="L62" s="1503"/>
      <c r="M62" s="1503"/>
      <c r="N62" s="1503"/>
      <c r="O62" s="1503"/>
      <c r="P62" s="1503"/>
      <c r="Q62" s="1502"/>
      <c r="R62" s="1503"/>
      <c r="S62" s="1503"/>
      <c r="T62" s="1503"/>
      <c r="U62" s="1503"/>
      <c r="V62" s="1503"/>
      <c r="W62" s="1503"/>
      <c r="X62" s="1503"/>
      <c r="Y62" s="1503"/>
      <c r="Z62" s="1503"/>
      <c r="AA62" s="1503"/>
      <c r="AB62" s="1503"/>
      <c r="AC62" s="1503"/>
      <c r="AD62" s="1503"/>
      <c r="AE62" s="1503"/>
      <c r="AF62" s="1503"/>
      <c r="AG62" s="1503"/>
      <c r="AH62" s="1503"/>
      <c r="AI62" s="1503"/>
      <c r="AJ62" s="1503"/>
    </row>
    <row r="63" spans="1:36" s="1507" customFormat="1" ht="16.5" customHeight="1">
      <c r="A63" s="1493"/>
      <c r="B63" s="1494" t="s">
        <v>347</v>
      </c>
      <c r="C63" s="1495" t="s">
        <v>409</v>
      </c>
      <c r="D63" s="1496"/>
      <c r="E63" s="1496"/>
      <c r="F63" s="1497"/>
      <c r="G63" s="1497">
        <f>+F64+F70*125</f>
        <v>1476.25</v>
      </c>
      <c r="H63" s="1498"/>
      <c r="I63" s="1497"/>
      <c r="J63" s="1503"/>
      <c r="K63" s="1503"/>
      <c r="L63" s="1503"/>
      <c r="M63" s="1503"/>
      <c r="N63" s="1503"/>
      <c r="O63" s="1503"/>
      <c r="P63" s="1503"/>
      <c r="Q63" s="1502"/>
      <c r="R63" s="1503"/>
      <c r="S63" s="1503"/>
      <c r="T63" s="1503"/>
      <c r="U63" s="1503"/>
      <c r="V63" s="1503"/>
      <c r="W63" s="1503"/>
      <c r="X63" s="1503"/>
      <c r="Y63" s="1503"/>
      <c r="Z63" s="1503"/>
      <c r="AA63" s="1503"/>
      <c r="AB63" s="1503"/>
      <c r="AC63" s="1503"/>
      <c r="AD63" s="1503"/>
      <c r="AE63" s="1503"/>
      <c r="AF63" s="1503"/>
      <c r="AG63" s="1503"/>
      <c r="AH63" s="1503"/>
      <c r="AI63" s="1503"/>
      <c r="AJ63" s="1503"/>
    </row>
    <row r="64" spans="1:36" s="1507" customFormat="1" ht="16.5" customHeight="1">
      <c r="A64" s="1493">
        <f>+A61+1</f>
        <v>17</v>
      </c>
      <c r="B64" s="1494" t="s">
        <v>410</v>
      </c>
      <c r="C64" s="1495" t="s">
        <v>411</v>
      </c>
      <c r="D64" s="1496" t="s">
        <v>344</v>
      </c>
      <c r="E64" s="1496">
        <v>20400</v>
      </c>
      <c r="F64" s="1497">
        <v>360</v>
      </c>
      <c r="G64" s="1497" t="s">
        <v>345</v>
      </c>
      <c r="H64" s="1498">
        <f>+F64*E64</f>
        <v>7344000</v>
      </c>
      <c r="I64" s="1497">
        <v>483</v>
      </c>
      <c r="J64" s="1503">
        <f>I64*F64</f>
        <v>173880</v>
      </c>
      <c r="K64" s="1503"/>
      <c r="L64" s="1503">
        <f>ROUND(K64*$F64,2)</f>
        <v>0</v>
      </c>
      <c r="M64" s="1503"/>
      <c r="N64" s="1503">
        <f>M64*F64</f>
        <v>0</v>
      </c>
      <c r="O64" s="1502">
        <f>I64-K64+M64</f>
        <v>483</v>
      </c>
      <c r="P64" s="1503">
        <f>O64*F64</f>
        <v>173880</v>
      </c>
      <c r="Q64" s="1502">
        <f>W64+Y64+AA64+AC64+AE64+AG64</f>
        <v>0</v>
      </c>
      <c r="R64" s="1503">
        <f>Q64*F64</f>
        <v>0</v>
      </c>
      <c r="S64" s="1503"/>
      <c r="T64" s="1503"/>
      <c r="U64" s="1503"/>
      <c r="V64" s="1503"/>
      <c r="W64" s="1503"/>
      <c r="X64" s="1503"/>
      <c r="Y64" s="1503"/>
      <c r="Z64" s="1503"/>
      <c r="AA64" s="1503"/>
      <c r="AB64" s="1503"/>
      <c r="AC64" s="1503"/>
      <c r="AD64" s="1503"/>
      <c r="AE64" s="1503"/>
      <c r="AF64" s="1503"/>
      <c r="AG64" s="1503"/>
      <c r="AH64" s="1503"/>
      <c r="AI64" s="1503"/>
      <c r="AJ64" s="1503"/>
    </row>
    <row r="65" spans="1:36" s="1507" customFormat="1" ht="16.5" customHeight="1">
      <c r="A65" s="1493"/>
      <c r="B65" s="1494"/>
      <c r="C65" s="1495" t="s">
        <v>412</v>
      </c>
      <c r="D65" s="1496"/>
      <c r="E65" s="1496"/>
      <c r="F65" s="1497"/>
      <c r="G65" s="1497">
        <f>(E64+E67)*1.25</f>
        <v>38160</v>
      </c>
      <c r="H65" s="1498"/>
      <c r="I65" s="1497"/>
      <c r="J65" s="1503"/>
      <c r="K65" s="1503"/>
      <c r="L65" s="1503"/>
      <c r="M65" s="1503"/>
      <c r="N65" s="1503"/>
      <c r="O65" s="1503"/>
      <c r="P65" s="1503"/>
      <c r="Q65" s="1502"/>
      <c r="R65" s="1503"/>
      <c r="S65" s="1503"/>
      <c r="T65" s="1503"/>
      <c r="U65" s="1503"/>
      <c r="V65" s="1503"/>
      <c r="W65" s="1503"/>
      <c r="X65" s="1503"/>
      <c r="Y65" s="1503"/>
      <c r="Z65" s="1503"/>
      <c r="AA65" s="1503"/>
      <c r="AB65" s="1503"/>
      <c r="AC65" s="1503"/>
      <c r="AD65" s="1503"/>
      <c r="AE65" s="1503"/>
      <c r="AF65" s="1503"/>
      <c r="AG65" s="1503"/>
      <c r="AH65" s="1503"/>
      <c r="AI65" s="1503"/>
      <c r="AJ65" s="1503"/>
    </row>
    <row r="66" spans="1:36" s="1507" customFormat="1" ht="16.5" customHeight="1">
      <c r="A66" s="1493"/>
      <c r="B66" s="1494" t="s">
        <v>413</v>
      </c>
      <c r="C66" s="1495" t="s">
        <v>414</v>
      </c>
      <c r="D66" s="1496"/>
      <c r="E66" s="1496"/>
      <c r="F66" s="1497"/>
      <c r="G66" s="1497" t="s">
        <v>415</v>
      </c>
      <c r="H66" s="1498"/>
      <c r="I66" s="1497"/>
      <c r="J66" s="1503"/>
      <c r="K66" s="1503"/>
      <c r="L66" s="1503"/>
      <c r="M66" s="1503"/>
      <c r="N66" s="1503"/>
      <c r="O66" s="1503"/>
      <c r="P66" s="1503"/>
      <c r="Q66" s="1502"/>
      <c r="R66" s="1503"/>
      <c r="S66" s="1503"/>
      <c r="T66" s="1503"/>
      <c r="U66" s="1503"/>
      <c r="V66" s="1503"/>
      <c r="W66" s="1503"/>
      <c r="X66" s="1503"/>
      <c r="Y66" s="1503"/>
      <c r="Z66" s="1503"/>
      <c r="AA66" s="1503"/>
      <c r="AB66" s="1503"/>
      <c r="AC66" s="1503"/>
      <c r="AD66" s="1503"/>
      <c r="AE66" s="1503"/>
      <c r="AF66" s="1503"/>
      <c r="AG66" s="1503"/>
      <c r="AH66" s="1503"/>
      <c r="AI66" s="1503"/>
      <c r="AJ66" s="1503"/>
    </row>
    <row r="67" spans="1:36" s="1507" customFormat="1" ht="16.5" customHeight="1">
      <c r="A67" s="1493">
        <v>18</v>
      </c>
      <c r="B67" s="1494" t="s">
        <v>416</v>
      </c>
      <c r="C67" s="1495" t="s">
        <v>417</v>
      </c>
      <c r="D67" s="1496" t="s">
        <v>344</v>
      </c>
      <c r="E67" s="1496">
        <v>10128</v>
      </c>
      <c r="F67" s="1497">
        <v>620</v>
      </c>
      <c r="G67" s="1497">
        <f>+((450000*3)+(150000*3)+(250000*4)+(50*1.3+6*1.3+23*4*1.3)+(240*G65)+(100*G65)+(7.5*0.7*3*17.5*G65))/G65</f>
        <v>689.00530398322849</v>
      </c>
      <c r="H67" s="1498">
        <f>+F67*E67</f>
        <v>6279360</v>
      </c>
      <c r="I67" s="1497">
        <v>69</v>
      </c>
      <c r="J67" s="1503">
        <f>I67*F67</f>
        <v>42780</v>
      </c>
      <c r="K67" s="1503"/>
      <c r="L67" s="1503">
        <f>ROUND(K67*$F67,2)</f>
        <v>0</v>
      </c>
      <c r="M67" s="1503"/>
      <c r="N67" s="1503">
        <f>M67*F67</f>
        <v>0</v>
      </c>
      <c r="O67" s="1502">
        <f>I67-K67+M67</f>
        <v>69</v>
      </c>
      <c r="P67" s="1503">
        <f>O67*F67</f>
        <v>42780</v>
      </c>
      <c r="Q67" s="1502">
        <f>W67+Y67+AA67+AC67+AE67+AG67</f>
        <v>0</v>
      </c>
      <c r="R67" s="1503">
        <f>Q67*F67</f>
        <v>0</v>
      </c>
      <c r="S67" s="1503"/>
      <c r="T67" s="1503"/>
      <c r="U67" s="1503"/>
      <c r="V67" s="1503"/>
      <c r="W67" s="1503"/>
      <c r="X67" s="1503"/>
      <c r="Y67" s="1503"/>
      <c r="Z67" s="1503"/>
      <c r="AA67" s="1503"/>
      <c r="AB67" s="1503"/>
      <c r="AC67" s="1503"/>
      <c r="AD67" s="1503"/>
      <c r="AE67" s="1503"/>
      <c r="AF67" s="1503"/>
      <c r="AG67" s="1503"/>
      <c r="AH67" s="1503"/>
      <c r="AI67" s="1503"/>
      <c r="AJ67" s="1503"/>
    </row>
    <row r="68" spans="1:36" s="1507" customFormat="1" ht="16.5" customHeight="1">
      <c r="A68" s="1493"/>
      <c r="B68" s="1494" t="s">
        <v>418</v>
      </c>
      <c r="C68" s="1495" t="s">
        <v>419</v>
      </c>
      <c r="D68" s="1496"/>
      <c r="E68" s="1496"/>
      <c r="F68" s="1497"/>
      <c r="G68" s="1497">
        <f>+F67+F70*130</f>
        <v>1780.8999999999999</v>
      </c>
      <c r="H68" s="1498"/>
      <c r="I68" s="1497">
        <v>1370.72</v>
      </c>
      <c r="J68" s="1503">
        <f>I68*F68</f>
        <v>0</v>
      </c>
      <c r="K68" s="1503"/>
      <c r="L68" s="1503">
        <f>ROUND(K68*$F68,2)</f>
        <v>0</v>
      </c>
      <c r="M68" s="1503"/>
      <c r="N68" s="1503">
        <f>M68*F68</f>
        <v>0</v>
      </c>
      <c r="O68" s="1502">
        <f>I68-K68+M68</f>
        <v>1370.72</v>
      </c>
      <c r="P68" s="1503">
        <f>O68*F68</f>
        <v>0</v>
      </c>
      <c r="Q68" s="1502">
        <f>W68+Y68+AA68+AC68+AE68+AG68</f>
        <v>0</v>
      </c>
      <c r="R68" s="1503">
        <f>Q68*F68</f>
        <v>0</v>
      </c>
      <c r="S68" s="1503"/>
      <c r="T68" s="1503"/>
      <c r="U68" s="1503"/>
      <c r="V68" s="1503"/>
      <c r="W68" s="1503"/>
      <c r="X68" s="1503"/>
      <c r="Y68" s="1503"/>
      <c r="Z68" s="1503"/>
      <c r="AA68" s="1503"/>
      <c r="AB68" s="1503"/>
      <c r="AC68" s="1503"/>
      <c r="AD68" s="1503"/>
      <c r="AE68" s="1503"/>
      <c r="AF68" s="1503"/>
      <c r="AG68" s="1503"/>
      <c r="AH68" s="1503"/>
      <c r="AI68" s="1503"/>
      <c r="AJ68" s="1503"/>
    </row>
    <row r="69" spans="1:36" s="1507" customFormat="1" ht="16.5" customHeight="1">
      <c r="A69" s="1493"/>
      <c r="B69" s="1494" t="s">
        <v>420</v>
      </c>
      <c r="C69" s="1495" t="s">
        <v>421</v>
      </c>
      <c r="D69" s="1496"/>
      <c r="E69" s="1496"/>
      <c r="F69" s="1497"/>
      <c r="G69" s="1497">
        <f>+G68/2.22</f>
        <v>802.20720720720703</v>
      </c>
      <c r="H69" s="1498"/>
      <c r="I69" s="1497">
        <v>261.64999999999998</v>
      </c>
      <c r="J69" s="1503">
        <f>I69*F69</f>
        <v>0</v>
      </c>
      <c r="K69" s="1503"/>
      <c r="L69" s="1503">
        <f>ROUND(K69*$F69,2)</f>
        <v>0</v>
      </c>
      <c r="M69" s="1503"/>
      <c r="N69" s="1503">
        <f>M69*F69</f>
        <v>0</v>
      </c>
      <c r="O69" s="1502">
        <f>I69-K69+M69</f>
        <v>261.64999999999998</v>
      </c>
      <c r="P69" s="1503">
        <f>O69*F69</f>
        <v>0</v>
      </c>
      <c r="Q69" s="1502">
        <f>W69+Y69+AA69+AC69+AE69+AG69</f>
        <v>0</v>
      </c>
      <c r="R69" s="1503">
        <f>Q69*F69</f>
        <v>0</v>
      </c>
      <c r="S69" s="1503"/>
      <c r="T69" s="1503"/>
      <c r="U69" s="1503"/>
      <c r="V69" s="1503"/>
      <c r="W69" s="1503"/>
      <c r="X69" s="1503"/>
      <c r="Y69" s="1503"/>
      <c r="Z69" s="1503"/>
      <c r="AA69" s="1503"/>
      <c r="AB69" s="1503"/>
      <c r="AC69" s="1503"/>
      <c r="AD69" s="1503"/>
      <c r="AE69" s="1503"/>
      <c r="AF69" s="1503"/>
      <c r="AG69" s="1503"/>
      <c r="AH69" s="1503"/>
      <c r="AI69" s="1503"/>
      <c r="AJ69" s="1503"/>
    </row>
    <row r="70" spans="1:36" s="1507" customFormat="1" ht="16.5" customHeight="1">
      <c r="A70" s="1493">
        <f>+A67+1</f>
        <v>19</v>
      </c>
      <c r="B70" s="1494" t="s">
        <v>422</v>
      </c>
      <c r="C70" s="1495" t="s">
        <v>423</v>
      </c>
      <c r="D70" s="1496" t="s">
        <v>424</v>
      </c>
      <c r="E70" s="1496">
        <f>1316640+2550000</f>
        <v>3866640</v>
      </c>
      <c r="F70" s="1497">
        <v>8.93</v>
      </c>
      <c r="G70" s="1497"/>
      <c r="H70" s="1498">
        <f>+F70*E70</f>
        <v>34529095.199999996</v>
      </c>
      <c r="I70" s="1497"/>
      <c r="J70" s="1503"/>
      <c r="K70" s="1503"/>
      <c r="L70" s="1503"/>
      <c r="M70" s="1503"/>
      <c r="N70" s="1503"/>
      <c r="O70" s="1503"/>
      <c r="P70" s="1503"/>
      <c r="Q70" s="1502"/>
      <c r="R70" s="1503"/>
      <c r="S70" s="1503"/>
      <c r="T70" s="1503"/>
      <c r="U70" s="1503"/>
      <c r="V70" s="1503"/>
      <c r="W70" s="1503"/>
      <c r="X70" s="1503"/>
      <c r="Y70" s="1503"/>
      <c r="Z70" s="1503"/>
      <c r="AA70" s="1503"/>
      <c r="AB70" s="1503"/>
      <c r="AC70" s="1503"/>
      <c r="AD70" s="1503"/>
      <c r="AE70" s="1503"/>
      <c r="AF70" s="1503"/>
      <c r="AG70" s="1503"/>
      <c r="AH70" s="1503"/>
      <c r="AI70" s="1503"/>
      <c r="AJ70" s="1503"/>
    </row>
    <row r="71" spans="1:36" s="1507" customFormat="1" ht="16.5" customHeight="1">
      <c r="A71" s="1493"/>
      <c r="B71" s="1494"/>
      <c r="C71" s="1495" t="s">
        <v>425</v>
      </c>
      <c r="D71" s="1496"/>
      <c r="E71" s="1496"/>
      <c r="F71" s="1497"/>
      <c r="G71" s="1497"/>
      <c r="H71" s="1498"/>
      <c r="I71" s="1497"/>
      <c r="J71" s="1503"/>
      <c r="K71" s="1503"/>
      <c r="L71" s="1503"/>
      <c r="M71" s="1503"/>
      <c r="N71" s="1503"/>
      <c r="O71" s="1503"/>
      <c r="P71" s="1503"/>
      <c r="Q71" s="1502"/>
      <c r="R71" s="1503"/>
      <c r="S71" s="1503"/>
      <c r="T71" s="1503"/>
      <c r="U71" s="1503"/>
      <c r="V71" s="1503"/>
      <c r="W71" s="1503"/>
      <c r="X71" s="1503"/>
      <c r="Y71" s="1503"/>
      <c r="Z71" s="1503"/>
      <c r="AA71" s="1503"/>
      <c r="AB71" s="1503"/>
      <c r="AC71" s="1503"/>
      <c r="AD71" s="1503"/>
      <c r="AE71" s="1503"/>
      <c r="AF71" s="1503"/>
      <c r="AG71" s="1503"/>
      <c r="AH71" s="1503"/>
      <c r="AI71" s="1503"/>
      <c r="AJ71" s="1503"/>
    </row>
    <row r="72" spans="1:36" s="1507" customFormat="1" ht="16.5" customHeight="1">
      <c r="A72" s="1493"/>
      <c r="B72" s="1494"/>
      <c r="C72" s="1495" t="s">
        <v>426</v>
      </c>
      <c r="D72" s="1496"/>
      <c r="E72" s="1496"/>
      <c r="F72" s="1497"/>
      <c r="G72" s="1497"/>
      <c r="H72" s="1498"/>
      <c r="I72" s="1497"/>
      <c r="J72" s="1503"/>
      <c r="K72" s="1503"/>
      <c r="L72" s="1503"/>
      <c r="M72" s="1503"/>
      <c r="N72" s="1503"/>
      <c r="O72" s="1503"/>
      <c r="P72" s="1503"/>
      <c r="Q72" s="1502"/>
      <c r="R72" s="1503"/>
      <c r="S72" s="1503"/>
      <c r="T72" s="1503"/>
      <c r="U72" s="1503"/>
      <c r="V72" s="1503"/>
      <c r="W72" s="1503"/>
      <c r="X72" s="1503"/>
      <c r="Y72" s="1503"/>
      <c r="Z72" s="1503"/>
      <c r="AA72" s="1503"/>
      <c r="AB72" s="1503"/>
      <c r="AC72" s="1503"/>
      <c r="AD72" s="1503"/>
      <c r="AE72" s="1503"/>
      <c r="AF72" s="1503"/>
      <c r="AG72" s="1503"/>
      <c r="AH72" s="1503"/>
      <c r="AI72" s="1503"/>
      <c r="AJ72" s="1503"/>
    </row>
    <row r="73" spans="1:36" s="1507" customFormat="1" ht="16.5" customHeight="1">
      <c r="A73" s="1493"/>
      <c r="B73" s="1494" t="s">
        <v>347</v>
      </c>
      <c r="C73" s="1495" t="s">
        <v>427</v>
      </c>
      <c r="D73" s="1496"/>
      <c r="E73" s="1496"/>
      <c r="F73" s="1497"/>
      <c r="G73" s="1497"/>
      <c r="H73" s="1498"/>
      <c r="I73" s="1497">
        <v>19585</v>
      </c>
      <c r="J73" s="1503">
        <f>I73*F73</f>
        <v>0</v>
      </c>
      <c r="K73" s="1503"/>
      <c r="L73" s="1503">
        <f>ROUND(K73*$F73,2)</f>
        <v>0</v>
      </c>
      <c r="M73" s="1503"/>
      <c r="N73" s="1503">
        <f>M73*F73</f>
        <v>0</v>
      </c>
      <c r="O73" s="1502">
        <f>I73-K73+M73</f>
        <v>19585</v>
      </c>
      <c r="P73" s="1503">
        <f>O73*F73</f>
        <v>0</v>
      </c>
      <c r="Q73" s="1502">
        <f>W73+Y73+AA73+AC73+AE73+AG73</f>
        <v>0</v>
      </c>
      <c r="R73" s="1503">
        <f>Q73*F73</f>
        <v>0</v>
      </c>
      <c r="S73" s="1503"/>
      <c r="T73" s="1503"/>
      <c r="U73" s="1503"/>
      <c r="V73" s="1503"/>
      <c r="W73" s="1503"/>
      <c r="X73" s="1503"/>
      <c r="Y73" s="1503"/>
      <c r="Z73" s="1503"/>
      <c r="AA73" s="1503"/>
      <c r="AB73" s="1503"/>
      <c r="AC73" s="1503"/>
      <c r="AD73" s="1503"/>
      <c r="AE73" s="1503"/>
      <c r="AF73" s="1503"/>
      <c r="AG73" s="1503"/>
      <c r="AH73" s="1503"/>
      <c r="AI73" s="1503"/>
      <c r="AJ73" s="1503"/>
    </row>
    <row r="74" spans="1:36" s="1507" customFormat="1" ht="16.5" customHeight="1">
      <c r="A74" s="1493"/>
      <c r="B74" s="1494" t="s">
        <v>350</v>
      </c>
      <c r="C74" s="1495" t="s">
        <v>428</v>
      </c>
      <c r="D74" s="1496"/>
      <c r="E74" s="1496"/>
      <c r="F74" s="1497"/>
      <c r="G74" s="1497"/>
      <c r="H74" s="1498"/>
      <c r="I74" s="1497"/>
      <c r="J74" s="1503"/>
      <c r="K74" s="1503"/>
      <c r="L74" s="1503"/>
      <c r="M74" s="1503"/>
      <c r="N74" s="1503"/>
      <c r="O74" s="1503"/>
      <c r="P74" s="1503"/>
      <c r="Q74" s="1502"/>
      <c r="R74" s="1503"/>
      <c r="S74" s="1503"/>
      <c r="T74" s="1503"/>
      <c r="U74" s="1503"/>
      <c r="V74" s="1503"/>
      <c r="W74" s="1503"/>
      <c r="X74" s="1503"/>
      <c r="Y74" s="1503"/>
      <c r="Z74" s="1503"/>
      <c r="AA74" s="1503"/>
      <c r="AB74" s="1503"/>
      <c r="AC74" s="1503"/>
      <c r="AD74" s="1503"/>
      <c r="AE74" s="1503"/>
      <c r="AF74" s="1503"/>
      <c r="AG74" s="1503"/>
      <c r="AH74" s="1503"/>
      <c r="AI74" s="1503"/>
      <c r="AJ74" s="1503"/>
    </row>
    <row r="75" spans="1:36" s="1507" customFormat="1" ht="16.5" customHeight="1">
      <c r="A75" s="1493">
        <v>20</v>
      </c>
      <c r="B75" s="1494" t="s">
        <v>429</v>
      </c>
      <c r="C75" s="1495" t="s">
        <v>430</v>
      </c>
      <c r="D75" s="1496" t="s">
        <v>363</v>
      </c>
      <c r="E75" s="1496">
        <v>7</v>
      </c>
      <c r="F75" s="1497">
        <f>1060*1.2</f>
        <v>1272</v>
      </c>
      <c r="G75" s="1497"/>
      <c r="H75" s="1498">
        <f>+F75*E75</f>
        <v>8904</v>
      </c>
      <c r="I75" s="1497">
        <v>59.43</v>
      </c>
      <c r="J75" s="1503">
        <f>I75*F75</f>
        <v>75594.960000000006</v>
      </c>
      <c r="K75" s="1503"/>
      <c r="L75" s="1503">
        <f>ROUND(K75*$F75,2)</f>
        <v>0</v>
      </c>
      <c r="M75" s="1503">
        <v>64</v>
      </c>
      <c r="N75" s="1503">
        <f>M75*F75</f>
        <v>81408</v>
      </c>
      <c r="O75" s="1502">
        <f>I75-K75+M75</f>
        <v>123.43</v>
      </c>
      <c r="P75" s="1503">
        <f>O75*F75</f>
        <v>157002.96000000002</v>
      </c>
      <c r="Q75" s="1502">
        <f>W75+Y75+AA75+AC75+AE75+AG75</f>
        <v>0</v>
      </c>
      <c r="R75" s="1503">
        <f>Q75*F75</f>
        <v>0</v>
      </c>
      <c r="S75" s="1503"/>
      <c r="T75" s="1503"/>
      <c r="U75" s="1503"/>
      <c r="V75" s="1503"/>
      <c r="W75" s="1503"/>
      <c r="X75" s="1503"/>
      <c r="Y75" s="1503"/>
      <c r="Z75" s="1503"/>
      <c r="AA75" s="1503"/>
      <c r="AB75" s="1503"/>
      <c r="AC75" s="1503"/>
      <c r="AD75" s="1503"/>
      <c r="AE75" s="1503"/>
      <c r="AF75" s="1503"/>
      <c r="AG75" s="1503"/>
      <c r="AH75" s="1503"/>
      <c r="AI75" s="1503"/>
      <c r="AJ75" s="1503"/>
    </row>
    <row r="76" spans="1:36" s="1507" customFormat="1" ht="16.5" customHeight="1">
      <c r="A76" s="1493">
        <f>+A75+1</f>
        <v>21</v>
      </c>
      <c r="B76" s="1494"/>
      <c r="C76" s="1495" t="s">
        <v>431</v>
      </c>
      <c r="D76" s="1496" t="s">
        <v>363</v>
      </c>
      <c r="E76" s="1496">
        <v>358</v>
      </c>
      <c r="F76" s="1497">
        <f>1280*1.2</f>
        <v>1536</v>
      </c>
      <c r="G76" s="1497"/>
      <c r="H76" s="1498">
        <f>+F76*E76</f>
        <v>549888</v>
      </c>
      <c r="I76" s="1497">
        <v>0</v>
      </c>
      <c r="J76" s="1503">
        <f>I76*F76</f>
        <v>0</v>
      </c>
      <c r="K76" s="1503"/>
      <c r="L76" s="1503">
        <f>ROUND(K76*$F76,2)</f>
        <v>0</v>
      </c>
      <c r="M76" s="1503"/>
      <c r="N76" s="1503">
        <f>M76*F76</f>
        <v>0</v>
      </c>
      <c r="O76" s="1502">
        <f>I76-K76+M76</f>
        <v>0</v>
      </c>
      <c r="P76" s="1503">
        <f>O76*F76</f>
        <v>0</v>
      </c>
      <c r="Q76" s="1502">
        <f>W76+Y76+AA76+AC76+AE76+AG76</f>
        <v>0</v>
      </c>
      <c r="R76" s="1503">
        <f>Q76*F76</f>
        <v>0</v>
      </c>
      <c r="S76" s="1503"/>
      <c r="T76" s="1503"/>
      <c r="U76" s="1503"/>
      <c r="V76" s="1503"/>
      <c r="W76" s="1503"/>
      <c r="X76" s="1503"/>
      <c r="Y76" s="1503"/>
      <c r="Z76" s="1503"/>
      <c r="AA76" s="1503"/>
      <c r="AB76" s="1503"/>
      <c r="AC76" s="1503"/>
      <c r="AD76" s="1503"/>
      <c r="AE76" s="1503"/>
      <c r="AF76" s="1503"/>
      <c r="AG76" s="1503"/>
      <c r="AH76" s="1503"/>
      <c r="AI76" s="1503"/>
      <c r="AJ76" s="1503"/>
    </row>
    <row r="77" spans="1:36" s="1507" customFormat="1" ht="16.5" customHeight="1">
      <c r="A77" s="1493">
        <f>+A76+1</f>
        <v>22</v>
      </c>
      <c r="B77" s="1494"/>
      <c r="C77" s="1495" t="s">
        <v>432</v>
      </c>
      <c r="D77" s="1496" t="s">
        <v>363</v>
      </c>
      <c r="E77" s="1496">
        <v>784</v>
      </c>
      <c r="F77" s="1497">
        <f>1280*1.2+160</f>
        <v>1696</v>
      </c>
      <c r="G77" s="1497"/>
      <c r="H77" s="1498">
        <f>+F77*E77</f>
        <v>1329664</v>
      </c>
      <c r="I77" s="1509"/>
      <c r="J77" s="1510">
        <f>SUM(J59:J76)</f>
        <v>741184.1399999999</v>
      </c>
      <c r="K77" s="1511" t="s">
        <v>433</v>
      </c>
      <c r="L77" s="1510">
        <f>SUM(L59:L76)</f>
        <v>0</v>
      </c>
      <c r="M77" s="1511" t="s">
        <v>433</v>
      </c>
      <c r="N77" s="1510">
        <f>SUM(N59:N76)</f>
        <v>81408</v>
      </c>
      <c r="O77" s="1511"/>
      <c r="P77" s="1510">
        <f>SUM(P59:P76)</f>
        <v>822592.1399999999</v>
      </c>
      <c r="Q77" s="1511"/>
      <c r="R77" s="1510">
        <f>SUM(R59:R76)</f>
        <v>0</v>
      </c>
      <c r="S77" s="1503"/>
      <c r="T77" s="1503"/>
      <c r="U77" s="1503"/>
      <c r="V77" s="1503"/>
      <c r="W77" s="1503"/>
      <c r="X77" s="1503"/>
      <c r="Y77" s="1503"/>
      <c r="Z77" s="1503"/>
      <c r="AA77" s="1503"/>
      <c r="AB77" s="1503"/>
      <c r="AC77" s="1503"/>
      <c r="AD77" s="1503"/>
      <c r="AE77" s="1503"/>
      <c r="AF77" s="1503"/>
      <c r="AG77" s="1503"/>
      <c r="AH77" s="1503"/>
      <c r="AI77" s="1503"/>
      <c r="AJ77" s="1503"/>
    </row>
    <row r="78" spans="1:36" s="1507" customFormat="1" ht="16.5" customHeight="1">
      <c r="A78" s="1493">
        <f>+A77+1</f>
        <v>23</v>
      </c>
      <c r="B78" s="1494"/>
      <c r="C78" s="1495" t="s">
        <v>434</v>
      </c>
      <c r="D78" s="1496" t="s">
        <v>363</v>
      </c>
      <c r="E78" s="1496">
        <v>194</v>
      </c>
      <c r="F78" s="1497">
        <f>1280*1.2+160</f>
        <v>1696</v>
      </c>
      <c r="G78" s="1497"/>
      <c r="H78" s="1498">
        <f>+F78*E78</f>
        <v>329024</v>
      </c>
      <c r="I78" s="1509"/>
      <c r="J78" s="1510"/>
      <c r="K78" s="1508"/>
      <c r="L78" s="1520"/>
      <c r="M78" s="1502"/>
      <c r="N78" s="1503"/>
      <c r="O78" s="1502"/>
      <c r="P78" s="1503"/>
      <c r="Q78" s="1502"/>
      <c r="R78" s="1503"/>
      <c r="S78" s="1503"/>
      <c r="T78" s="1503"/>
      <c r="U78" s="1503"/>
      <c r="V78" s="1503"/>
      <c r="W78" s="1503"/>
      <c r="X78" s="1503"/>
      <c r="Y78" s="1503"/>
      <c r="Z78" s="1503"/>
      <c r="AA78" s="1503"/>
      <c r="AB78" s="1503"/>
      <c r="AC78" s="1503"/>
      <c r="AD78" s="1503"/>
      <c r="AE78" s="1503"/>
      <c r="AF78" s="1503"/>
      <c r="AG78" s="1503"/>
      <c r="AH78" s="1503"/>
      <c r="AI78" s="1503"/>
      <c r="AJ78" s="1503"/>
    </row>
    <row r="79" spans="1:36" s="1507" customFormat="1" ht="16.5" customHeight="1">
      <c r="A79" s="1493"/>
      <c r="B79" s="1494"/>
      <c r="C79" s="1495" t="s">
        <v>435</v>
      </c>
      <c r="D79" s="1496"/>
      <c r="E79" s="1496"/>
      <c r="F79" s="1497"/>
      <c r="G79" s="1497"/>
      <c r="H79" s="1498"/>
      <c r="I79" s="1521"/>
      <c r="J79" s="1522"/>
      <c r="K79" s="1514"/>
      <c r="L79" s="1523"/>
      <c r="M79" s="1516"/>
      <c r="N79" s="1517"/>
      <c r="O79" s="1516"/>
      <c r="P79" s="1517"/>
      <c r="Q79" s="1516"/>
      <c r="R79" s="1517"/>
      <c r="S79" s="1503"/>
      <c r="T79" s="1503"/>
      <c r="U79" s="1503"/>
      <c r="V79" s="1503"/>
      <c r="W79" s="1503"/>
      <c r="X79" s="1503"/>
      <c r="Y79" s="1503"/>
      <c r="Z79" s="1503"/>
      <c r="AA79" s="1503"/>
      <c r="AB79" s="1503"/>
      <c r="AC79" s="1503"/>
      <c r="AD79" s="1503"/>
      <c r="AE79" s="1503"/>
      <c r="AF79" s="1503"/>
      <c r="AG79" s="1503"/>
      <c r="AH79" s="1503"/>
      <c r="AI79" s="1503"/>
      <c r="AJ79" s="1503"/>
    </row>
    <row r="80" spans="1:36" s="1507" customFormat="1" ht="16.5" customHeight="1">
      <c r="A80" s="1493"/>
      <c r="B80" s="1494" t="s">
        <v>436</v>
      </c>
      <c r="C80" s="1495" t="s">
        <v>437</v>
      </c>
      <c r="D80" s="1496"/>
      <c r="E80" s="1496"/>
      <c r="F80" s="1497"/>
      <c r="G80" s="1497"/>
      <c r="H80" s="1498"/>
      <c r="I80" s="1518"/>
      <c r="J80" s="1519"/>
      <c r="K80" s="1508"/>
      <c r="L80" s="1502"/>
      <c r="M80" s="1502"/>
      <c r="N80" s="1503"/>
      <c r="O80" s="1502"/>
      <c r="P80" s="1503"/>
      <c r="Q80" s="1502"/>
      <c r="R80" s="1503"/>
      <c r="S80" s="1503"/>
      <c r="T80" s="1503"/>
      <c r="U80" s="1503"/>
      <c r="V80" s="1503"/>
      <c r="W80" s="1503"/>
      <c r="X80" s="1503"/>
      <c r="Y80" s="1503"/>
      <c r="Z80" s="1503"/>
      <c r="AA80" s="1503"/>
      <c r="AB80" s="1503"/>
      <c r="AC80" s="1503"/>
      <c r="AD80" s="1503"/>
      <c r="AE80" s="1503"/>
      <c r="AF80" s="1503"/>
      <c r="AG80" s="1503"/>
      <c r="AH80" s="1503"/>
      <c r="AI80" s="1503"/>
      <c r="AJ80" s="1503"/>
    </row>
    <row r="81" spans="1:36" s="1507" customFormat="1" ht="16.5" customHeight="1">
      <c r="A81" s="1493"/>
      <c r="B81" s="1494" t="s">
        <v>438</v>
      </c>
      <c r="C81" s="1495" t="s">
        <v>439</v>
      </c>
      <c r="D81" s="1496"/>
      <c r="E81" s="1496"/>
      <c r="F81" s="1497"/>
      <c r="G81" s="1497"/>
      <c r="H81" s="1498"/>
      <c r="I81" s="1518"/>
      <c r="J81" s="1503"/>
      <c r="K81" s="1503"/>
      <c r="L81" s="1503"/>
      <c r="M81" s="1524"/>
      <c r="N81" s="1503"/>
      <c r="O81" s="1503"/>
      <c r="P81" s="1503"/>
      <c r="Q81" s="1502"/>
      <c r="R81" s="1503"/>
      <c r="S81" s="1503"/>
      <c r="T81" s="1503"/>
      <c r="U81" s="1503"/>
      <c r="V81" s="1503"/>
      <c r="W81" s="1503"/>
      <c r="X81" s="1503"/>
      <c r="Y81" s="1503"/>
      <c r="Z81" s="1503"/>
      <c r="AA81" s="1503"/>
      <c r="AB81" s="1503"/>
      <c r="AC81" s="1503"/>
      <c r="AD81" s="1503"/>
      <c r="AE81" s="1503"/>
      <c r="AF81" s="1503"/>
      <c r="AG81" s="1503"/>
      <c r="AH81" s="1503"/>
      <c r="AI81" s="1503"/>
      <c r="AJ81" s="1503"/>
    </row>
    <row r="82" spans="1:36" s="1507" customFormat="1" ht="16.5" customHeight="1">
      <c r="A82" s="1493">
        <v>24</v>
      </c>
      <c r="B82" s="1494"/>
      <c r="C82" s="1495" t="s">
        <v>440</v>
      </c>
      <c r="D82" s="1496" t="s">
        <v>424</v>
      </c>
      <c r="E82" s="1496">
        <f>93000+23400</f>
        <v>116400</v>
      </c>
      <c r="F82" s="1497">
        <v>11</v>
      </c>
      <c r="G82" s="1497"/>
      <c r="H82" s="1498">
        <f>+F82*E82</f>
        <v>1280400</v>
      </c>
      <c r="I82" s="1518"/>
      <c r="J82" s="1503"/>
      <c r="K82" s="1503"/>
      <c r="L82" s="1503"/>
      <c r="M82" s="1524"/>
      <c r="N82" s="1503"/>
      <c r="O82" s="1503"/>
      <c r="P82" s="1503"/>
      <c r="Q82" s="1502"/>
      <c r="R82" s="1503"/>
      <c r="S82" s="1503"/>
      <c r="T82" s="1503"/>
      <c r="U82" s="1503"/>
      <c r="V82" s="1503"/>
      <c r="W82" s="1503"/>
      <c r="X82" s="1503"/>
      <c r="Y82" s="1503"/>
      <c r="Z82" s="1503"/>
      <c r="AA82" s="1503"/>
      <c r="AB82" s="1503"/>
      <c r="AC82" s="1503"/>
      <c r="AD82" s="1503"/>
      <c r="AE82" s="1503"/>
      <c r="AF82" s="1503"/>
      <c r="AG82" s="1503"/>
      <c r="AH82" s="1503"/>
      <c r="AI82" s="1503"/>
      <c r="AJ82" s="1503"/>
    </row>
    <row r="83" spans="1:36" s="1507" customFormat="1" ht="16.5" customHeight="1">
      <c r="A83" s="1493">
        <v>25</v>
      </c>
      <c r="B83" s="1494"/>
      <c r="C83" s="1495" t="s">
        <v>441</v>
      </c>
      <c r="D83" s="1496" t="s">
        <v>424</v>
      </c>
      <c r="E83" s="1496">
        <f>93000+23400</f>
        <v>116400</v>
      </c>
      <c r="F83" s="1497">
        <v>6</v>
      </c>
      <c r="G83" s="1497"/>
      <c r="H83" s="1498">
        <f>+F83*E83</f>
        <v>698400</v>
      </c>
      <c r="I83" s="1525"/>
      <c r="J83" s="1503"/>
      <c r="K83" s="1503"/>
      <c r="L83" s="1503"/>
      <c r="M83" s="1524"/>
      <c r="N83" s="1503"/>
      <c r="O83" s="1503"/>
      <c r="P83" s="1503"/>
      <c r="Q83" s="1502"/>
      <c r="R83" s="1503"/>
      <c r="S83" s="1503"/>
      <c r="T83" s="1503"/>
      <c r="U83" s="1503"/>
      <c r="V83" s="1503"/>
      <c r="W83" s="1503"/>
      <c r="X83" s="1503"/>
      <c r="Y83" s="1503"/>
      <c r="Z83" s="1503"/>
      <c r="AA83" s="1503"/>
      <c r="AB83" s="1503"/>
      <c r="AC83" s="1503"/>
      <c r="AD83" s="1503"/>
      <c r="AE83" s="1503"/>
      <c r="AF83" s="1503"/>
      <c r="AG83" s="1503"/>
      <c r="AH83" s="1503"/>
      <c r="AI83" s="1503"/>
      <c r="AJ83" s="1503"/>
    </row>
    <row r="84" spans="1:36" s="1507" customFormat="1" ht="16.5" customHeight="1">
      <c r="A84" s="1493"/>
      <c r="B84" s="1494"/>
      <c r="C84" s="1495" t="s">
        <v>426</v>
      </c>
      <c r="D84" s="1496"/>
      <c r="E84" s="1496"/>
      <c r="F84" s="1497"/>
      <c r="G84" s="1497"/>
      <c r="H84" s="1498"/>
      <c r="I84" s="1497">
        <v>900</v>
      </c>
      <c r="J84" s="1503">
        <f>I84*F84</f>
        <v>0</v>
      </c>
      <c r="K84" s="1503"/>
      <c r="L84" s="1503">
        <f>ROUND(K84*$F84,2)</f>
        <v>0</v>
      </c>
      <c r="M84" s="1524"/>
      <c r="N84" s="1503">
        <f>M84*F84</f>
        <v>0</v>
      </c>
      <c r="O84" s="1502">
        <f>I84-K84+M84</f>
        <v>900</v>
      </c>
      <c r="P84" s="1503">
        <f>O84*F84</f>
        <v>0</v>
      </c>
      <c r="Q84" s="1502">
        <f>W84+Y84+AA84+AC84+AE84+AG84</f>
        <v>0</v>
      </c>
      <c r="R84" s="1503">
        <f>Q84*F84</f>
        <v>0</v>
      </c>
      <c r="S84" s="1503"/>
      <c r="T84" s="1503"/>
      <c r="U84" s="1503"/>
      <c r="V84" s="1503"/>
      <c r="W84" s="1503"/>
      <c r="X84" s="1503"/>
      <c r="Y84" s="1503"/>
      <c r="Z84" s="1503"/>
      <c r="AA84" s="1503"/>
      <c r="AB84" s="1503"/>
      <c r="AC84" s="1503"/>
      <c r="AD84" s="1503"/>
      <c r="AE84" s="1503"/>
      <c r="AF84" s="1503"/>
      <c r="AG84" s="1503"/>
      <c r="AH84" s="1503"/>
      <c r="AI84" s="1503"/>
      <c r="AJ84" s="1503"/>
    </row>
    <row r="85" spans="1:36" s="1507" customFormat="1" ht="16.5" customHeight="1">
      <c r="A85" s="1493"/>
      <c r="B85" s="1494" t="s">
        <v>347</v>
      </c>
      <c r="C85" s="1495" t="s">
        <v>442</v>
      </c>
      <c r="D85" s="1496"/>
      <c r="E85" s="1496"/>
      <c r="F85" s="1497"/>
      <c r="G85" s="1497"/>
      <c r="H85" s="1498"/>
      <c r="I85" s="1497"/>
      <c r="J85" s="1503"/>
      <c r="K85" s="1503"/>
      <c r="L85" s="1503"/>
      <c r="M85" s="1524"/>
      <c r="N85" s="1503"/>
      <c r="O85" s="1503"/>
      <c r="P85" s="1503"/>
      <c r="Q85" s="1502"/>
      <c r="R85" s="1503"/>
      <c r="S85" s="1502"/>
      <c r="T85" s="1503"/>
      <c r="U85" s="1502"/>
      <c r="V85" s="1503"/>
      <c r="W85" s="1504"/>
      <c r="X85" s="1526"/>
      <c r="Y85" s="1504"/>
      <c r="Z85" s="1526"/>
      <c r="AA85" s="1504"/>
      <c r="AB85" s="1526"/>
      <c r="AC85" s="1504"/>
      <c r="AD85" s="1526"/>
      <c r="AE85" s="1504"/>
      <c r="AF85" s="1526"/>
      <c r="AG85" s="1504"/>
      <c r="AH85" s="1526"/>
      <c r="AI85" s="1504"/>
      <c r="AJ85" s="1526"/>
    </row>
    <row r="86" spans="1:36" s="1507" customFormat="1" ht="16.5" customHeight="1">
      <c r="A86" s="1493"/>
      <c r="B86" s="1494" t="s">
        <v>350</v>
      </c>
      <c r="C86" s="1495" t="s">
        <v>428</v>
      </c>
      <c r="D86" s="1496"/>
      <c r="E86" s="1496"/>
      <c r="F86" s="1497"/>
      <c r="G86" s="1497"/>
      <c r="H86" s="1498"/>
      <c r="I86" s="1497"/>
      <c r="J86" s="1503"/>
      <c r="K86" s="1503"/>
      <c r="L86" s="1503"/>
      <c r="M86" s="1524"/>
      <c r="N86" s="1503"/>
      <c r="O86" s="1503"/>
      <c r="P86" s="1503"/>
      <c r="Q86" s="1502"/>
      <c r="R86" s="1503"/>
      <c r="S86" s="1502"/>
      <c r="T86" s="1503"/>
      <c r="U86" s="1502"/>
      <c r="V86" s="1503"/>
      <c r="W86" s="1504"/>
      <c r="X86" s="1526"/>
      <c r="Y86" s="1504"/>
      <c r="Z86" s="1526"/>
      <c r="AA86" s="1504"/>
      <c r="AB86" s="1526"/>
      <c r="AC86" s="1504"/>
      <c r="AD86" s="1526"/>
      <c r="AE86" s="1504"/>
      <c r="AF86" s="1526"/>
      <c r="AG86" s="1504"/>
      <c r="AH86" s="1526"/>
      <c r="AI86" s="1504"/>
      <c r="AJ86" s="1526"/>
    </row>
    <row r="87" spans="1:36" s="1507" customFormat="1" ht="16.5" customHeight="1">
      <c r="A87" s="1493">
        <f>+A83+1</f>
        <v>26</v>
      </c>
      <c r="B87" s="1494"/>
      <c r="C87" s="1495" t="s">
        <v>443</v>
      </c>
      <c r="D87" s="1496" t="s">
        <v>363</v>
      </c>
      <c r="E87" s="1496">
        <v>224</v>
      </c>
      <c r="F87" s="1497">
        <f>1280*1.2+160</f>
        <v>1696</v>
      </c>
      <c r="G87" s="1497"/>
      <c r="H87" s="1498">
        <f>+F87*E87</f>
        <v>379904</v>
      </c>
      <c r="I87" s="1497">
        <v>20</v>
      </c>
      <c r="J87" s="1503">
        <f>I87*F87</f>
        <v>33920</v>
      </c>
      <c r="K87" s="1503"/>
      <c r="L87" s="1503">
        <f>ROUND(K87*$F87,2)</f>
        <v>0</v>
      </c>
      <c r="M87" s="1524"/>
      <c r="N87" s="1503">
        <f>M87*F87</f>
        <v>0</v>
      </c>
      <c r="O87" s="1502">
        <f>I87-K87+M87</f>
        <v>20</v>
      </c>
      <c r="P87" s="1503">
        <f>O87*F87</f>
        <v>33920</v>
      </c>
      <c r="Q87" s="1502">
        <f>W87+Y87+AA87+AC87+AE87+AG87</f>
        <v>0</v>
      </c>
      <c r="R87" s="1503">
        <f>Q87*F87</f>
        <v>0</v>
      </c>
      <c r="S87" s="1502">
        <f>W87+Y87+AA87+AC87+AE87</f>
        <v>0</v>
      </c>
      <c r="T87" s="1503">
        <f>S87*F87</f>
        <v>0</v>
      </c>
      <c r="U87" s="1502">
        <f>I87-S87</f>
        <v>20</v>
      </c>
      <c r="V87" s="1503">
        <f>U87*F87</f>
        <v>33920</v>
      </c>
      <c r="W87" s="1504"/>
      <c r="X87" s="1526"/>
      <c r="Y87" s="1504"/>
      <c r="Z87" s="1526"/>
      <c r="AA87" s="1504"/>
      <c r="AB87" s="1526"/>
      <c r="AC87" s="1504"/>
      <c r="AD87" s="1526"/>
      <c r="AE87" s="1504"/>
      <c r="AF87" s="1526"/>
      <c r="AG87" s="1504"/>
      <c r="AH87" s="1526"/>
      <c r="AI87" s="1504">
        <v>66.599999999999994</v>
      </c>
      <c r="AJ87" s="1526">
        <f>AI87*F87</f>
        <v>112953.59999999999</v>
      </c>
    </row>
    <row r="88" spans="1:36" s="1507" customFormat="1" ht="16.5" customHeight="1">
      <c r="A88" s="1493"/>
      <c r="B88" s="1494"/>
      <c r="C88" s="1495" t="s">
        <v>444</v>
      </c>
      <c r="D88" s="1496"/>
      <c r="E88" s="1496"/>
      <c r="F88" s="1497"/>
      <c r="G88" s="1497"/>
      <c r="H88" s="1498"/>
      <c r="I88" s="1497"/>
      <c r="J88" s="1503"/>
      <c r="K88" s="1503"/>
      <c r="L88" s="1503"/>
      <c r="M88" s="1524"/>
      <c r="N88" s="1503"/>
      <c r="O88" s="1503"/>
      <c r="P88" s="1503"/>
      <c r="Q88" s="1502"/>
      <c r="R88" s="1503"/>
      <c r="S88" s="1502"/>
      <c r="T88" s="1503"/>
      <c r="U88" s="1502"/>
      <c r="V88" s="1503"/>
      <c r="W88" s="1504"/>
      <c r="X88" s="1526"/>
      <c r="Y88" s="1504"/>
      <c r="Z88" s="1526"/>
      <c r="AA88" s="1504"/>
      <c r="AB88" s="1526"/>
      <c r="AC88" s="1504"/>
      <c r="AD88" s="1526"/>
      <c r="AE88" s="1504"/>
      <c r="AF88" s="1526"/>
      <c r="AG88" s="1504"/>
      <c r="AH88" s="1526"/>
      <c r="AI88" s="1504"/>
      <c r="AJ88" s="1526"/>
    </row>
    <row r="89" spans="1:36" s="1507" customFormat="1" ht="16.5" customHeight="1">
      <c r="A89" s="1493">
        <v>27</v>
      </c>
      <c r="B89" s="1494"/>
      <c r="C89" s="1495" t="s">
        <v>445</v>
      </c>
      <c r="D89" s="1496" t="s">
        <v>446</v>
      </c>
      <c r="E89" s="1496">
        <v>96</v>
      </c>
      <c r="F89" s="1497">
        <v>25</v>
      </c>
      <c r="G89" s="1497"/>
      <c r="H89" s="1498">
        <f>+F89*E89</f>
        <v>2400</v>
      </c>
      <c r="I89" s="1497"/>
      <c r="J89" s="1503"/>
      <c r="K89" s="1503"/>
      <c r="L89" s="1503"/>
      <c r="M89" s="1524"/>
      <c r="N89" s="1503"/>
      <c r="O89" s="1503"/>
      <c r="P89" s="1503"/>
      <c r="Q89" s="1502"/>
      <c r="R89" s="1503"/>
      <c r="S89" s="1502"/>
      <c r="T89" s="1503"/>
      <c r="U89" s="1502"/>
      <c r="V89" s="1503"/>
      <c r="W89" s="1504"/>
      <c r="X89" s="1526"/>
      <c r="Y89" s="1504"/>
      <c r="Z89" s="1526"/>
      <c r="AA89" s="1504"/>
      <c r="AB89" s="1526"/>
      <c r="AC89" s="1504"/>
      <c r="AD89" s="1526"/>
      <c r="AE89" s="1504"/>
      <c r="AF89" s="1526"/>
      <c r="AG89" s="1504"/>
      <c r="AH89" s="1526"/>
      <c r="AI89" s="1504"/>
      <c r="AJ89" s="1526"/>
    </row>
    <row r="90" spans="1:36" s="1507" customFormat="1" ht="16.5" customHeight="1">
      <c r="A90" s="1493">
        <f>+A89+1</f>
        <v>28</v>
      </c>
      <c r="B90" s="1494"/>
      <c r="C90" s="1495" t="s">
        <v>447</v>
      </c>
      <c r="D90" s="1496" t="s">
        <v>446</v>
      </c>
      <c r="E90" s="1496">
        <v>64</v>
      </c>
      <c r="F90" s="1497">
        <v>25</v>
      </c>
      <c r="G90" s="1497"/>
      <c r="H90" s="1498">
        <f>+F90*E90</f>
        <v>1600</v>
      </c>
      <c r="I90" s="1497">
        <v>9</v>
      </c>
      <c r="J90" s="1503">
        <f>I90*F90</f>
        <v>225</v>
      </c>
      <c r="K90" s="1503"/>
      <c r="L90" s="1503">
        <f>ROUND(K90*$F90,2)</f>
        <v>0</v>
      </c>
      <c r="M90" s="1524"/>
      <c r="N90" s="1503">
        <f>M90*F90</f>
        <v>0</v>
      </c>
      <c r="O90" s="1502">
        <f>I90-K90+M90</f>
        <v>9</v>
      </c>
      <c r="P90" s="1503">
        <f>O90*F90</f>
        <v>225</v>
      </c>
      <c r="Q90" s="1502">
        <f>W90+Y90+AA90+AC90+AE90+AG90</f>
        <v>0</v>
      </c>
      <c r="R90" s="1503">
        <f>Q90*F90</f>
        <v>0</v>
      </c>
      <c r="S90" s="1502">
        <f>W90+Y90+AA90+AC90+AE90</f>
        <v>0</v>
      </c>
      <c r="T90" s="1503">
        <f>S90*F90</f>
        <v>0</v>
      </c>
      <c r="U90" s="1502">
        <f>I90-S90</f>
        <v>9</v>
      </c>
      <c r="V90" s="1503">
        <f>U90*F90</f>
        <v>225</v>
      </c>
      <c r="W90" s="1504"/>
      <c r="X90" s="1526"/>
      <c r="Y90" s="1504"/>
      <c r="Z90" s="1526"/>
      <c r="AA90" s="1504"/>
      <c r="AB90" s="1526"/>
      <c r="AC90" s="1504"/>
      <c r="AD90" s="1526"/>
      <c r="AE90" s="1504"/>
      <c r="AF90" s="1526"/>
      <c r="AG90" s="1504"/>
      <c r="AH90" s="1526"/>
      <c r="AI90" s="1504">
        <v>14.615</v>
      </c>
      <c r="AJ90" s="1526">
        <f>AI90*F90</f>
        <v>365.375</v>
      </c>
    </row>
    <row r="91" spans="1:36" s="1507" customFormat="1" ht="16.5" customHeight="1">
      <c r="A91" s="1493"/>
      <c r="B91" s="1494"/>
      <c r="C91" s="1495" t="s">
        <v>448</v>
      </c>
      <c r="D91" s="1496"/>
      <c r="E91" s="1496"/>
      <c r="F91" s="1497"/>
      <c r="G91" s="1497"/>
      <c r="H91" s="1498"/>
      <c r="I91" s="1497"/>
      <c r="J91" s="1503"/>
      <c r="K91" s="1503"/>
      <c r="L91" s="1503"/>
      <c r="M91" s="1524"/>
      <c r="N91" s="1503"/>
      <c r="O91" s="1503"/>
      <c r="P91" s="1503"/>
      <c r="Q91" s="1502"/>
      <c r="R91" s="1503"/>
      <c r="S91" s="1502"/>
      <c r="T91" s="1503"/>
      <c r="U91" s="1502"/>
      <c r="V91" s="1503"/>
      <c r="W91" s="1504"/>
      <c r="X91" s="1526"/>
      <c r="Y91" s="1504"/>
      <c r="Z91" s="1526"/>
      <c r="AA91" s="1504"/>
      <c r="AB91" s="1526"/>
      <c r="AC91" s="1504"/>
      <c r="AD91" s="1526"/>
      <c r="AE91" s="1504"/>
      <c r="AF91" s="1526"/>
      <c r="AG91" s="1504"/>
      <c r="AH91" s="1526"/>
      <c r="AI91" s="1504"/>
      <c r="AJ91" s="1526"/>
    </row>
    <row r="92" spans="1:36" s="1507" customFormat="1" ht="16.5" customHeight="1">
      <c r="A92" s="1493">
        <f>+A90+1</f>
        <v>29</v>
      </c>
      <c r="B92" s="1494"/>
      <c r="C92" s="1495" t="s">
        <v>449</v>
      </c>
      <c r="D92" s="1496" t="s">
        <v>363</v>
      </c>
      <c r="E92" s="1496">
        <v>216</v>
      </c>
      <c r="F92" s="1497">
        <v>2000</v>
      </c>
      <c r="G92" s="1497"/>
      <c r="H92" s="1498">
        <f>+F92*E92</f>
        <v>432000</v>
      </c>
      <c r="I92" s="1497"/>
      <c r="J92" s="1503"/>
      <c r="K92" s="1503"/>
      <c r="L92" s="1503"/>
      <c r="M92" s="1524"/>
      <c r="N92" s="1503"/>
      <c r="O92" s="1503"/>
      <c r="P92" s="1503"/>
      <c r="Q92" s="1502"/>
      <c r="R92" s="1503"/>
      <c r="S92" s="1502"/>
      <c r="T92" s="1503"/>
      <c r="U92" s="1502"/>
      <c r="V92" s="1503"/>
      <c r="W92" s="1504"/>
      <c r="X92" s="1526"/>
      <c r="Y92" s="1504"/>
      <c r="Z92" s="1526"/>
      <c r="AA92" s="1504"/>
      <c r="AB92" s="1526"/>
      <c r="AC92" s="1504"/>
      <c r="AD92" s="1526"/>
      <c r="AE92" s="1504"/>
      <c r="AF92" s="1526"/>
      <c r="AG92" s="1504"/>
      <c r="AH92" s="1526"/>
      <c r="AI92" s="1504"/>
      <c r="AJ92" s="1526"/>
    </row>
    <row r="93" spans="1:36" s="1507" customFormat="1" ht="16.5" customHeight="1">
      <c r="A93" s="1493">
        <f>+A92+1</f>
        <v>30</v>
      </c>
      <c r="B93" s="1494"/>
      <c r="C93" s="1495" t="s">
        <v>450</v>
      </c>
      <c r="D93" s="1496" t="s">
        <v>363</v>
      </c>
      <c r="E93" s="1496">
        <v>216</v>
      </c>
      <c r="F93" s="1497">
        <v>1000</v>
      </c>
      <c r="G93" s="1497"/>
      <c r="H93" s="1498">
        <f>+F93*E93</f>
        <v>216000</v>
      </c>
      <c r="I93" s="1497">
        <v>2138</v>
      </c>
      <c r="J93" s="1503">
        <f>I93*F93</f>
        <v>2138000</v>
      </c>
      <c r="K93" s="1503"/>
      <c r="L93" s="1503">
        <f>ROUND(K93*$F93,2)</f>
        <v>0</v>
      </c>
      <c r="M93" s="1524"/>
      <c r="N93" s="1503">
        <f>M93*F93</f>
        <v>0</v>
      </c>
      <c r="O93" s="1502">
        <f>I93-K93+M93</f>
        <v>2138</v>
      </c>
      <c r="P93" s="1503">
        <f>O93*F93</f>
        <v>2138000</v>
      </c>
      <c r="Q93" s="1502">
        <f>W93+Y93+AA93+AC93+AE93+AG93</f>
        <v>1455.6</v>
      </c>
      <c r="R93" s="1503">
        <f>Q93*F93</f>
        <v>1455600</v>
      </c>
      <c r="S93" s="1502">
        <f>W93+Y93+AA93+AC93+AE93</f>
        <v>0</v>
      </c>
      <c r="T93" s="1503">
        <f>S93*F93</f>
        <v>0</v>
      </c>
      <c r="U93" s="1502">
        <f>I93-S93</f>
        <v>2138</v>
      </c>
      <c r="V93" s="1503">
        <f>U93*F93</f>
        <v>2138000</v>
      </c>
      <c r="W93" s="1504"/>
      <c r="X93" s="1526"/>
      <c r="Y93" s="1504"/>
      <c r="Z93" s="1526"/>
      <c r="AA93" s="1504"/>
      <c r="AB93" s="1526"/>
      <c r="AC93" s="1504"/>
      <c r="AD93" s="1526"/>
      <c r="AE93" s="1504"/>
      <c r="AF93" s="1526"/>
      <c r="AG93" s="1504">
        <v>1455.6</v>
      </c>
      <c r="AH93" s="1526">
        <f>AG93*F93</f>
        <v>1455600</v>
      </c>
      <c r="AI93" s="1504">
        <v>105</v>
      </c>
      <c r="AJ93" s="1526">
        <f>AI93*F93</f>
        <v>105000</v>
      </c>
    </row>
    <row r="94" spans="1:36" s="1507" customFormat="1" ht="16.5" customHeight="1">
      <c r="A94" s="1493"/>
      <c r="B94" s="1494" t="s">
        <v>436</v>
      </c>
      <c r="C94" s="1495" t="s">
        <v>437</v>
      </c>
      <c r="D94" s="1496"/>
      <c r="E94" s="1496"/>
      <c r="F94" s="1497"/>
      <c r="G94" s="1497"/>
      <c r="H94" s="1498"/>
      <c r="I94" s="1497"/>
      <c r="J94" s="1503"/>
      <c r="K94" s="1503"/>
      <c r="L94" s="1503"/>
      <c r="M94" s="1524"/>
      <c r="N94" s="1503"/>
      <c r="O94" s="1503"/>
      <c r="P94" s="1503"/>
      <c r="Q94" s="1502"/>
      <c r="R94" s="1503"/>
      <c r="S94" s="1502"/>
      <c r="T94" s="1503"/>
      <c r="U94" s="1502"/>
      <c r="V94" s="1503"/>
      <c r="W94" s="1504"/>
      <c r="X94" s="1526"/>
      <c r="Y94" s="1504"/>
      <c r="Z94" s="1526"/>
      <c r="AA94" s="1504"/>
      <c r="AB94" s="1526"/>
      <c r="AC94" s="1504"/>
      <c r="AD94" s="1526"/>
      <c r="AE94" s="1504"/>
      <c r="AF94" s="1526"/>
      <c r="AG94" s="1504"/>
      <c r="AH94" s="1526"/>
      <c r="AI94" s="1504"/>
      <c r="AJ94" s="1526"/>
    </row>
    <row r="95" spans="1:36" s="1507" customFormat="1" ht="16.5" customHeight="1">
      <c r="A95" s="1493"/>
      <c r="B95" s="1494" t="s">
        <v>438</v>
      </c>
      <c r="C95" s="1495" t="s">
        <v>439</v>
      </c>
      <c r="D95" s="1496"/>
      <c r="E95" s="1496"/>
      <c r="F95" s="1497"/>
      <c r="G95" s="1497"/>
      <c r="H95" s="1498"/>
      <c r="I95" s="1497">
        <v>4588</v>
      </c>
      <c r="J95" s="1503">
        <f>I95*F95</f>
        <v>0</v>
      </c>
      <c r="K95" s="1503"/>
      <c r="L95" s="1503">
        <f>ROUND(K95*$F95,2)</f>
        <v>0</v>
      </c>
      <c r="M95" s="1524"/>
      <c r="N95" s="1503">
        <f>M95*F95</f>
        <v>0</v>
      </c>
      <c r="O95" s="1502">
        <f>I95-K95+M95</f>
        <v>4588</v>
      </c>
      <c r="P95" s="1503">
        <f>O95*F95</f>
        <v>0</v>
      </c>
      <c r="Q95" s="1502">
        <f>W95+Y95+AA95+AC95+AE95+AG95</f>
        <v>5180</v>
      </c>
      <c r="R95" s="1503">
        <f>Q95*F95</f>
        <v>0</v>
      </c>
      <c r="S95" s="1502">
        <f>W95+Y95+AA95+AC95+AE95</f>
        <v>4280</v>
      </c>
      <c r="T95" s="1503">
        <f>S95*F95</f>
        <v>0</v>
      </c>
      <c r="U95" s="1502">
        <f>I95-S95</f>
        <v>308</v>
      </c>
      <c r="V95" s="1503">
        <f>U95*F95</f>
        <v>0</v>
      </c>
      <c r="W95" s="1504"/>
      <c r="X95" s="1526"/>
      <c r="Y95" s="1504">
        <v>1520</v>
      </c>
      <c r="Z95" s="1526">
        <f>Y95*F95</f>
        <v>0</v>
      </c>
      <c r="AA95" s="1504">
        <v>1520</v>
      </c>
      <c r="AB95" s="1526">
        <f>AA95*F95</f>
        <v>0</v>
      </c>
      <c r="AC95" s="1504">
        <v>300</v>
      </c>
      <c r="AD95" s="1526">
        <f>AC95*F95</f>
        <v>0</v>
      </c>
      <c r="AE95" s="1504">
        <v>940</v>
      </c>
      <c r="AF95" s="1526">
        <f>AE95*F95</f>
        <v>0</v>
      </c>
      <c r="AG95" s="1504">
        <v>900</v>
      </c>
      <c r="AH95" s="1526">
        <f>AG95*F95</f>
        <v>0</v>
      </c>
      <c r="AI95" s="1504"/>
      <c r="AJ95" s="1526"/>
    </row>
    <row r="96" spans="1:36" s="1507" customFormat="1" ht="16.5" customHeight="1">
      <c r="A96" s="1493">
        <v>31</v>
      </c>
      <c r="B96" s="1494"/>
      <c r="C96" s="1495" t="s">
        <v>440</v>
      </c>
      <c r="D96" s="1496" t="s">
        <v>424</v>
      </c>
      <c r="E96" s="1496">
        <v>31521</v>
      </c>
      <c r="F96" s="1497">
        <v>11</v>
      </c>
      <c r="G96" s="1497"/>
      <c r="H96" s="1498">
        <f>+F96*E96</f>
        <v>346731</v>
      </c>
      <c r="I96" s="1497"/>
      <c r="J96" s="1503"/>
      <c r="K96" s="1503"/>
      <c r="L96" s="1503"/>
      <c r="M96" s="1524"/>
      <c r="N96" s="1503"/>
      <c r="O96" s="1503"/>
      <c r="P96" s="1503"/>
      <c r="Q96" s="1502"/>
      <c r="R96" s="1503"/>
      <c r="S96" s="1502"/>
      <c r="T96" s="1503"/>
      <c r="U96" s="1502"/>
      <c r="V96" s="1503"/>
      <c r="W96" s="1504"/>
      <c r="X96" s="1526"/>
      <c r="Y96" s="1504"/>
      <c r="Z96" s="1526"/>
      <c r="AA96" s="1504"/>
      <c r="AB96" s="1526"/>
      <c r="AC96" s="1504"/>
      <c r="AD96" s="1526"/>
      <c r="AE96" s="1504"/>
      <c r="AF96" s="1526"/>
      <c r="AG96" s="1504"/>
      <c r="AH96" s="1526"/>
      <c r="AI96" s="1504"/>
      <c r="AJ96" s="1526"/>
    </row>
    <row r="97" spans="1:36" s="1507" customFormat="1" ht="16.5" customHeight="1">
      <c r="A97" s="1493">
        <v>32</v>
      </c>
      <c r="B97" s="1494"/>
      <c r="C97" s="1495" t="s">
        <v>441</v>
      </c>
      <c r="D97" s="1496" t="s">
        <v>424</v>
      </c>
      <c r="E97" s="1496">
        <v>31521</v>
      </c>
      <c r="F97" s="1497">
        <v>7</v>
      </c>
      <c r="G97" s="1497"/>
      <c r="H97" s="1498">
        <f>+F97*E97</f>
        <v>220647</v>
      </c>
      <c r="I97" s="1497"/>
      <c r="J97" s="1503"/>
      <c r="K97" s="1503"/>
      <c r="L97" s="1503"/>
      <c r="M97" s="1524"/>
      <c r="N97" s="1503"/>
      <c r="O97" s="1503"/>
      <c r="P97" s="1503"/>
      <c r="Q97" s="1502"/>
      <c r="R97" s="1503"/>
      <c r="S97" s="1502"/>
      <c r="T97" s="1503"/>
      <c r="U97" s="1502"/>
      <c r="V97" s="1503"/>
      <c r="W97" s="1504"/>
      <c r="X97" s="1526"/>
      <c r="Y97" s="1504"/>
      <c r="Z97" s="1526"/>
      <c r="AA97" s="1504"/>
      <c r="AB97" s="1526"/>
      <c r="AC97" s="1504"/>
      <c r="AD97" s="1526"/>
      <c r="AE97" s="1504"/>
      <c r="AF97" s="1526"/>
      <c r="AG97" s="1504"/>
      <c r="AH97" s="1526"/>
      <c r="AI97" s="1504"/>
      <c r="AJ97" s="1526"/>
    </row>
    <row r="98" spans="1:36" s="1507" customFormat="1" ht="16.5" customHeight="1">
      <c r="A98" s="1493">
        <v>33</v>
      </c>
      <c r="B98" s="1494"/>
      <c r="C98" s="1495" t="s">
        <v>451</v>
      </c>
      <c r="D98" s="1496" t="s">
        <v>424</v>
      </c>
      <c r="E98" s="1496">
        <v>13400</v>
      </c>
      <c r="F98" s="1497">
        <v>45</v>
      </c>
      <c r="G98" s="1497"/>
      <c r="H98" s="1498">
        <f>+F98*E98</f>
        <v>603000</v>
      </c>
      <c r="I98" s="1497">
        <v>1500</v>
      </c>
      <c r="J98" s="1503">
        <f>I98*F98</f>
        <v>67500</v>
      </c>
      <c r="K98" s="1503">
        <v>1500</v>
      </c>
      <c r="L98" s="1503">
        <f>ROUND(K98*$F98,2)</f>
        <v>67500</v>
      </c>
      <c r="M98" s="1524"/>
      <c r="N98" s="1503">
        <f>M98*F98</f>
        <v>0</v>
      </c>
      <c r="O98" s="1502">
        <f>I98-K98+M98</f>
        <v>0</v>
      </c>
      <c r="P98" s="1503">
        <f>O98*F98</f>
        <v>0</v>
      </c>
      <c r="Q98" s="1502">
        <f>W98+Y98+AA98+AC98+AE98+AG98</f>
        <v>0</v>
      </c>
      <c r="R98" s="1503">
        <f>Q98*F98</f>
        <v>0</v>
      </c>
      <c r="S98" s="1502">
        <f>W98+Y98+AA98+AC98+AE98</f>
        <v>0</v>
      </c>
      <c r="T98" s="1503">
        <f>S98*F98</f>
        <v>0</v>
      </c>
      <c r="U98" s="1502">
        <f>I98-S98</f>
        <v>1500</v>
      </c>
      <c r="V98" s="1503">
        <f>U98*F98</f>
        <v>67500</v>
      </c>
      <c r="W98" s="1504"/>
      <c r="X98" s="1526"/>
      <c r="Y98" s="1504"/>
      <c r="Z98" s="1526"/>
      <c r="AA98" s="1504"/>
      <c r="AB98" s="1526"/>
      <c r="AC98" s="1504"/>
      <c r="AD98" s="1526"/>
      <c r="AE98" s="1504"/>
      <c r="AF98" s="1526"/>
      <c r="AG98" s="1504"/>
      <c r="AH98" s="1526"/>
      <c r="AI98" s="1504"/>
      <c r="AJ98" s="1526"/>
    </row>
    <row r="99" spans="1:36" s="1507" customFormat="1" ht="16.5" customHeight="1">
      <c r="A99" s="1493">
        <f>+A98+1</f>
        <v>34</v>
      </c>
      <c r="B99" s="1494"/>
      <c r="C99" s="1495" t="s">
        <v>452</v>
      </c>
      <c r="D99" s="1496" t="s">
        <v>453</v>
      </c>
      <c r="E99" s="1496">
        <v>208</v>
      </c>
      <c r="F99" s="1497">
        <v>1250</v>
      </c>
      <c r="G99" s="1497"/>
      <c r="H99" s="1498">
        <f>+F99*E99</f>
        <v>260000</v>
      </c>
      <c r="I99" s="1497"/>
      <c r="J99" s="1503"/>
      <c r="K99" s="1503"/>
      <c r="L99" s="1503"/>
      <c r="M99" s="1524"/>
      <c r="N99" s="1503"/>
      <c r="O99" s="1503"/>
      <c r="P99" s="1503"/>
      <c r="Q99" s="1502"/>
      <c r="R99" s="1503"/>
      <c r="S99" s="1502"/>
      <c r="T99" s="1503"/>
      <c r="U99" s="1502"/>
      <c r="V99" s="1503"/>
      <c r="W99" s="1504"/>
      <c r="X99" s="1526"/>
      <c r="Y99" s="1504"/>
      <c r="Z99" s="1526"/>
      <c r="AA99" s="1504"/>
      <c r="AB99" s="1526"/>
      <c r="AC99" s="1504"/>
      <c r="AD99" s="1526"/>
      <c r="AE99" s="1504"/>
      <c r="AF99" s="1526"/>
      <c r="AG99" s="1504"/>
      <c r="AH99" s="1526"/>
      <c r="AI99" s="1504"/>
      <c r="AJ99" s="1526"/>
    </row>
    <row r="100" spans="1:36" s="1507" customFormat="1" ht="16.5" customHeight="1">
      <c r="A100" s="1493"/>
      <c r="B100" s="1494"/>
      <c r="C100" s="1495" t="s">
        <v>454</v>
      </c>
      <c r="D100" s="1496"/>
      <c r="E100" s="1496"/>
      <c r="F100" s="1497"/>
      <c r="G100" s="1497"/>
      <c r="H100" s="1498"/>
      <c r="I100" s="1497"/>
      <c r="J100" s="1503"/>
      <c r="K100" s="1503"/>
      <c r="L100" s="1503"/>
      <c r="M100" s="1524"/>
      <c r="N100" s="1503"/>
      <c r="O100" s="1503"/>
      <c r="P100" s="1503"/>
      <c r="Q100" s="1502"/>
      <c r="R100" s="1503"/>
      <c r="S100" s="1502"/>
      <c r="T100" s="1503"/>
      <c r="U100" s="1502"/>
      <c r="V100" s="1503"/>
      <c r="W100" s="1504"/>
      <c r="X100" s="1526"/>
      <c r="Y100" s="1504"/>
      <c r="Z100" s="1526"/>
      <c r="AA100" s="1504"/>
      <c r="AB100" s="1526"/>
      <c r="AC100" s="1504"/>
      <c r="AD100" s="1526"/>
      <c r="AE100" s="1504"/>
      <c r="AF100" s="1526"/>
      <c r="AG100" s="1504"/>
      <c r="AH100" s="1526"/>
      <c r="AI100" s="1504"/>
      <c r="AJ100" s="1526"/>
    </row>
    <row r="101" spans="1:36" s="1507" customFormat="1" ht="16.5" customHeight="1">
      <c r="A101" s="1493"/>
      <c r="B101" s="1494"/>
      <c r="C101" s="1495" t="s">
        <v>455</v>
      </c>
      <c r="D101" s="1496"/>
      <c r="E101" s="1496"/>
      <c r="F101" s="1497"/>
      <c r="G101" s="1497"/>
      <c r="H101" s="1498"/>
      <c r="I101" s="1497">
        <v>2000</v>
      </c>
      <c r="J101" s="1503">
        <f>I101*F101</f>
        <v>0</v>
      </c>
      <c r="K101" s="1503">
        <v>4000</v>
      </c>
      <c r="L101" s="1503">
        <f>ROUND(K101*$F101,2)</f>
        <v>0</v>
      </c>
      <c r="M101" s="1524"/>
      <c r="N101" s="1503">
        <f>M101*F101</f>
        <v>0</v>
      </c>
      <c r="O101" s="1502">
        <f>I101-K101+M101</f>
        <v>-2000</v>
      </c>
      <c r="P101" s="1503">
        <f>O101*F101</f>
        <v>0</v>
      </c>
      <c r="Q101" s="1502">
        <f>W101+Y101+AA101+AC101+AE101+AG101</f>
        <v>0</v>
      </c>
      <c r="R101" s="1503">
        <f>Q101*F101</f>
        <v>0</v>
      </c>
      <c r="S101" s="1502">
        <f>W101+Y101+AA101+AC101+AE101</f>
        <v>0</v>
      </c>
      <c r="T101" s="1503">
        <f>S101*F101</f>
        <v>0</v>
      </c>
      <c r="U101" s="1502">
        <f>I101-S101</f>
        <v>2000</v>
      </c>
      <c r="V101" s="1503">
        <f>U101*F101</f>
        <v>0</v>
      </c>
      <c r="W101" s="1504"/>
      <c r="X101" s="1526"/>
      <c r="Y101" s="1504"/>
      <c r="Z101" s="1526"/>
      <c r="AA101" s="1504"/>
      <c r="AB101" s="1526"/>
      <c r="AC101" s="1504"/>
      <c r="AD101" s="1526"/>
      <c r="AE101" s="1504"/>
      <c r="AF101" s="1526"/>
      <c r="AG101" s="1504"/>
      <c r="AH101" s="1526"/>
      <c r="AI101" s="1504"/>
      <c r="AJ101" s="1526"/>
    </row>
    <row r="102" spans="1:36" s="1507" customFormat="1" ht="16.5" customHeight="1">
      <c r="A102" s="1493">
        <f>+A99+1</f>
        <v>35</v>
      </c>
      <c r="B102" s="1494"/>
      <c r="C102" s="1495" t="s">
        <v>456</v>
      </c>
      <c r="D102" s="1496" t="s">
        <v>363</v>
      </c>
      <c r="E102" s="1496">
        <v>46</v>
      </c>
      <c r="F102" s="1497">
        <f>1280*1.2+160</f>
        <v>1696</v>
      </c>
      <c r="G102" s="1497"/>
      <c r="H102" s="1498">
        <f>+F102*E102</f>
        <v>78016</v>
      </c>
      <c r="I102" s="1497"/>
      <c r="J102" s="1503"/>
      <c r="K102" s="1503"/>
      <c r="L102" s="1503"/>
      <c r="M102" s="1524"/>
      <c r="N102" s="1503"/>
      <c r="O102" s="1503"/>
      <c r="P102" s="1503"/>
      <c r="Q102" s="1502"/>
      <c r="R102" s="1503"/>
      <c r="S102" s="1502"/>
      <c r="T102" s="1503"/>
      <c r="U102" s="1502"/>
      <c r="V102" s="1503"/>
      <c r="W102" s="1504"/>
      <c r="X102" s="1526"/>
      <c r="Y102" s="1504"/>
      <c r="Z102" s="1526"/>
      <c r="AA102" s="1504"/>
      <c r="AB102" s="1526"/>
      <c r="AC102" s="1504"/>
      <c r="AD102" s="1526"/>
      <c r="AE102" s="1504"/>
      <c r="AF102" s="1526"/>
      <c r="AG102" s="1504"/>
      <c r="AH102" s="1526"/>
      <c r="AI102" s="1504"/>
      <c r="AJ102" s="1526"/>
    </row>
    <row r="103" spans="1:36" s="1507" customFormat="1" ht="16.5" customHeight="1">
      <c r="A103" s="1493"/>
      <c r="B103" s="1494" t="s">
        <v>436</v>
      </c>
      <c r="C103" s="1495" t="s">
        <v>437</v>
      </c>
      <c r="D103" s="1496"/>
      <c r="E103" s="1496"/>
      <c r="F103" s="1497"/>
      <c r="G103" s="1497"/>
      <c r="H103" s="1498"/>
      <c r="I103" s="1497">
        <v>465</v>
      </c>
      <c r="J103" s="1503">
        <f>I103*F103</f>
        <v>0</v>
      </c>
      <c r="K103" s="1503">
        <v>1500</v>
      </c>
      <c r="L103" s="1503">
        <f>ROUND(K103*$F103,2)</f>
        <v>0</v>
      </c>
      <c r="M103" s="1524"/>
      <c r="N103" s="1503">
        <f>M103*F103</f>
        <v>0</v>
      </c>
      <c r="O103" s="1502">
        <f>I103-K103+M103</f>
        <v>-1035</v>
      </c>
      <c r="P103" s="1503">
        <f>O103*F103</f>
        <v>0</v>
      </c>
      <c r="Q103" s="1502">
        <f>W103+Y103+AA103+AC103+AE103+AG103</f>
        <v>0</v>
      </c>
      <c r="R103" s="1503">
        <f>Q103*F103</f>
        <v>0</v>
      </c>
      <c r="S103" s="1502">
        <f>W103+Y103+AA103+AC103+AE103</f>
        <v>0</v>
      </c>
      <c r="T103" s="1503">
        <f>S103*F103</f>
        <v>0</v>
      </c>
      <c r="U103" s="1502">
        <f>I103-S103</f>
        <v>465</v>
      </c>
      <c r="V103" s="1503">
        <f>U103*F103</f>
        <v>0</v>
      </c>
      <c r="W103" s="1504"/>
      <c r="X103" s="1526"/>
      <c r="Y103" s="1504"/>
      <c r="Z103" s="1526"/>
      <c r="AA103" s="1504"/>
      <c r="AB103" s="1526"/>
      <c r="AC103" s="1504"/>
      <c r="AD103" s="1526"/>
      <c r="AE103" s="1504"/>
      <c r="AF103" s="1526"/>
      <c r="AG103" s="1504"/>
      <c r="AH103" s="1526"/>
      <c r="AI103" s="1504"/>
      <c r="AJ103" s="1526"/>
    </row>
    <row r="104" spans="1:36" s="1507" customFormat="1" ht="16.5" customHeight="1">
      <c r="A104" s="1493"/>
      <c r="B104" s="1494" t="s">
        <v>438</v>
      </c>
      <c r="C104" s="1495" t="s">
        <v>439</v>
      </c>
      <c r="D104" s="1496"/>
      <c r="E104" s="1496"/>
      <c r="F104" s="1497"/>
      <c r="G104" s="1497"/>
      <c r="H104" s="1498"/>
      <c r="I104" s="1497"/>
      <c r="J104" s="1503"/>
      <c r="K104" s="1503"/>
      <c r="L104" s="1503"/>
      <c r="M104" s="1524"/>
      <c r="N104" s="1503"/>
      <c r="O104" s="1503"/>
      <c r="P104" s="1503"/>
      <c r="Q104" s="1502"/>
      <c r="R104" s="1503"/>
      <c r="S104" s="1502"/>
      <c r="T104" s="1503"/>
      <c r="U104" s="1502"/>
      <c r="V104" s="1503"/>
      <c r="W104" s="1504"/>
      <c r="X104" s="1526"/>
      <c r="Y104" s="1504"/>
      <c r="Z104" s="1526"/>
      <c r="AA104" s="1504"/>
      <c r="AB104" s="1526"/>
      <c r="AC104" s="1504"/>
      <c r="AD104" s="1526"/>
      <c r="AE104" s="1504"/>
      <c r="AF104" s="1526"/>
      <c r="AG104" s="1504"/>
      <c r="AH104" s="1526"/>
      <c r="AI104" s="1504"/>
      <c r="AJ104" s="1526"/>
    </row>
    <row r="105" spans="1:36" s="1507" customFormat="1" ht="16.5" customHeight="1">
      <c r="A105" s="1493">
        <v>36</v>
      </c>
      <c r="B105" s="1494"/>
      <c r="C105" s="1495" t="s">
        <v>440</v>
      </c>
      <c r="D105" s="1496" t="s">
        <v>424</v>
      </c>
      <c r="E105" s="1496">
        <v>8460</v>
      </c>
      <c r="F105" s="1497">
        <v>11</v>
      </c>
      <c r="G105" s="1497"/>
      <c r="H105" s="1498">
        <f>+F105*E105</f>
        <v>93060</v>
      </c>
      <c r="I105" s="1497">
        <v>151.30000000000001</v>
      </c>
      <c r="J105" s="1503">
        <f>I105*F105</f>
        <v>1664.3000000000002</v>
      </c>
      <c r="K105" s="1503"/>
      <c r="L105" s="1503">
        <f>ROUND(K105*$F105,2)</f>
        <v>0</v>
      </c>
      <c r="M105" s="1503">
        <v>295</v>
      </c>
      <c r="N105" s="1503">
        <f>M105*F105</f>
        <v>3245</v>
      </c>
      <c r="O105" s="1502">
        <f>I105-K105+M105</f>
        <v>446.3</v>
      </c>
      <c r="P105" s="1503">
        <f>O105*F105</f>
        <v>4909.3</v>
      </c>
      <c r="Q105" s="1502">
        <f>W105+Y105+AA105+AC105+AE105+AG105</f>
        <v>219.13</v>
      </c>
      <c r="R105" s="1503">
        <f>Q105*F105</f>
        <v>2410.4299999999998</v>
      </c>
      <c r="S105" s="1502">
        <f>W105+Y105+AA105+AC105+AE105</f>
        <v>219.13</v>
      </c>
      <c r="T105" s="1503">
        <f>S105*F105</f>
        <v>2410.4299999999998</v>
      </c>
      <c r="U105" s="1502">
        <f>I105-S105</f>
        <v>-67.829999999999984</v>
      </c>
      <c r="V105" s="1503">
        <f>U105*F105</f>
        <v>-746.12999999999988</v>
      </c>
      <c r="W105" s="1504">
        <v>147.37</v>
      </c>
      <c r="X105" s="1526">
        <f>W105*F105</f>
        <v>1621.0700000000002</v>
      </c>
      <c r="Y105" s="1504">
        <v>71.760000000000005</v>
      </c>
      <c r="Z105" s="1526">
        <f>Y105*F105</f>
        <v>789.36</v>
      </c>
      <c r="AA105" s="1504"/>
      <c r="AB105" s="1526"/>
      <c r="AC105" s="1504"/>
      <c r="AD105" s="1526"/>
      <c r="AE105" s="1504"/>
      <c r="AF105" s="1526"/>
      <c r="AG105" s="1504"/>
      <c r="AH105" s="1526"/>
      <c r="AI105" s="1504"/>
      <c r="AJ105" s="1526"/>
    </row>
    <row r="106" spans="1:36" s="1507" customFormat="1" ht="22.5">
      <c r="A106" s="1493">
        <v>37</v>
      </c>
      <c r="B106" s="1494"/>
      <c r="C106" s="1495" t="s">
        <v>441</v>
      </c>
      <c r="D106" s="1496" t="s">
        <v>424</v>
      </c>
      <c r="E106" s="1496">
        <v>8460</v>
      </c>
      <c r="F106" s="1497">
        <v>7</v>
      </c>
      <c r="G106" s="1497"/>
      <c r="H106" s="1498">
        <f>+F106*E106</f>
        <v>59220</v>
      </c>
      <c r="I106" s="1497"/>
      <c r="J106" s="1503"/>
      <c r="K106" s="1503"/>
      <c r="L106" s="1503"/>
      <c r="M106" s="1503"/>
      <c r="N106" s="1503"/>
      <c r="O106" s="1503"/>
      <c r="P106" s="1503"/>
      <c r="Q106" s="1502"/>
      <c r="R106" s="1503"/>
      <c r="S106" s="1502"/>
      <c r="T106" s="1503"/>
      <c r="U106" s="1502"/>
      <c r="V106" s="1503"/>
      <c r="W106" s="1504"/>
      <c r="X106" s="1526"/>
      <c r="Y106" s="1504"/>
      <c r="Z106" s="1526"/>
      <c r="AA106" s="1504"/>
      <c r="AB106" s="1526"/>
      <c r="AC106" s="1504"/>
      <c r="AD106" s="1526"/>
      <c r="AE106" s="1504"/>
      <c r="AF106" s="1526"/>
      <c r="AG106" s="1504"/>
      <c r="AH106" s="1526"/>
      <c r="AI106" s="1504"/>
      <c r="AJ106" s="1526"/>
    </row>
    <row r="107" spans="1:36" s="1507" customFormat="1" ht="12.75" customHeight="1">
      <c r="A107" s="1493"/>
      <c r="B107" s="1494"/>
      <c r="C107" s="1495" t="s">
        <v>457</v>
      </c>
      <c r="D107" s="1496"/>
      <c r="E107" s="1496"/>
      <c r="F107" s="1497"/>
      <c r="G107" s="1497"/>
      <c r="H107" s="1498"/>
      <c r="I107" s="1497">
        <v>99</v>
      </c>
      <c r="J107" s="1503">
        <f>I107*F107</f>
        <v>0</v>
      </c>
      <c r="K107" s="1503"/>
      <c r="L107" s="1503">
        <f>ROUND(K107*$F107,2)</f>
        <v>0</v>
      </c>
      <c r="M107" s="1503">
        <v>99</v>
      </c>
      <c r="N107" s="1503">
        <f>M107*F107</f>
        <v>0</v>
      </c>
      <c r="O107" s="1502">
        <f>I107-K107+M107</f>
        <v>198</v>
      </c>
      <c r="P107" s="1503">
        <f>O107*F107</f>
        <v>0</v>
      </c>
      <c r="Q107" s="1502">
        <f>W107+Y107+AA107+AC107+AE107+AG107</f>
        <v>176.07</v>
      </c>
      <c r="R107" s="1503">
        <f>Q107*F107</f>
        <v>0</v>
      </c>
      <c r="S107" s="1502">
        <f>W107+Y107+AA107+AC107+AE107</f>
        <v>176.07</v>
      </c>
      <c r="T107" s="1503">
        <f>S107*F107</f>
        <v>0</v>
      </c>
      <c r="U107" s="1502">
        <f>I107-S107</f>
        <v>-77.069999999999993</v>
      </c>
      <c r="V107" s="1503">
        <f>U107*F107</f>
        <v>0</v>
      </c>
      <c r="W107" s="1504">
        <v>125.84</v>
      </c>
      <c r="X107" s="1526">
        <f>W107*F107</f>
        <v>0</v>
      </c>
      <c r="Y107" s="1504">
        <v>50.23</v>
      </c>
      <c r="Z107" s="1526">
        <f>Y107*F107</f>
        <v>0</v>
      </c>
      <c r="AA107" s="1504"/>
      <c r="AB107" s="1526"/>
      <c r="AC107" s="1504"/>
      <c r="AD107" s="1526"/>
      <c r="AE107" s="1504"/>
      <c r="AF107" s="1526"/>
      <c r="AG107" s="1504"/>
      <c r="AH107" s="1526"/>
      <c r="AI107" s="1504"/>
      <c r="AJ107" s="1526"/>
    </row>
    <row r="108" spans="1:36" s="1507" customFormat="1" ht="12.75" customHeight="1">
      <c r="A108" s="1493">
        <v>38</v>
      </c>
      <c r="B108" s="1494"/>
      <c r="C108" s="1495" t="s">
        <v>458</v>
      </c>
      <c r="D108" s="1496" t="s">
        <v>459</v>
      </c>
      <c r="E108" s="1496">
        <v>152</v>
      </c>
      <c r="F108" s="1497">
        <v>550</v>
      </c>
      <c r="G108" s="1497"/>
      <c r="H108" s="1498">
        <f>+F108*E108</f>
        <v>83600</v>
      </c>
      <c r="I108" s="1497"/>
      <c r="J108" s="1503"/>
      <c r="K108" s="1503"/>
      <c r="L108" s="1503"/>
      <c r="M108" s="1503"/>
      <c r="N108" s="1503"/>
      <c r="O108" s="1503"/>
      <c r="P108" s="1503"/>
      <c r="Q108" s="1502"/>
      <c r="R108" s="1503"/>
      <c r="S108" s="1502"/>
      <c r="T108" s="1503"/>
      <c r="U108" s="1502"/>
      <c r="V108" s="1503"/>
      <c r="W108" s="1504"/>
      <c r="X108" s="1526"/>
      <c r="Y108" s="1504"/>
      <c r="Z108" s="1526"/>
      <c r="AA108" s="1504"/>
      <c r="AB108" s="1526"/>
      <c r="AC108" s="1504"/>
      <c r="AD108" s="1526"/>
      <c r="AE108" s="1504"/>
      <c r="AF108" s="1526"/>
      <c r="AG108" s="1504"/>
      <c r="AH108" s="1526"/>
      <c r="AI108" s="1504"/>
      <c r="AJ108" s="1526"/>
    </row>
    <row r="109" spans="1:36" s="1507" customFormat="1" ht="12.75" customHeight="1">
      <c r="A109" s="1493"/>
      <c r="B109" s="1494"/>
      <c r="C109" s="1495" t="s">
        <v>460</v>
      </c>
      <c r="D109" s="1496"/>
      <c r="E109" s="1496"/>
      <c r="F109" s="1497"/>
      <c r="G109" s="1497"/>
      <c r="H109" s="1498"/>
      <c r="I109" s="1497"/>
      <c r="J109" s="1503"/>
      <c r="K109" s="1503"/>
      <c r="L109" s="1503"/>
      <c r="M109" s="1503"/>
      <c r="N109" s="1503"/>
      <c r="O109" s="1503"/>
      <c r="P109" s="1503"/>
      <c r="Q109" s="1502"/>
      <c r="R109" s="1503"/>
      <c r="S109" s="1502"/>
      <c r="T109" s="1503"/>
      <c r="U109" s="1502"/>
      <c r="V109" s="1503"/>
      <c r="W109" s="1504"/>
      <c r="X109" s="1526"/>
      <c r="Y109" s="1504"/>
      <c r="Z109" s="1526"/>
      <c r="AA109" s="1504"/>
      <c r="AB109" s="1526"/>
      <c r="AC109" s="1504"/>
      <c r="AD109" s="1526"/>
      <c r="AE109" s="1504"/>
      <c r="AF109" s="1526"/>
      <c r="AG109" s="1504"/>
      <c r="AH109" s="1526"/>
      <c r="AI109" s="1504"/>
      <c r="AJ109" s="1526"/>
    </row>
    <row r="110" spans="1:36" s="1507" customFormat="1" ht="12.75" customHeight="1">
      <c r="A110" s="1493">
        <f>+A108+1</f>
        <v>39</v>
      </c>
      <c r="B110" s="1494"/>
      <c r="C110" s="1495" t="s">
        <v>461</v>
      </c>
      <c r="D110" s="1496" t="s">
        <v>424</v>
      </c>
      <c r="E110" s="1496">
        <v>910</v>
      </c>
      <c r="F110" s="1497">
        <v>52</v>
      </c>
      <c r="G110" s="1497"/>
      <c r="H110" s="1498">
        <f>+F110*E110</f>
        <v>47320</v>
      </c>
      <c r="I110" s="1497">
        <v>5.0999999999999996</v>
      </c>
      <c r="J110" s="1503">
        <f>I110*F110</f>
        <v>265.2</v>
      </c>
      <c r="K110" s="1503"/>
      <c r="L110" s="1503">
        <f>ROUND(K110*$F110,2)</f>
        <v>0</v>
      </c>
      <c r="M110" s="1503">
        <v>3.8</v>
      </c>
      <c r="N110" s="1503">
        <f>M110*F110</f>
        <v>197.6</v>
      </c>
      <c r="O110" s="1502">
        <f>I110-K110+M110</f>
        <v>8.8999999999999986</v>
      </c>
      <c r="P110" s="1503">
        <f>O110*F110</f>
        <v>462.79999999999995</v>
      </c>
      <c r="Q110" s="1502">
        <f>W110+Y110+AA110+AC110+AE110+AG110</f>
        <v>3.15</v>
      </c>
      <c r="R110" s="1503">
        <f>Q110*F110</f>
        <v>163.79999999999998</v>
      </c>
      <c r="S110" s="1502">
        <f>W110+Y110+AA110+AC110+AE110</f>
        <v>3.15</v>
      </c>
      <c r="T110" s="1503">
        <f>S110*F110</f>
        <v>163.79999999999998</v>
      </c>
      <c r="U110" s="1502">
        <f>I110-S110</f>
        <v>1.9499999999999997</v>
      </c>
      <c r="V110" s="1503">
        <f>U110*F110</f>
        <v>101.39999999999999</v>
      </c>
      <c r="W110" s="1504">
        <v>2.0699999999999998</v>
      </c>
      <c r="X110" s="1526">
        <f>W110*F110</f>
        <v>107.63999999999999</v>
      </c>
      <c r="Y110" s="1504">
        <v>1.08</v>
      </c>
      <c r="Z110" s="1526">
        <f>Y110*F110</f>
        <v>56.160000000000004</v>
      </c>
      <c r="AA110" s="1504"/>
      <c r="AB110" s="1526"/>
      <c r="AC110" s="1504"/>
      <c r="AD110" s="1526"/>
      <c r="AE110" s="1504"/>
      <c r="AF110" s="1526"/>
      <c r="AG110" s="1504"/>
      <c r="AH110" s="1526"/>
      <c r="AI110" s="1504"/>
      <c r="AJ110" s="1526"/>
    </row>
    <row r="111" spans="1:36" s="1507" customFormat="1" ht="12.75" customHeight="1">
      <c r="A111" s="1493"/>
      <c r="B111" s="1494"/>
      <c r="C111" s="1495" t="s">
        <v>462</v>
      </c>
      <c r="D111" s="1496"/>
      <c r="E111" s="1496"/>
      <c r="F111" s="1497"/>
      <c r="G111" s="1497"/>
      <c r="H111" s="1498"/>
      <c r="I111" s="1497">
        <v>23.8</v>
      </c>
      <c r="J111" s="1503">
        <f>I111*F111</f>
        <v>0</v>
      </c>
      <c r="K111" s="1503"/>
      <c r="L111" s="1503">
        <f>ROUND(K111*$F111,2)</f>
        <v>0</v>
      </c>
      <c r="M111" s="1503">
        <v>55</v>
      </c>
      <c r="N111" s="1503">
        <f>M111*F111</f>
        <v>0</v>
      </c>
      <c r="O111" s="1502">
        <f>I111-K111+M111</f>
        <v>78.8</v>
      </c>
      <c r="P111" s="1503">
        <f>O111*F111</f>
        <v>0</v>
      </c>
      <c r="Q111" s="1502">
        <f>W111+Y111+AA111+AC111+AE111+AG111</f>
        <v>23.94</v>
      </c>
      <c r="R111" s="1503">
        <f>Q111*F111</f>
        <v>0</v>
      </c>
      <c r="S111" s="1502">
        <f>W111+Y111+AA111+AC111+AE111</f>
        <v>23.94</v>
      </c>
      <c r="T111" s="1503">
        <f>S111*F111</f>
        <v>0</v>
      </c>
      <c r="U111" s="1502">
        <f>I111-S111</f>
        <v>-0.14000000000000057</v>
      </c>
      <c r="V111" s="1503">
        <f>U111*F111</f>
        <v>0</v>
      </c>
      <c r="W111" s="1504">
        <v>15.73</v>
      </c>
      <c r="X111" s="1526">
        <f>W111*F111</f>
        <v>0</v>
      </c>
      <c r="Y111" s="1504">
        <v>8.2100000000000009</v>
      </c>
      <c r="Z111" s="1526">
        <f>Y111*F111</f>
        <v>0</v>
      </c>
      <c r="AA111" s="1504"/>
      <c r="AB111" s="1526"/>
      <c r="AC111" s="1504"/>
      <c r="AD111" s="1526"/>
      <c r="AE111" s="1504"/>
      <c r="AF111" s="1526"/>
      <c r="AG111" s="1504"/>
      <c r="AH111" s="1526"/>
      <c r="AI111" s="1504"/>
      <c r="AJ111" s="1526"/>
    </row>
    <row r="112" spans="1:36" s="1507" customFormat="1" ht="12.75" customHeight="1">
      <c r="A112" s="1493">
        <f>+A110+1</f>
        <v>40</v>
      </c>
      <c r="B112" s="1494"/>
      <c r="C112" s="1495" t="s">
        <v>463</v>
      </c>
      <c r="D112" s="1496" t="s">
        <v>464</v>
      </c>
      <c r="E112" s="1496">
        <v>306</v>
      </c>
      <c r="F112" s="1497">
        <v>125</v>
      </c>
      <c r="G112" s="1497"/>
      <c r="H112" s="1498">
        <f>+F112*E112</f>
        <v>38250</v>
      </c>
      <c r="I112" s="1497"/>
      <c r="J112" s="1503"/>
      <c r="K112" s="1503"/>
      <c r="L112" s="1503"/>
      <c r="M112" s="1503"/>
      <c r="N112" s="1503"/>
      <c r="O112" s="1503"/>
      <c r="P112" s="1503"/>
      <c r="Q112" s="1502"/>
      <c r="R112" s="1503"/>
      <c r="S112" s="1502"/>
      <c r="T112" s="1503"/>
      <c r="U112" s="1502"/>
      <c r="V112" s="1503"/>
      <c r="W112" s="1504"/>
      <c r="X112" s="1526"/>
      <c r="Y112" s="1504"/>
      <c r="Z112" s="1526"/>
      <c r="AA112" s="1504"/>
      <c r="AB112" s="1526"/>
      <c r="AC112" s="1504"/>
      <c r="AD112" s="1526"/>
      <c r="AE112" s="1504"/>
      <c r="AF112" s="1526"/>
      <c r="AG112" s="1504"/>
      <c r="AH112" s="1526"/>
      <c r="AI112" s="1504"/>
      <c r="AJ112" s="1526"/>
    </row>
    <row r="113" spans="1:36" s="1507" customFormat="1" ht="12.75" customHeight="1">
      <c r="A113" s="1493">
        <f>+A112+1</f>
        <v>41</v>
      </c>
      <c r="B113" s="1494"/>
      <c r="C113" s="1495" t="s">
        <v>465</v>
      </c>
      <c r="D113" s="1496" t="s">
        <v>466</v>
      </c>
      <c r="E113" s="1496">
        <v>42</v>
      </c>
      <c r="F113" s="1497">
        <v>250</v>
      </c>
      <c r="G113" s="1497"/>
      <c r="H113" s="1498">
        <f>+F113*E113</f>
        <v>10500</v>
      </c>
      <c r="I113" s="1497">
        <v>2775</v>
      </c>
      <c r="J113" s="1503">
        <f>I113*F113</f>
        <v>693750</v>
      </c>
      <c r="K113" s="1503"/>
      <c r="L113" s="1503">
        <f>ROUND(K113*$F113,2)</f>
        <v>0</v>
      </c>
      <c r="M113" s="1503">
        <v>7398</v>
      </c>
      <c r="N113" s="1503">
        <f>M113*F113</f>
        <v>1849500</v>
      </c>
      <c r="O113" s="1502">
        <f>I113-K113+M113</f>
        <v>10173</v>
      </c>
      <c r="P113" s="1503">
        <f>O113*F113</f>
        <v>2543250</v>
      </c>
      <c r="Q113" s="1502">
        <f>W113+Y113+AA113+AC113+AE113+AG113</f>
        <v>3326.4300000000003</v>
      </c>
      <c r="R113" s="1503">
        <f>Q113*F113</f>
        <v>831607.50000000012</v>
      </c>
      <c r="S113" s="1502">
        <f>W113+Y113+AA113+AC113+AE113</f>
        <v>3326.4300000000003</v>
      </c>
      <c r="T113" s="1503">
        <f>S113*F113</f>
        <v>831607.50000000012</v>
      </c>
      <c r="U113" s="1502">
        <f>I113-S113</f>
        <v>-551.43000000000029</v>
      </c>
      <c r="V113" s="1503">
        <f>U113*F113</f>
        <v>-137857.50000000006</v>
      </c>
      <c r="W113" s="1504">
        <v>2185.94</v>
      </c>
      <c r="X113" s="1526">
        <f>W113*F113</f>
        <v>546485</v>
      </c>
      <c r="Y113" s="1504">
        <v>1140.49</v>
      </c>
      <c r="Z113" s="1526">
        <f>Y113*F113</f>
        <v>285122.5</v>
      </c>
      <c r="AA113" s="1504"/>
      <c r="AB113" s="1526"/>
      <c r="AC113" s="1504"/>
      <c r="AD113" s="1526"/>
      <c r="AE113" s="1504"/>
      <c r="AF113" s="1526"/>
      <c r="AG113" s="1504"/>
      <c r="AH113" s="1526"/>
      <c r="AI113" s="1504"/>
      <c r="AJ113" s="1526"/>
    </row>
    <row r="114" spans="1:36" s="1507" customFormat="1" ht="12.75" customHeight="1">
      <c r="A114" s="1493"/>
      <c r="B114" s="1494"/>
      <c r="C114" s="1495" t="s">
        <v>437</v>
      </c>
      <c r="D114" s="1496"/>
      <c r="E114" s="1496"/>
      <c r="F114" s="1497"/>
      <c r="G114" s="1497"/>
      <c r="H114" s="1498"/>
      <c r="I114" s="1497">
        <v>30.24</v>
      </c>
      <c r="J114" s="1503">
        <f>I114*F114</f>
        <v>0</v>
      </c>
      <c r="K114" s="1503"/>
      <c r="L114" s="1503">
        <f>ROUND(K114*$F114,2)</f>
        <v>0</v>
      </c>
      <c r="M114" s="1503">
        <v>167</v>
      </c>
      <c r="N114" s="1503">
        <f>M114*F114</f>
        <v>0</v>
      </c>
      <c r="O114" s="1502">
        <f>I114-K114+M114</f>
        <v>197.24</v>
      </c>
      <c r="P114" s="1503">
        <f>O114*F114</f>
        <v>0</v>
      </c>
      <c r="Q114" s="1502">
        <f>W114+Y114+AA114+AC114+AE114+AG114</f>
        <v>0</v>
      </c>
      <c r="R114" s="1503">
        <f>Q114*F114</f>
        <v>0</v>
      </c>
      <c r="S114" s="1502">
        <f>W114+Y114+AA114+AC114+AE114</f>
        <v>0</v>
      </c>
      <c r="T114" s="1503">
        <f>S114*F114</f>
        <v>0</v>
      </c>
      <c r="U114" s="1502">
        <f>I114-S114</f>
        <v>30.24</v>
      </c>
      <c r="V114" s="1503">
        <f>U114*F114</f>
        <v>0</v>
      </c>
      <c r="W114" s="1504"/>
      <c r="X114" s="1526"/>
      <c r="Y114" s="1504"/>
      <c r="Z114" s="1526"/>
      <c r="AA114" s="1504"/>
      <c r="AB114" s="1526"/>
      <c r="AC114" s="1504"/>
      <c r="AD114" s="1526"/>
      <c r="AE114" s="1504"/>
      <c r="AF114" s="1526"/>
      <c r="AG114" s="1504"/>
      <c r="AH114" s="1526"/>
      <c r="AI114" s="1504"/>
      <c r="AJ114" s="1526"/>
    </row>
    <row r="115" spans="1:36" s="1507" customFormat="1" ht="12.75" customHeight="1">
      <c r="A115" s="1493">
        <f>+A113+1</f>
        <v>42</v>
      </c>
      <c r="B115" s="1494"/>
      <c r="C115" s="1495" t="s">
        <v>467</v>
      </c>
      <c r="D115" s="1496" t="s">
        <v>424</v>
      </c>
      <c r="E115" s="1496">
        <v>500</v>
      </c>
      <c r="F115" s="1497">
        <v>25</v>
      </c>
      <c r="G115" s="1497"/>
      <c r="H115" s="1498">
        <f>+F115*E115</f>
        <v>12500</v>
      </c>
      <c r="I115" s="1497">
        <v>30.24</v>
      </c>
      <c r="J115" s="1503">
        <f>I115*F115</f>
        <v>756</v>
      </c>
      <c r="K115" s="1503"/>
      <c r="L115" s="1503">
        <f>ROUND(K115*$F115,2)</f>
        <v>0</v>
      </c>
      <c r="M115" s="1503">
        <v>167</v>
      </c>
      <c r="N115" s="1503">
        <f>M115*F115</f>
        <v>4175</v>
      </c>
      <c r="O115" s="1502">
        <f>I115-K115+M115</f>
        <v>197.24</v>
      </c>
      <c r="P115" s="1503">
        <f>O115*F115</f>
        <v>4931</v>
      </c>
      <c r="Q115" s="1502">
        <f>W115+Y115+AA115+AC115+AE115+AG115</f>
        <v>0</v>
      </c>
      <c r="R115" s="1503">
        <f>Q115*F115</f>
        <v>0</v>
      </c>
      <c r="S115" s="1502">
        <f>W115+Y115+AA115+AC115+AE115</f>
        <v>0</v>
      </c>
      <c r="T115" s="1503">
        <f>S115*F115</f>
        <v>0</v>
      </c>
      <c r="U115" s="1502">
        <f>I115-S115</f>
        <v>30.24</v>
      </c>
      <c r="V115" s="1503">
        <f>U115*F115</f>
        <v>756</v>
      </c>
      <c r="W115" s="1504"/>
      <c r="X115" s="1526"/>
      <c r="Y115" s="1504"/>
      <c r="Z115" s="1526"/>
      <c r="AA115" s="1504"/>
      <c r="AB115" s="1526"/>
      <c r="AC115" s="1504"/>
      <c r="AD115" s="1526"/>
      <c r="AE115" s="1504"/>
      <c r="AF115" s="1526"/>
      <c r="AG115" s="1504"/>
      <c r="AH115" s="1526"/>
      <c r="AI115" s="1504"/>
      <c r="AJ115" s="1526"/>
    </row>
    <row r="116" spans="1:36" s="1507" customFormat="1" ht="12.75" customHeight="1">
      <c r="A116" s="1493"/>
      <c r="B116" s="1494"/>
      <c r="C116" s="1495" t="s">
        <v>468</v>
      </c>
      <c r="D116" s="1496"/>
      <c r="E116" s="1496"/>
      <c r="F116" s="1497"/>
      <c r="G116" s="1497"/>
      <c r="H116" s="1498"/>
      <c r="I116" s="1497">
        <v>30.24</v>
      </c>
      <c r="J116" s="1503">
        <f>I116*F116</f>
        <v>0</v>
      </c>
      <c r="K116" s="1503"/>
      <c r="L116" s="1503">
        <f>ROUND(K116*$F116,2)</f>
        <v>0</v>
      </c>
      <c r="M116" s="1503">
        <v>167</v>
      </c>
      <c r="N116" s="1503">
        <f>M116*F116</f>
        <v>0</v>
      </c>
      <c r="O116" s="1502">
        <f>I116-K116+M116</f>
        <v>197.24</v>
      </c>
      <c r="P116" s="1503">
        <f>O116*F116</f>
        <v>0</v>
      </c>
      <c r="Q116" s="1502">
        <f>W116+Y116+AA116+AC116+AE116+AG116</f>
        <v>0</v>
      </c>
      <c r="R116" s="1503">
        <f>Q116*F116</f>
        <v>0</v>
      </c>
      <c r="S116" s="1502">
        <f>W116+Y116+AA116+AC116+AE116</f>
        <v>0</v>
      </c>
      <c r="T116" s="1503">
        <f>S116*F116</f>
        <v>0</v>
      </c>
      <c r="U116" s="1502">
        <f>I116-S116</f>
        <v>30.24</v>
      </c>
      <c r="V116" s="1503">
        <f>U116*F116</f>
        <v>0</v>
      </c>
      <c r="W116" s="1504"/>
      <c r="X116" s="1526"/>
      <c r="Y116" s="1504"/>
      <c r="Z116" s="1526"/>
      <c r="AA116" s="1504"/>
      <c r="AB116" s="1526"/>
      <c r="AC116" s="1504"/>
      <c r="AD116" s="1526"/>
      <c r="AE116" s="1504"/>
      <c r="AF116" s="1526"/>
      <c r="AG116" s="1504"/>
      <c r="AH116" s="1526"/>
      <c r="AI116" s="1504"/>
      <c r="AJ116" s="1526"/>
    </row>
    <row r="117" spans="1:36" s="1507" customFormat="1" ht="12.75" customHeight="1">
      <c r="A117" s="1493"/>
      <c r="B117" s="1494"/>
      <c r="C117" s="1495" t="s">
        <v>366</v>
      </c>
      <c r="D117" s="1496"/>
      <c r="E117" s="1496"/>
      <c r="F117" s="1497"/>
      <c r="G117" s="1497"/>
      <c r="H117" s="1498"/>
      <c r="I117" s="1497">
        <v>0</v>
      </c>
      <c r="J117" s="1503">
        <f>I117*F117</f>
        <v>0</v>
      </c>
      <c r="K117" s="1503">
        <v>1</v>
      </c>
      <c r="L117" s="1503">
        <f>ROUND(K117*$F117,2)</f>
        <v>0</v>
      </c>
      <c r="M117" s="1503"/>
      <c r="N117" s="1503">
        <f>M117*F117</f>
        <v>0</v>
      </c>
      <c r="O117" s="1502">
        <f>I117-K117+M117</f>
        <v>-1</v>
      </c>
      <c r="P117" s="1503">
        <f>O117*F117</f>
        <v>0</v>
      </c>
      <c r="Q117" s="1502">
        <f>W117+Y117+AA117+AC117+AE117+AG117</f>
        <v>0</v>
      </c>
      <c r="R117" s="1503">
        <f>Q117*F117</f>
        <v>0</v>
      </c>
      <c r="S117" s="1502">
        <f>W117+Y117+AA117+AC117+AE117</f>
        <v>0</v>
      </c>
      <c r="T117" s="1503">
        <f>S117*F117</f>
        <v>0</v>
      </c>
      <c r="U117" s="1502">
        <f>I117-S117</f>
        <v>0</v>
      </c>
      <c r="V117" s="1503">
        <f>U117*F117</f>
        <v>0</v>
      </c>
      <c r="W117" s="1504"/>
      <c r="X117" s="1526"/>
      <c r="Y117" s="1504"/>
      <c r="Z117" s="1526"/>
      <c r="AA117" s="1504"/>
      <c r="AB117" s="1526"/>
      <c r="AC117" s="1504"/>
      <c r="AD117" s="1526"/>
      <c r="AE117" s="1504"/>
      <c r="AF117" s="1526"/>
      <c r="AG117" s="1504"/>
      <c r="AH117" s="1526"/>
      <c r="AI117" s="1504"/>
      <c r="AJ117" s="1526"/>
    </row>
    <row r="118" spans="1:36" s="1507" customFormat="1" ht="16.5" customHeight="1">
      <c r="A118" s="1493">
        <f>+A115+1</f>
        <v>43</v>
      </c>
      <c r="B118" s="1494"/>
      <c r="C118" s="1495" t="s">
        <v>469</v>
      </c>
      <c r="D118" s="1496" t="s">
        <v>363</v>
      </c>
      <c r="E118" s="1496">
        <v>15000</v>
      </c>
      <c r="F118" s="1497">
        <v>52</v>
      </c>
      <c r="G118" s="1497"/>
      <c r="H118" s="1498">
        <f>+F118*E118</f>
        <v>780000</v>
      </c>
      <c r="I118" s="1509"/>
      <c r="J118" s="1510">
        <f>SUM(J81:J117)</f>
        <v>2936080.5</v>
      </c>
      <c r="K118" s="1511" t="s">
        <v>470</v>
      </c>
      <c r="L118" s="1510">
        <f>SUM(L81:L117)</f>
        <v>67500</v>
      </c>
      <c r="M118" s="1511" t="s">
        <v>470</v>
      </c>
      <c r="N118" s="1510">
        <f>SUM(N81:N117)</f>
        <v>1857117.6</v>
      </c>
      <c r="O118" s="1511"/>
      <c r="P118" s="1510">
        <f>SUM(P81:P117)</f>
        <v>4725698.0999999996</v>
      </c>
      <c r="Q118" s="1511"/>
      <c r="R118" s="1510">
        <f>SUM(R81:R117)</f>
        <v>2289781.73</v>
      </c>
      <c r="S118" s="1511"/>
      <c r="T118" s="1510">
        <f>SUM(T81:T117)</f>
        <v>834181.7300000001</v>
      </c>
      <c r="U118" s="1511"/>
      <c r="V118" s="1510">
        <f>SUM(V81:V117)</f>
        <v>2101898.77</v>
      </c>
      <c r="W118" s="1527"/>
      <c r="X118" s="1528">
        <f>SUM(X81:X117)</f>
        <v>548213.71</v>
      </c>
      <c r="Y118" s="1511"/>
      <c r="Z118" s="1528">
        <f>SUM(Z81:Z117)</f>
        <v>285968.02</v>
      </c>
      <c r="AA118" s="1511"/>
      <c r="AB118" s="1528">
        <f>SUM(AB81:AB117)</f>
        <v>0</v>
      </c>
      <c r="AC118" s="1511"/>
      <c r="AD118" s="1528">
        <f>SUM(AD81:AD117)</f>
        <v>0</v>
      </c>
      <c r="AE118" s="1511"/>
      <c r="AF118" s="1528">
        <f>SUM(AF81:AF117)</f>
        <v>0</v>
      </c>
      <c r="AG118" s="1511"/>
      <c r="AH118" s="1528">
        <f>SUM(AH81:AH117)</f>
        <v>1455600</v>
      </c>
      <c r="AI118" s="1511"/>
      <c r="AJ118" s="1528">
        <f>SUM(AJ81:AJ117)</f>
        <v>218318.97499999998</v>
      </c>
    </row>
    <row r="119" spans="1:36" s="1507" customFormat="1" ht="16.5" customHeight="1">
      <c r="A119" s="1493">
        <f>+A118+1</f>
        <v>44</v>
      </c>
      <c r="B119" s="1494"/>
      <c r="C119" s="1495" t="s">
        <v>471</v>
      </c>
      <c r="D119" s="1496" t="s">
        <v>363</v>
      </c>
      <c r="E119" s="1496">
        <v>528</v>
      </c>
      <c r="F119" s="1497">
        <v>150</v>
      </c>
      <c r="G119" s="1497"/>
      <c r="H119" s="1498">
        <f>+F119*E119</f>
        <v>79200</v>
      </c>
      <c r="I119" s="1524"/>
      <c r="J119" s="1524"/>
      <c r="K119" s="1508"/>
      <c r="L119" s="1520"/>
      <c r="M119" s="1529"/>
      <c r="N119" s="1503"/>
      <c r="O119" s="1529"/>
      <c r="P119" s="1503"/>
      <c r="Q119" s="1502"/>
      <c r="R119" s="1529"/>
      <c r="S119" s="1529"/>
      <c r="T119" s="1503"/>
      <c r="U119" s="1529"/>
      <c r="V119" s="1503"/>
      <c r="W119" s="1505"/>
      <c r="X119" s="1505"/>
      <c r="Y119" s="1529"/>
      <c r="Z119" s="1506"/>
      <c r="AA119" s="1529"/>
      <c r="AB119" s="1506"/>
      <c r="AC119" s="1529"/>
      <c r="AD119" s="1506"/>
      <c r="AE119" s="1529"/>
      <c r="AF119" s="1506"/>
      <c r="AG119" s="1529"/>
      <c r="AH119" s="1506"/>
      <c r="AI119" s="1529"/>
      <c r="AJ119" s="1506"/>
    </row>
    <row r="120" spans="1:36" s="1507" customFormat="1" ht="16.5" customHeight="1">
      <c r="A120" s="1493"/>
      <c r="B120" s="1494"/>
      <c r="C120" s="1495" t="s">
        <v>454</v>
      </c>
      <c r="D120" s="1496"/>
      <c r="E120" s="1496"/>
      <c r="F120" s="1497"/>
      <c r="G120" s="1497"/>
      <c r="H120" s="1498"/>
      <c r="I120" s="1512"/>
      <c r="J120" s="1513"/>
      <c r="K120" s="1514"/>
      <c r="L120" s="1523"/>
      <c r="M120" s="1530"/>
      <c r="N120" s="1517"/>
      <c r="O120" s="1530"/>
      <c r="P120" s="1517"/>
      <c r="Q120" s="1516"/>
      <c r="R120" s="1530"/>
      <c r="S120" s="1530"/>
      <c r="T120" s="1517"/>
      <c r="U120" s="1530"/>
      <c r="V120" s="1517"/>
      <c r="W120" s="1531"/>
      <c r="X120" s="1531"/>
      <c r="Y120" s="1530"/>
      <c r="Z120" s="1532"/>
      <c r="AA120" s="1530"/>
      <c r="AB120" s="1532"/>
      <c r="AC120" s="1530"/>
      <c r="AD120" s="1532"/>
      <c r="AE120" s="1530"/>
      <c r="AF120" s="1532"/>
      <c r="AG120" s="1530"/>
      <c r="AH120" s="1532"/>
      <c r="AI120" s="1530"/>
      <c r="AJ120" s="1532"/>
    </row>
    <row r="121" spans="1:36" s="1507" customFormat="1" ht="16.5" customHeight="1">
      <c r="A121" s="1493"/>
      <c r="B121" s="1494"/>
      <c r="C121" s="1495" t="s">
        <v>472</v>
      </c>
      <c r="D121" s="1496"/>
      <c r="E121" s="1496"/>
      <c r="F121" s="1497"/>
      <c r="G121" s="1497"/>
      <c r="H121" s="1498"/>
      <c r="I121" s="1525"/>
      <c r="J121" s="1519"/>
      <c r="K121" s="1508"/>
      <c r="L121" s="1520"/>
      <c r="M121" s="1529"/>
      <c r="N121" s="1503"/>
      <c r="O121" s="1529"/>
      <c r="P121" s="1503"/>
      <c r="Q121" s="1502"/>
      <c r="R121" s="1529"/>
      <c r="S121" s="1529"/>
      <c r="T121" s="1503"/>
      <c r="U121" s="1529"/>
      <c r="V121" s="1503"/>
      <c r="W121" s="1504"/>
      <c r="X121" s="1526"/>
      <c r="Y121" s="1529"/>
      <c r="Z121" s="1526"/>
      <c r="AA121" s="1504"/>
      <c r="AB121" s="1526"/>
      <c r="AC121" s="1504"/>
      <c r="AD121" s="1526"/>
      <c r="AE121" s="1504"/>
      <c r="AF121" s="1526"/>
      <c r="AG121" s="1504"/>
      <c r="AH121" s="1526"/>
      <c r="AI121" s="1504"/>
      <c r="AJ121" s="1526"/>
    </row>
    <row r="122" spans="1:36" s="1507" customFormat="1" ht="16.5" customHeight="1">
      <c r="A122" s="1493">
        <f>+A119+1</f>
        <v>45</v>
      </c>
      <c r="B122" s="1494"/>
      <c r="C122" s="1495" t="s">
        <v>473</v>
      </c>
      <c r="D122" s="1496" t="s">
        <v>363</v>
      </c>
      <c r="E122" s="1496">
        <v>52</v>
      </c>
      <c r="F122" s="1497">
        <f>1280*1.2+160</f>
        <v>1696</v>
      </c>
      <c r="G122" s="1497"/>
      <c r="H122" s="1498">
        <f>+F122*E122</f>
        <v>88192</v>
      </c>
      <c r="I122" s="1525"/>
      <c r="J122" s="1503"/>
      <c r="K122" s="1503"/>
      <c r="L122" s="1503"/>
      <c r="M122" s="1503"/>
      <c r="N122" s="1503"/>
      <c r="O122" s="1503"/>
      <c r="P122" s="1503"/>
      <c r="Q122" s="1502"/>
      <c r="R122" s="1503"/>
      <c r="S122" s="1502"/>
      <c r="T122" s="1503"/>
      <c r="U122" s="1502"/>
      <c r="V122" s="1503"/>
      <c r="W122" s="1504"/>
      <c r="X122" s="1526"/>
      <c r="Y122" s="1508"/>
      <c r="Z122" s="1526"/>
      <c r="AA122" s="1504"/>
      <c r="AB122" s="1526"/>
      <c r="AC122" s="1504"/>
      <c r="AD122" s="1526"/>
      <c r="AE122" s="1504"/>
      <c r="AF122" s="1526"/>
      <c r="AG122" s="1504"/>
      <c r="AH122" s="1526"/>
      <c r="AI122" s="1504"/>
      <c r="AJ122" s="1526"/>
    </row>
    <row r="123" spans="1:36" s="1507" customFormat="1" ht="16.5" customHeight="1">
      <c r="A123" s="1493">
        <f>+A122+1</f>
        <v>46</v>
      </c>
      <c r="B123" s="1494"/>
      <c r="C123" s="1495" t="s">
        <v>474</v>
      </c>
      <c r="D123" s="1496" t="s">
        <v>363</v>
      </c>
      <c r="E123" s="1496">
        <v>24</v>
      </c>
      <c r="F123" s="1497">
        <f>1200*1.2+160</f>
        <v>1600</v>
      </c>
      <c r="G123" s="1497"/>
      <c r="H123" s="1498">
        <f>+F123*E123</f>
        <v>38400</v>
      </c>
      <c r="I123" s="1497">
        <v>8788.42</v>
      </c>
      <c r="J123" s="1503">
        <f>I123*F123</f>
        <v>14061472</v>
      </c>
      <c r="K123" s="1503"/>
      <c r="L123" s="1503">
        <f>ROUND(K123*$F123,2)</f>
        <v>0</v>
      </c>
      <c r="M123" s="1503"/>
      <c r="N123" s="1503">
        <f>M123*F123</f>
        <v>0</v>
      </c>
      <c r="O123" s="1502">
        <f>I123-K123+M123</f>
        <v>8788.42</v>
      </c>
      <c r="P123" s="1503">
        <f>O123*F123</f>
        <v>14061472</v>
      </c>
      <c r="Q123" s="1502">
        <f>W123+Y123+AA123+AC123+AE123+AG123</f>
        <v>9446.77</v>
      </c>
      <c r="R123" s="1503">
        <f>Q123*F123</f>
        <v>15114832</v>
      </c>
      <c r="S123" s="1502">
        <f>W123+Y123+AA123+AC123+AE123</f>
        <v>9446.77</v>
      </c>
      <c r="T123" s="1503">
        <f>S123*F123</f>
        <v>15114832</v>
      </c>
      <c r="U123" s="1502">
        <f>I123-S123</f>
        <v>-658.35000000000036</v>
      </c>
      <c r="V123" s="1503">
        <f>U123*F123</f>
        <v>-1053360.0000000005</v>
      </c>
      <c r="W123" s="1504">
        <v>3403.4</v>
      </c>
      <c r="X123" s="1526">
        <f>W123*F123</f>
        <v>5445440</v>
      </c>
      <c r="Y123" s="1504">
        <v>1553.6</v>
      </c>
      <c r="Z123" s="1526">
        <f>Y123*F123</f>
        <v>2485760</v>
      </c>
      <c r="AA123" s="1504">
        <v>938.45</v>
      </c>
      <c r="AB123" s="1526">
        <f>AA123*F123</f>
        <v>1501520</v>
      </c>
      <c r="AC123" s="1504">
        <v>1942.63</v>
      </c>
      <c r="AD123" s="1526">
        <f>AC123*F123</f>
        <v>3108208</v>
      </c>
      <c r="AE123" s="1504">
        <v>1608.69</v>
      </c>
      <c r="AF123" s="1526">
        <f>AE123*F123</f>
        <v>2573904</v>
      </c>
      <c r="AG123" s="1504"/>
      <c r="AH123" s="1526"/>
      <c r="AI123" s="1504">
        <v>55.62</v>
      </c>
      <c r="AJ123" s="1526">
        <f>AI123*F123</f>
        <v>88992</v>
      </c>
    </row>
    <row r="124" spans="1:36" s="1507" customFormat="1" ht="16.5" customHeight="1">
      <c r="A124" s="1493"/>
      <c r="B124" s="1494" t="s">
        <v>436</v>
      </c>
      <c r="C124" s="1495" t="s">
        <v>437</v>
      </c>
      <c r="D124" s="1496"/>
      <c r="E124" s="1496"/>
      <c r="F124" s="1497"/>
      <c r="G124" s="1497"/>
      <c r="H124" s="1498"/>
      <c r="I124" s="1497"/>
      <c r="J124" s="1503"/>
      <c r="K124" s="1503"/>
      <c r="L124" s="1503"/>
      <c r="M124" s="1503"/>
      <c r="N124" s="1503"/>
      <c r="O124" s="1503"/>
      <c r="P124" s="1503"/>
      <c r="Q124" s="1502"/>
      <c r="R124" s="1503"/>
      <c r="S124" s="1502"/>
      <c r="T124" s="1503"/>
      <c r="U124" s="1502"/>
      <c r="V124" s="1503"/>
      <c r="W124" s="1504"/>
      <c r="X124" s="1526"/>
      <c r="Y124" s="1504"/>
      <c r="Z124" s="1526"/>
      <c r="AA124" s="1504"/>
      <c r="AB124" s="1526">
        <f>AA124*F124</f>
        <v>0</v>
      </c>
      <c r="AC124" s="1504"/>
      <c r="AD124" s="1526"/>
      <c r="AE124" s="1504"/>
      <c r="AF124" s="1526"/>
      <c r="AG124" s="1504"/>
      <c r="AH124" s="1526"/>
      <c r="AI124" s="1504"/>
      <c r="AJ124" s="1526"/>
    </row>
    <row r="125" spans="1:36" s="1507" customFormat="1" ht="16.5" customHeight="1">
      <c r="A125" s="1493"/>
      <c r="B125" s="1494" t="s">
        <v>438</v>
      </c>
      <c r="C125" s="1495" t="s">
        <v>439</v>
      </c>
      <c r="D125" s="1496"/>
      <c r="E125" s="1496"/>
      <c r="F125" s="1497"/>
      <c r="G125" s="1497"/>
      <c r="H125" s="1498"/>
      <c r="I125" s="1497">
        <v>10624.96</v>
      </c>
      <c r="J125" s="1503">
        <f>I125*F125</f>
        <v>0</v>
      </c>
      <c r="K125" s="1503"/>
      <c r="L125" s="1503">
        <f>ROUND(K125*$F125,2)</f>
        <v>0</v>
      </c>
      <c r="M125" s="1503"/>
      <c r="N125" s="1503">
        <f>M125*F125</f>
        <v>0</v>
      </c>
      <c r="O125" s="1502">
        <f>I125-K125+M125</f>
        <v>10624.96</v>
      </c>
      <c r="P125" s="1503">
        <f>O125*F125</f>
        <v>0</v>
      </c>
      <c r="Q125" s="1502">
        <f>W125+Y125+AA125+AC125+AE125+AG125</f>
        <v>10437.82</v>
      </c>
      <c r="R125" s="1503">
        <f>Q125*F125</f>
        <v>0</v>
      </c>
      <c r="S125" s="1502">
        <f>W125+Y125+AA125+AC125+AE125</f>
        <v>10437.82</v>
      </c>
      <c r="T125" s="1503">
        <f>S125*F125</f>
        <v>0</v>
      </c>
      <c r="U125" s="1502">
        <f>I125-S125</f>
        <v>187.13999999999942</v>
      </c>
      <c r="V125" s="1503">
        <f>U125*F125</f>
        <v>0</v>
      </c>
      <c r="W125" s="1504">
        <v>4028.5299999999997</v>
      </c>
      <c r="X125" s="1526">
        <f>W125*F125</f>
        <v>0</v>
      </c>
      <c r="Y125" s="1504">
        <v>910.5</v>
      </c>
      <c r="Z125" s="1526">
        <f>Y125*F125</f>
        <v>0</v>
      </c>
      <c r="AA125" s="1504">
        <v>982.74</v>
      </c>
      <c r="AB125" s="1526">
        <f>AA125*F125</f>
        <v>0</v>
      </c>
      <c r="AC125" s="1504">
        <v>2491.17</v>
      </c>
      <c r="AD125" s="1526">
        <f>AC125*F125</f>
        <v>0</v>
      </c>
      <c r="AE125" s="1504">
        <v>2024.88</v>
      </c>
      <c r="AF125" s="1526">
        <f>AE125*F125</f>
        <v>0</v>
      </c>
      <c r="AG125" s="1504"/>
      <c r="AH125" s="1526"/>
      <c r="AI125" s="1504">
        <v>52.75</v>
      </c>
      <c r="AJ125" s="1526">
        <f>AI125*F125</f>
        <v>0</v>
      </c>
    </row>
    <row r="126" spans="1:36" s="1507" customFormat="1" ht="16.5" customHeight="1">
      <c r="A126" s="1493">
        <v>47</v>
      </c>
      <c r="B126" s="1494"/>
      <c r="C126" s="1495" t="s">
        <v>440</v>
      </c>
      <c r="D126" s="1496" t="s">
        <v>424</v>
      </c>
      <c r="E126" s="1496">
        <v>3000</v>
      </c>
      <c r="F126" s="1497">
        <v>11</v>
      </c>
      <c r="G126" s="1497"/>
      <c r="H126" s="1498">
        <f>+F126*E126</f>
        <v>33000</v>
      </c>
      <c r="I126" s="1497"/>
      <c r="J126" s="1503"/>
      <c r="K126" s="1503"/>
      <c r="L126" s="1503"/>
      <c r="M126" s="1503"/>
      <c r="N126" s="1503"/>
      <c r="O126" s="1503"/>
      <c r="P126" s="1503"/>
      <c r="Q126" s="1502"/>
      <c r="R126" s="1503"/>
      <c r="S126" s="1502"/>
      <c r="T126" s="1503"/>
      <c r="U126" s="1502"/>
      <c r="V126" s="1503"/>
      <c r="W126" s="1504"/>
      <c r="X126" s="1526"/>
      <c r="Y126" s="1504"/>
      <c r="Z126" s="1526"/>
      <c r="AA126" s="1504"/>
      <c r="AB126" s="1526"/>
      <c r="AC126" s="1504"/>
      <c r="AD126" s="1526"/>
      <c r="AE126" s="1504"/>
      <c r="AF126" s="1526"/>
      <c r="AG126" s="1504"/>
      <c r="AH126" s="1526"/>
      <c r="AI126" s="1504"/>
      <c r="AJ126" s="1526"/>
    </row>
    <row r="127" spans="1:36" s="1507" customFormat="1" ht="16.5" customHeight="1">
      <c r="A127" s="1493">
        <v>48</v>
      </c>
      <c r="B127" s="1494"/>
      <c r="C127" s="1495" t="s">
        <v>441</v>
      </c>
      <c r="D127" s="1496" t="s">
        <v>424</v>
      </c>
      <c r="E127" s="1496">
        <v>3000</v>
      </c>
      <c r="F127" s="1497">
        <v>7</v>
      </c>
      <c r="G127" s="1497"/>
      <c r="H127" s="1498">
        <f>+F127*E127</f>
        <v>21000</v>
      </c>
      <c r="I127" s="1497"/>
      <c r="J127" s="1503"/>
      <c r="K127" s="1503"/>
      <c r="L127" s="1503"/>
      <c r="M127" s="1503"/>
      <c r="N127" s="1503"/>
      <c r="O127" s="1503"/>
      <c r="P127" s="1503"/>
      <c r="Q127" s="1502"/>
      <c r="R127" s="1503"/>
      <c r="S127" s="1502"/>
      <c r="T127" s="1503"/>
      <c r="U127" s="1502"/>
      <c r="V127" s="1503"/>
      <c r="W127" s="1504"/>
      <c r="X127" s="1526"/>
      <c r="Y127" s="1504"/>
      <c r="Z127" s="1526"/>
      <c r="AA127" s="1504"/>
      <c r="AB127" s="1526"/>
      <c r="AC127" s="1504"/>
      <c r="AD127" s="1526"/>
      <c r="AE127" s="1504"/>
      <c r="AF127" s="1526"/>
      <c r="AG127" s="1504"/>
      <c r="AH127" s="1526"/>
      <c r="AI127" s="1504"/>
      <c r="AJ127" s="1526"/>
    </row>
    <row r="128" spans="1:36" s="1507" customFormat="1" ht="16.5" customHeight="1">
      <c r="A128" s="1493"/>
      <c r="B128" s="1494"/>
      <c r="C128" s="1495" t="s">
        <v>398</v>
      </c>
      <c r="D128" s="1496"/>
      <c r="E128" s="1496"/>
      <c r="F128" s="1497"/>
      <c r="G128" s="1497"/>
      <c r="H128" s="1498"/>
      <c r="I128" s="1497"/>
      <c r="J128" s="1503"/>
      <c r="K128" s="1503"/>
      <c r="L128" s="1503"/>
      <c r="M128" s="1503"/>
      <c r="N128" s="1503"/>
      <c r="O128" s="1503"/>
      <c r="P128" s="1503"/>
      <c r="Q128" s="1502"/>
      <c r="R128" s="1503"/>
      <c r="S128" s="1502"/>
      <c r="T128" s="1503"/>
      <c r="U128" s="1502"/>
      <c r="V128" s="1503"/>
      <c r="W128" s="1504"/>
      <c r="X128" s="1526"/>
      <c r="Y128" s="1504"/>
      <c r="Z128" s="1526"/>
      <c r="AA128" s="1504"/>
      <c r="AB128" s="1526"/>
      <c r="AC128" s="1504"/>
      <c r="AD128" s="1526"/>
      <c r="AE128" s="1504"/>
      <c r="AF128" s="1526"/>
      <c r="AG128" s="1504"/>
      <c r="AH128" s="1526"/>
      <c r="AI128" s="1504"/>
      <c r="AJ128" s="1526"/>
    </row>
    <row r="129" spans="1:36" s="1507" customFormat="1" ht="16.5" customHeight="1">
      <c r="A129" s="1493"/>
      <c r="B129" s="1494"/>
      <c r="C129" s="1495" t="s">
        <v>400</v>
      </c>
      <c r="D129" s="1496"/>
      <c r="E129" s="1496"/>
      <c r="F129" s="1497"/>
      <c r="G129" s="1497"/>
      <c r="H129" s="1498"/>
      <c r="I129" s="1497"/>
      <c r="J129" s="1503"/>
      <c r="K129" s="1503"/>
      <c r="L129" s="1503"/>
      <c r="M129" s="1503"/>
      <c r="N129" s="1503"/>
      <c r="O129" s="1503"/>
      <c r="P129" s="1503"/>
      <c r="Q129" s="1502"/>
      <c r="R129" s="1503"/>
      <c r="S129" s="1502"/>
      <c r="T129" s="1503"/>
      <c r="U129" s="1502"/>
      <c r="V129" s="1503"/>
      <c r="W129" s="1504"/>
      <c r="X129" s="1526"/>
      <c r="Y129" s="1504"/>
      <c r="Z129" s="1526"/>
      <c r="AA129" s="1504"/>
      <c r="AB129" s="1526"/>
      <c r="AC129" s="1504"/>
      <c r="AD129" s="1526"/>
      <c r="AE129" s="1504"/>
      <c r="AF129" s="1526"/>
      <c r="AG129" s="1504"/>
      <c r="AH129" s="1526"/>
      <c r="AI129" s="1504"/>
      <c r="AJ129" s="1526"/>
    </row>
    <row r="130" spans="1:36" s="1507" customFormat="1" ht="16.5" customHeight="1">
      <c r="A130" s="1493"/>
      <c r="B130" s="1494" t="s">
        <v>338</v>
      </c>
      <c r="C130" s="1495" t="s">
        <v>401</v>
      </c>
      <c r="D130" s="1496"/>
      <c r="E130" s="1496"/>
      <c r="F130" s="1497"/>
      <c r="G130" s="1497"/>
      <c r="H130" s="1498"/>
      <c r="I130" s="1497">
        <v>89453.6</v>
      </c>
      <c r="J130" s="1503">
        <f>I130*F130</f>
        <v>0</v>
      </c>
      <c r="K130" s="1503"/>
      <c r="L130" s="1503">
        <f>ROUND(K130*$F130,2)</f>
        <v>0</v>
      </c>
      <c r="M130" s="1503"/>
      <c r="N130" s="1503">
        <f>M130*F130</f>
        <v>0</v>
      </c>
      <c r="O130" s="1502">
        <f>I130-K130+M130</f>
        <v>89453.6</v>
      </c>
      <c r="P130" s="1503">
        <f>O130*F130</f>
        <v>0</v>
      </c>
      <c r="Q130" s="1502">
        <f>W130+Y130+AA130+AC130+AE130+AG130</f>
        <v>93276.62</v>
      </c>
      <c r="R130" s="1503">
        <f>Q130*F130</f>
        <v>0</v>
      </c>
      <c r="S130" s="1502">
        <f>W130+Y130+AA130+AC130+AE130</f>
        <v>93276.62</v>
      </c>
      <c r="T130" s="1503">
        <f>S130*F130</f>
        <v>0</v>
      </c>
      <c r="U130" s="1502">
        <f>I130-S130</f>
        <v>-3823.0199999999895</v>
      </c>
      <c r="V130" s="1503">
        <f>U130*F130</f>
        <v>0</v>
      </c>
      <c r="W130" s="1504">
        <v>32972.18</v>
      </c>
      <c r="X130" s="1526">
        <f>W130*F130</f>
        <v>0</v>
      </c>
      <c r="Y130" s="1504"/>
      <c r="Z130" s="1526"/>
      <c r="AA130" s="1504">
        <v>13413.11</v>
      </c>
      <c r="AB130" s="1526">
        <f>AA130*F130</f>
        <v>0</v>
      </c>
      <c r="AC130" s="1504">
        <v>19136.900000000001</v>
      </c>
      <c r="AD130" s="1526">
        <f>AC130*F130</f>
        <v>0</v>
      </c>
      <c r="AE130" s="1504">
        <v>27754.43</v>
      </c>
      <c r="AF130" s="1526">
        <f>AE130*F130</f>
        <v>0</v>
      </c>
      <c r="AG130" s="1504"/>
      <c r="AH130" s="1526"/>
      <c r="AI130" s="1504">
        <v>290.02999999999997</v>
      </c>
      <c r="AJ130" s="1526">
        <f>AI130*F130</f>
        <v>0</v>
      </c>
    </row>
    <row r="131" spans="1:36" s="1507" customFormat="1" ht="16.5" customHeight="1">
      <c r="A131" s="1493"/>
      <c r="B131" s="1494" t="s">
        <v>402</v>
      </c>
      <c r="C131" s="1495" t="s">
        <v>403</v>
      </c>
      <c r="D131" s="1496"/>
      <c r="E131" s="1496"/>
      <c r="F131" s="1497"/>
      <c r="G131" s="1497"/>
      <c r="H131" s="1498"/>
      <c r="I131" s="1497">
        <v>21974.58</v>
      </c>
      <c r="J131" s="1503">
        <f>I131*F131</f>
        <v>0</v>
      </c>
      <c r="K131" s="1503"/>
      <c r="L131" s="1503">
        <f>ROUND(K131*$F131,2)</f>
        <v>0</v>
      </c>
      <c r="M131" s="1503"/>
      <c r="N131" s="1503">
        <f>M131*F131</f>
        <v>0</v>
      </c>
      <c r="O131" s="1502">
        <f>I131-K131+M131</f>
        <v>21974.58</v>
      </c>
      <c r="P131" s="1503">
        <f>O131*F131</f>
        <v>0</v>
      </c>
      <c r="Q131" s="1502">
        <f>W131+Y131+AA131+AC131+AE131+AG131</f>
        <v>28067.620000000003</v>
      </c>
      <c r="R131" s="1503">
        <f>Q131*F131</f>
        <v>0</v>
      </c>
      <c r="S131" s="1502">
        <f>W131+Y131+AA131+AC131+AE131</f>
        <v>24158.720000000001</v>
      </c>
      <c r="T131" s="1503">
        <f>S131*F131</f>
        <v>0</v>
      </c>
      <c r="U131" s="1502">
        <f>I131-S131</f>
        <v>-2184.1399999999994</v>
      </c>
      <c r="V131" s="1503">
        <f>U131*F131</f>
        <v>0</v>
      </c>
      <c r="W131" s="1504">
        <v>9497.5</v>
      </c>
      <c r="X131" s="1526">
        <f>W131*F131</f>
        <v>0</v>
      </c>
      <c r="Y131" s="1504">
        <v>1106.5899999999999</v>
      </c>
      <c r="Z131" s="1526">
        <f>Y131*F131</f>
        <v>0</v>
      </c>
      <c r="AA131" s="1504">
        <v>3682.06</v>
      </c>
      <c r="AB131" s="1526">
        <f>AA131*F131</f>
        <v>0</v>
      </c>
      <c r="AC131" s="1504">
        <v>5715.67</v>
      </c>
      <c r="AD131" s="1526">
        <f>AC131*F131</f>
        <v>0</v>
      </c>
      <c r="AE131" s="1504">
        <v>4156.8999999999996</v>
      </c>
      <c r="AF131" s="1526">
        <f>AE131*F131</f>
        <v>0</v>
      </c>
      <c r="AG131" s="1504">
        <v>3908.9</v>
      </c>
      <c r="AH131" s="1526">
        <f>AG131*F131</f>
        <v>0</v>
      </c>
      <c r="AI131" s="1504">
        <v>175.04500000000002</v>
      </c>
      <c r="AJ131" s="1526">
        <f>AI131*F131</f>
        <v>0</v>
      </c>
    </row>
    <row r="132" spans="1:36" s="1507" customFormat="1" ht="16.5" customHeight="1">
      <c r="A132" s="1493"/>
      <c r="B132" s="1494" t="s">
        <v>404</v>
      </c>
      <c r="C132" s="1495" t="s">
        <v>405</v>
      </c>
      <c r="D132" s="1496"/>
      <c r="E132" s="1496"/>
      <c r="F132" s="1497"/>
      <c r="G132" s="1497"/>
      <c r="H132" s="1498"/>
      <c r="I132" s="1497"/>
      <c r="J132" s="1503"/>
      <c r="K132" s="1503"/>
      <c r="L132" s="1503"/>
      <c r="M132" s="1503"/>
      <c r="N132" s="1503"/>
      <c r="O132" s="1503"/>
      <c r="P132" s="1503"/>
      <c r="Q132" s="1502"/>
      <c r="R132" s="1503"/>
      <c r="S132" s="1502"/>
      <c r="T132" s="1503"/>
      <c r="U132" s="1502"/>
      <c r="V132" s="1503"/>
      <c r="W132" s="1504"/>
      <c r="X132" s="1526"/>
      <c r="Y132" s="1504"/>
      <c r="Z132" s="1526"/>
      <c r="AA132" s="1504"/>
      <c r="AB132" s="1526"/>
      <c r="AC132" s="1504"/>
      <c r="AD132" s="1526"/>
      <c r="AE132" s="1504"/>
      <c r="AF132" s="1526"/>
      <c r="AG132" s="1504"/>
      <c r="AH132" s="1526"/>
      <c r="AI132" s="1504"/>
      <c r="AJ132" s="1526"/>
    </row>
    <row r="133" spans="1:36" s="1507" customFormat="1" ht="16.5" customHeight="1">
      <c r="A133" s="1493">
        <f>+A127+1</f>
        <v>49</v>
      </c>
      <c r="B133" s="1494" t="s">
        <v>406</v>
      </c>
      <c r="C133" s="1495" t="s">
        <v>407</v>
      </c>
      <c r="D133" s="1496" t="s">
        <v>363</v>
      </c>
      <c r="E133" s="1496">
        <v>400</v>
      </c>
      <c r="F133" s="1497">
        <v>315</v>
      </c>
      <c r="G133" s="1497"/>
      <c r="H133" s="1498">
        <f>+F133*E133</f>
        <v>126000</v>
      </c>
      <c r="I133" s="1497">
        <v>683895.41</v>
      </c>
      <c r="J133" s="1503">
        <f>I133*F133</f>
        <v>215427054.15000001</v>
      </c>
      <c r="K133" s="1503"/>
      <c r="L133" s="1503">
        <f>ROUND(K133*$F133,2)</f>
        <v>0</v>
      </c>
      <c r="M133" s="1503"/>
      <c r="N133" s="1503">
        <f>M133*F133</f>
        <v>0</v>
      </c>
      <c r="O133" s="1502">
        <f>I133-K133+M133</f>
        <v>683895.41</v>
      </c>
      <c r="P133" s="1503">
        <f>O133*F133</f>
        <v>215427054.15000001</v>
      </c>
      <c r="Q133" s="1502">
        <f>W133+Y133+AA133+AC133+AE133+AG133</f>
        <v>648437.19999999995</v>
      </c>
      <c r="R133" s="1503">
        <f>Q133*F133</f>
        <v>204257718</v>
      </c>
      <c r="S133" s="1502">
        <f>W133+Y133+AA133+AC133+AE133</f>
        <v>561502.06999999995</v>
      </c>
      <c r="T133" s="1503">
        <f>S133*F133</f>
        <v>176873152.04999998</v>
      </c>
      <c r="U133" s="1502">
        <f>I133-S133</f>
        <v>122393.34000000008</v>
      </c>
      <c r="V133" s="1503">
        <f>U133*F133</f>
        <v>38553902.100000024</v>
      </c>
      <c r="W133" s="1504">
        <v>211210.06</v>
      </c>
      <c r="X133" s="1526">
        <f>W133*F133</f>
        <v>66531168.899999999</v>
      </c>
      <c r="Y133" s="1504">
        <v>24768.32</v>
      </c>
      <c r="Z133" s="1526">
        <f>Y133*F133</f>
        <v>7802020.7999999998</v>
      </c>
      <c r="AA133" s="1504">
        <v>105890.54</v>
      </c>
      <c r="AB133" s="1526">
        <f>AA133*F133</f>
        <v>33355520.099999998</v>
      </c>
      <c r="AC133" s="1504">
        <v>127236.12</v>
      </c>
      <c r="AD133" s="1526">
        <f>AC133*F133</f>
        <v>40079377.799999997</v>
      </c>
      <c r="AE133" s="1504">
        <v>92397.03</v>
      </c>
      <c r="AF133" s="1526">
        <f>AE133*F133</f>
        <v>29105064.449999999</v>
      </c>
      <c r="AG133" s="1504">
        <v>86935.13</v>
      </c>
      <c r="AH133" s="1526">
        <f>AG133*F133</f>
        <v>27384565.950000003</v>
      </c>
      <c r="AI133" s="1504">
        <v>1567.2600000000002</v>
      </c>
      <c r="AJ133" s="1526">
        <f>AI133*F133</f>
        <v>493686.90000000008</v>
      </c>
    </row>
    <row r="134" spans="1:36" s="1507" customFormat="1" ht="16.5" customHeight="1">
      <c r="A134" s="1493"/>
      <c r="B134" s="1494"/>
      <c r="C134" s="1495" t="s">
        <v>412</v>
      </c>
      <c r="D134" s="1496"/>
      <c r="E134" s="1496"/>
      <c r="F134" s="1497"/>
      <c r="G134" s="1497"/>
      <c r="H134" s="1498"/>
      <c r="I134" s="1497"/>
      <c r="J134" s="1503"/>
      <c r="K134" s="1503"/>
      <c r="L134" s="1503"/>
      <c r="M134" s="1503"/>
      <c r="N134" s="1503"/>
      <c r="O134" s="1503"/>
      <c r="P134" s="1503"/>
      <c r="Q134" s="1502"/>
      <c r="R134" s="1503"/>
      <c r="S134" s="1502"/>
      <c r="T134" s="1503"/>
      <c r="U134" s="1502"/>
      <c r="V134" s="1503"/>
      <c r="W134" s="1504"/>
      <c r="X134" s="1526"/>
      <c r="Y134" s="1504"/>
      <c r="Z134" s="1526"/>
      <c r="AA134" s="1504"/>
      <c r="AB134" s="1526"/>
      <c r="AC134" s="1504"/>
      <c r="AD134" s="1526"/>
      <c r="AE134" s="1504"/>
      <c r="AF134" s="1526"/>
      <c r="AG134" s="1504"/>
      <c r="AH134" s="1526"/>
      <c r="AI134" s="1504"/>
      <c r="AJ134" s="1526"/>
    </row>
    <row r="135" spans="1:36" s="1507" customFormat="1" ht="16.5" customHeight="1">
      <c r="A135" s="1493"/>
      <c r="B135" s="1494" t="s">
        <v>413</v>
      </c>
      <c r="C135" s="1495" t="s">
        <v>414</v>
      </c>
      <c r="D135" s="1496"/>
      <c r="E135" s="1496"/>
      <c r="F135" s="1497"/>
      <c r="G135" s="1497"/>
      <c r="H135" s="1498"/>
      <c r="I135" s="1497">
        <v>0</v>
      </c>
      <c r="J135" s="1503">
        <f>I135*F135</f>
        <v>0</v>
      </c>
      <c r="K135" s="1503">
        <v>4620.3</v>
      </c>
      <c r="L135" s="1503">
        <f>ROUND(K135*$F135,2)</f>
        <v>0</v>
      </c>
      <c r="M135" s="1503"/>
      <c r="N135" s="1503">
        <f>M135*F135</f>
        <v>0</v>
      </c>
      <c r="O135" s="1502">
        <f>I135-K135+M135</f>
        <v>-4620.3</v>
      </c>
      <c r="P135" s="1503">
        <f>O135*F135</f>
        <v>0</v>
      </c>
      <c r="Q135" s="1502">
        <f>W135+Y135+AA135+AC135+AE135+AG135</f>
        <v>0</v>
      </c>
      <c r="R135" s="1503">
        <f>Q135*F135</f>
        <v>0</v>
      </c>
      <c r="S135" s="1502">
        <f>W135+Y135+AA135+AC135+AE135</f>
        <v>0</v>
      </c>
      <c r="T135" s="1503">
        <f>S135*F135</f>
        <v>0</v>
      </c>
      <c r="U135" s="1502">
        <f>I135-S135</f>
        <v>0</v>
      </c>
      <c r="V135" s="1503">
        <f>U135*F135</f>
        <v>0</v>
      </c>
      <c r="W135" s="1504"/>
      <c r="X135" s="1526"/>
      <c r="Y135" s="1504"/>
      <c r="Z135" s="1526"/>
      <c r="AA135" s="1504"/>
      <c r="AB135" s="1526"/>
      <c r="AC135" s="1504"/>
      <c r="AD135" s="1526"/>
      <c r="AE135" s="1504"/>
      <c r="AF135" s="1526"/>
      <c r="AG135" s="1504"/>
      <c r="AH135" s="1526"/>
      <c r="AI135" s="1504"/>
      <c r="AJ135" s="1526"/>
    </row>
    <row r="136" spans="1:36" s="1507" customFormat="1" ht="16.5" customHeight="1">
      <c r="A136" s="1493">
        <v>50</v>
      </c>
      <c r="B136" s="1494" t="s">
        <v>416</v>
      </c>
      <c r="C136" s="1495" t="s">
        <v>475</v>
      </c>
      <c r="D136" s="1496" t="s">
        <v>363</v>
      </c>
      <c r="E136" s="1496">
        <v>120</v>
      </c>
      <c r="F136" s="1497">
        <v>650</v>
      </c>
      <c r="G136" s="1497"/>
      <c r="H136" s="1498">
        <f>+F136*E136</f>
        <v>78000</v>
      </c>
      <c r="I136" s="1497"/>
      <c r="J136" s="1503"/>
      <c r="K136" s="1503"/>
      <c r="L136" s="1503"/>
      <c r="M136" s="1503"/>
      <c r="N136" s="1503"/>
      <c r="O136" s="1503"/>
      <c r="P136" s="1503"/>
      <c r="Q136" s="1502"/>
      <c r="R136" s="1503"/>
      <c r="S136" s="1502"/>
      <c r="T136" s="1503"/>
      <c r="U136" s="1502"/>
      <c r="V136" s="1503"/>
      <c r="W136" s="1504"/>
      <c r="X136" s="1526"/>
      <c r="Y136" s="1504"/>
      <c r="Z136" s="1526"/>
      <c r="AA136" s="1504"/>
      <c r="AB136" s="1526"/>
      <c r="AC136" s="1504"/>
      <c r="AD136" s="1526"/>
      <c r="AE136" s="1504"/>
      <c r="AF136" s="1526"/>
      <c r="AG136" s="1504"/>
      <c r="AH136" s="1526"/>
      <c r="AI136" s="1504"/>
      <c r="AJ136" s="1526"/>
    </row>
    <row r="137" spans="1:36" s="1507" customFormat="1" ht="16.5" customHeight="1">
      <c r="A137" s="1493"/>
      <c r="B137" s="1494" t="s">
        <v>418</v>
      </c>
      <c r="C137" s="1495" t="s">
        <v>419</v>
      </c>
      <c r="D137" s="1496"/>
      <c r="E137" s="1496"/>
      <c r="F137" s="1497"/>
      <c r="G137" s="1497"/>
      <c r="H137" s="1498"/>
      <c r="I137" s="1497">
        <v>5.13</v>
      </c>
      <c r="J137" s="1503">
        <f>I137*F137</f>
        <v>0</v>
      </c>
      <c r="K137" s="1503"/>
      <c r="L137" s="1503">
        <f>ROUND(K137*$F137,2)</f>
        <v>0</v>
      </c>
      <c r="M137" s="1503"/>
      <c r="N137" s="1503">
        <f>M137*F137</f>
        <v>0</v>
      </c>
      <c r="O137" s="1502">
        <f>I137-K137+M137</f>
        <v>5.13</v>
      </c>
      <c r="P137" s="1503">
        <f>O137*F137</f>
        <v>0</v>
      </c>
      <c r="Q137" s="1502">
        <f>W137+Y137+AA137+AC137+AE137+AG137</f>
        <v>5.6000000000000005</v>
      </c>
      <c r="R137" s="1503">
        <f>Q137*F137</f>
        <v>0</v>
      </c>
      <c r="S137" s="1502">
        <f>W137+Y137+AA137+AC137+AE137</f>
        <v>4.82</v>
      </c>
      <c r="T137" s="1503">
        <f>S137*F137</f>
        <v>0</v>
      </c>
      <c r="U137" s="1502">
        <f>I137-S137</f>
        <v>0.30999999999999961</v>
      </c>
      <c r="V137" s="1503">
        <f>U137*F137</f>
        <v>0</v>
      </c>
      <c r="W137" s="1504">
        <v>1.9</v>
      </c>
      <c r="X137" s="1526">
        <f>W137*F137</f>
        <v>0</v>
      </c>
      <c r="Y137" s="1504">
        <v>0.22</v>
      </c>
      <c r="Z137" s="1526">
        <f>Y137*F137</f>
        <v>0</v>
      </c>
      <c r="AA137" s="1504">
        <v>0.73</v>
      </c>
      <c r="AB137" s="1526">
        <f>AA137*F137</f>
        <v>0</v>
      </c>
      <c r="AC137" s="1504">
        <v>1.1399999999999999</v>
      </c>
      <c r="AD137" s="1526">
        <f>AC137*F137</f>
        <v>0</v>
      </c>
      <c r="AE137" s="1504">
        <v>0.83</v>
      </c>
      <c r="AF137" s="1526">
        <f>AE137*F137</f>
        <v>0</v>
      </c>
      <c r="AG137" s="1504">
        <v>0.78</v>
      </c>
      <c r="AH137" s="1526">
        <f>AG137*F137</f>
        <v>0</v>
      </c>
      <c r="AI137" s="1504">
        <v>0.04</v>
      </c>
      <c r="AJ137" s="1526">
        <f>AI137*F137</f>
        <v>0</v>
      </c>
    </row>
    <row r="138" spans="1:36" s="1507" customFormat="1" ht="16.5" customHeight="1">
      <c r="A138" s="1493"/>
      <c r="B138" s="1494" t="s">
        <v>420</v>
      </c>
      <c r="C138" s="1495" t="s">
        <v>421</v>
      </c>
      <c r="D138" s="1496"/>
      <c r="E138" s="1496"/>
      <c r="F138" s="1497"/>
      <c r="G138" s="1497"/>
      <c r="H138" s="1498"/>
      <c r="I138" s="1497"/>
      <c r="J138" s="1503"/>
      <c r="K138" s="1503"/>
      <c r="L138" s="1503"/>
      <c r="M138" s="1503"/>
      <c r="N138" s="1503"/>
      <c r="O138" s="1503"/>
      <c r="P138" s="1503"/>
      <c r="Q138" s="1502"/>
      <c r="R138" s="1503"/>
      <c r="S138" s="1502"/>
      <c r="T138" s="1503"/>
      <c r="U138" s="1502"/>
      <c r="V138" s="1503"/>
      <c r="W138" s="1504"/>
      <c r="X138" s="1526"/>
      <c r="Y138" s="1504"/>
      <c r="Z138" s="1526"/>
      <c r="AA138" s="1504"/>
      <c r="AB138" s="1526"/>
      <c r="AC138" s="1504"/>
      <c r="AD138" s="1526"/>
      <c r="AE138" s="1504"/>
      <c r="AF138" s="1526"/>
      <c r="AG138" s="1504"/>
      <c r="AH138" s="1526"/>
      <c r="AI138" s="1504"/>
      <c r="AJ138" s="1526"/>
    </row>
    <row r="139" spans="1:36" s="1507" customFormat="1" ht="16.5" customHeight="1">
      <c r="A139" s="1493">
        <f>+A136+1</f>
        <v>51</v>
      </c>
      <c r="B139" s="1494" t="s">
        <v>422</v>
      </c>
      <c r="C139" s="1495" t="s">
        <v>476</v>
      </c>
      <c r="D139" s="1496" t="s">
        <v>424</v>
      </c>
      <c r="E139" s="1496">
        <v>15000</v>
      </c>
      <c r="F139" s="1497">
        <v>13.2</v>
      </c>
      <c r="G139" s="1497"/>
      <c r="H139" s="1498">
        <f>+F139*E139</f>
        <v>198000</v>
      </c>
      <c r="I139" s="1497"/>
      <c r="J139" s="1503"/>
      <c r="K139" s="1503"/>
      <c r="L139" s="1503"/>
      <c r="M139" s="1503"/>
      <c r="N139" s="1503"/>
      <c r="O139" s="1503"/>
      <c r="P139" s="1503"/>
      <c r="Q139" s="1502"/>
      <c r="R139" s="1503"/>
      <c r="S139" s="1502"/>
      <c r="T139" s="1503"/>
      <c r="U139" s="1502"/>
      <c r="V139" s="1503"/>
      <c r="W139" s="1504"/>
      <c r="X139" s="1526"/>
      <c r="Y139" s="1504"/>
      <c r="Z139" s="1526"/>
      <c r="AA139" s="1504"/>
      <c r="AB139" s="1526"/>
      <c r="AC139" s="1504"/>
      <c r="AD139" s="1526"/>
      <c r="AE139" s="1504"/>
      <c r="AF139" s="1526"/>
      <c r="AG139" s="1504"/>
      <c r="AH139" s="1526"/>
      <c r="AI139" s="1504"/>
      <c r="AJ139" s="1526"/>
    </row>
    <row r="140" spans="1:36" s="1507" customFormat="1" ht="16.5" customHeight="1">
      <c r="A140" s="1493"/>
      <c r="B140" s="1494"/>
      <c r="C140" s="1495" t="s">
        <v>477</v>
      </c>
      <c r="D140" s="1496"/>
      <c r="E140" s="1496"/>
      <c r="F140" s="1497"/>
      <c r="G140" s="1497"/>
      <c r="H140" s="1498"/>
      <c r="I140" s="1497"/>
      <c r="J140" s="1503"/>
      <c r="K140" s="1503"/>
      <c r="L140" s="1503"/>
      <c r="M140" s="1503"/>
      <c r="N140" s="1503"/>
      <c r="O140" s="1503"/>
      <c r="P140" s="1503"/>
      <c r="Q140" s="1502"/>
      <c r="R140" s="1503"/>
      <c r="S140" s="1502"/>
      <c r="T140" s="1503"/>
      <c r="U140" s="1502"/>
      <c r="V140" s="1503"/>
      <c r="W140" s="1504"/>
      <c r="X140" s="1526"/>
      <c r="Y140" s="1504"/>
      <c r="Z140" s="1526"/>
      <c r="AA140" s="1504"/>
      <c r="AB140" s="1526"/>
      <c r="AC140" s="1504"/>
      <c r="AD140" s="1526"/>
      <c r="AE140" s="1504"/>
      <c r="AF140" s="1526"/>
      <c r="AG140" s="1504"/>
      <c r="AH140" s="1526"/>
      <c r="AI140" s="1504"/>
      <c r="AJ140" s="1526"/>
    </row>
    <row r="141" spans="1:36" s="1507" customFormat="1" ht="16.5" customHeight="1">
      <c r="A141" s="1493"/>
      <c r="B141" s="1494"/>
      <c r="C141" s="1495" t="s">
        <v>478</v>
      </c>
      <c r="D141" s="1496"/>
      <c r="E141" s="1496"/>
      <c r="F141" s="1497"/>
      <c r="G141" s="1497"/>
      <c r="H141" s="1498"/>
      <c r="I141" s="1497">
        <v>5813.39</v>
      </c>
      <c r="J141" s="1503">
        <f>I141*F141</f>
        <v>0</v>
      </c>
      <c r="K141" s="1503"/>
      <c r="L141" s="1503">
        <f>ROUND(K141*$F141,2)</f>
        <v>0</v>
      </c>
      <c r="M141" s="1503"/>
      <c r="N141" s="1503">
        <f>M141*F141</f>
        <v>0</v>
      </c>
      <c r="O141" s="1502">
        <f>I141-K141+M141</f>
        <v>5813.39</v>
      </c>
      <c r="P141" s="1503">
        <f>O141*F141</f>
        <v>0</v>
      </c>
      <c r="Q141" s="1502">
        <f>W141+Y141+AA141+AC141+AE141+AG141</f>
        <v>5758.42</v>
      </c>
      <c r="R141" s="1503">
        <f>Q141*F141</f>
        <v>0</v>
      </c>
      <c r="S141" s="1502">
        <f>W141+Y141+AA141+AC141+AE141</f>
        <v>4988.0600000000004</v>
      </c>
      <c r="T141" s="1503">
        <f>S141*F141</f>
        <v>0</v>
      </c>
      <c r="U141" s="1502">
        <f>I141-S141</f>
        <v>825.32999999999993</v>
      </c>
      <c r="V141" s="1503">
        <f>U141*F141</f>
        <v>0</v>
      </c>
      <c r="W141" s="1504">
        <v>1884</v>
      </c>
      <c r="X141" s="1526">
        <f>W141*F141</f>
        <v>0</v>
      </c>
      <c r="Y141" s="1504">
        <v>219.48</v>
      </c>
      <c r="Z141" s="1526">
        <f>Y141*F141</f>
        <v>0</v>
      </c>
      <c r="AA141" s="1504">
        <v>938.34</v>
      </c>
      <c r="AB141" s="1526">
        <f>AA141*F141</f>
        <v>0</v>
      </c>
      <c r="AC141" s="1504">
        <v>1127.48</v>
      </c>
      <c r="AD141" s="1526">
        <f>AC141*F141</f>
        <v>0</v>
      </c>
      <c r="AE141" s="1504">
        <v>818.76</v>
      </c>
      <c r="AF141" s="1526">
        <f>AE141*F141</f>
        <v>0</v>
      </c>
      <c r="AG141" s="1504">
        <v>770.36</v>
      </c>
      <c r="AH141" s="1526">
        <f>AG141*F141</f>
        <v>0</v>
      </c>
      <c r="AI141" s="1504">
        <v>25.65</v>
      </c>
      <c r="AJ141" s="1526">
        <f>AI141*F141</f>
        <v>0</v>
      </c>
    </row>
    <row r="142" spans="1:36" s="1507" customFormat="1" ht="16.5" customHeight="1">
      <c r="A142" s="1493">
        <v>52</v>
      </c>
      <c r="B142" s="1494"/>
      <c r="C142" s="1495" t="s">
        <v>479</v>
      </c>
      <c r="D142" s="1496" t="s">
        <v>363</v>
      </c>
      <c r="E142" s="1496">
        <v>60</v>
      </c>
      <c r="F142" s="1497">
        <f>1100*1.2</f>
        <v>1320</v>
      </c>
      <c r="G142" s="1497"/>
      <c r="H142" s="1498">
        <f>+F142*E142</f>
        <v>79200</v>
      </c>
      <c r="I142" s="1509"/>
      <c r="J142" s="1510">
        <f>SUM(J122:J141)</f>
        <v>229488526.15000001</v>
      </c>
      <c r="K142" s="1511" t="s">
        <v>480</v>
      </c>
      <c r="L142" s="1510">
        <f>SUM(L122:L141)</f>
        <v>0</v>
      </c>
      <c r="M142" s="1511" t="s">
        <v>480</v>
      </c>
      <c r="N142" s="1510">
        <f>SUM(N122:N141)</f>
        <v>0</v>
      </c>
      <c r="O142" s="1511"/>
      <c r="P142" s="1510">
        <f>SUM(P122:P141)</f>
        <v>229488526.15000001</v>
      </c>
      <c r="Q142" s="1511"/>
      <c r="R142" s="1510">
        <f>SUM(R122:R141)</f>
        <v>219372550</v>
      </c>
      <c r="S142" s="1511"/>
      <c r="T142" s="1510">
        <f>SUM(T122:T141)</f>
        <v>191987984.04999998</v>
      </c>
      <c r="U142" s="1511"/>
      <c r="V142" s="1510">
        <f>SUM(V122:V141)</f>
        <v>37500542.100000024</v>
      </c>
      <c r="W142" s="1527"/>
      <c r="X142" s="1528">
        <f>SUM(X122:X141)</f>
        <v>71976608.900000006</v>
      </c>
      <c r="Y142" s="1504"/>
      <c r="Z142" s="1528">
        <f>SUM(Z122:Z141)</f>
        <v>10287780.800000001</v>
      </c>
      <c r="AA142" s="1504"/>
      <c r="AB142" s="1528">
        <f>SUM(AB122:AB141)</f>
        <v>34857040.099999994</v>
      </c>
      <c r="AC142" s="1504"/>
      <c r="AD142" s="1528">
        <f>SUM(AD122:AD141)</f>
        <v>43187585.799999997</v>
      </c>
      <c r="AE142" s="1504"/>
      <c r="AF142" s="1528">
        <f>SUM(AF122:AF141)</f>
        <v>31678968.449999999</v>
      </c>
      <c r="AG142" s="1504"/>
      <c r="AH142" s="1528">
        <f>SUM(AH122:AH141)</f>
        <v>27384565.950000003</v>
      </c>
      <c r="AI142" s="1504"/>
      <c r="AJ142" s="1528">
        <f>SUM(AJ122:AJ141)</f>
        <v>582678.90000000014</v>
      </c>
    </row>
    <row r="143" spans="1:36" s="1507" customFormat="1" ht="16.5" customHeight="1">
      <c r="A143" s="1493">
        <f>+A142+1</f>
        <v>53</v>
      </c>
      <c r="B143" s="1494"/>
      <c r="C143" s="1495" t="s">
        <v>481</v>
      </c>
      <c r="D143" s="1496" t="s">
        <v>466</v>
      </c>
      <c r="E143" s="1496">
        <v>600</v>
      </c>
      <c r="F143" s="1497">
        <v>165</v>
      </c>
      <c r="G143" s="1497"/>
      <c r="H143" s="1498">
        <f>+F143*E143</f>
        <v>99000</v>
      </c>
      <c r="I143" s="1509"/>
      <c r="J143" s="1524"/>
      <c r="K143" s="1508"/>
      <c r="L143" s="1520"/>
      <c r="M143" s="1529"/>
      <c r="N143" s="1503"/>
      <c r="O143" s="1529"/>
      <c r="P143" s="1503"/>
      <c r="Q143" s="1502"/>
      <c r="R143" s="1529"/>
      <c r="S143" s="1529"/>
      <c r="T143" s="1503"/>
      <c r="U143" s="1529"/>
      <c r="V143" s="1503"/>
      <c r="W143" s="1505"/>
      <c r="X143" s="1505"/>
      <c r="Y143" s="1504"/>
      <c r="Z143" s="1506"/>
      <c r="AA143" s="1504"/>
      <c r="AB143" s="1506"/>
      <c r="AC143" s="1504"/>
      <c r="AD143" s="1506"/>
      <c r="AE143" s="1504"/>
      <c r="AF143" s="1506"/>
      <c r="AG143" s="1504"/>
      <c r="AH143" s="1506"/>
      <c r="AI143" s="1504"/>
      <c r="AJ143" s="1506"/>
    </row>
    <row r="144" spans="1:36" s="1507" customFormat="1" ht="16.5" customHeight="1">
      <c r="A144" s="1493"/>
      <c r="B144" s="1494"/>
      <c r="C144" s="1495" t="s">
        <v>482</v>
      </c>
      <c r="D144" s="1496"/>
      <c r="E144" s="1496"/>
      <c r="F144" s="1497"/>
      <c r="G144" s="1497"/>
      <c r="H144" s="1498"/>
      <c r="I144" s="1512"/>
      <c r="J144" s="1513"/>
      <c r="K144" s="1514"/>
      <c r="L144" s="1523"/>
      <c r="M144" s="1530"/>
      <c r="N144" s="1517"/>
      <c r="O144" s="1530"/>
      <c r="P144" s="1517"/>
      <c r="Q144" s="1516"/>
      <c r="R144" s="1530"/>
      <c r="S144" s="1530"/>
      <c r="T144" s="1517"/>
      <c r="U144" s="1530"/>
      <c r="V144" s="1517"/>
      <c r="W144" s="1531"/>
      <c r="X144" s="1531"/>
      <c r="Y144" s="1530"/>
      <c r="Z144" s="1532"/>
      <c r="AA144" s="1530"/>
      <c r="AB144" s="1532"/>
      <c r="AC144" s="1530"/>
      <c r="AD144" s="1532"/>
      <c r="AE144" s="1530"/>
      <c r="AF144" s="1532"/>
      <c r="AG144" s="1530"/>
      <c r="AH144" s="1532"/>
      <c r="AI144" s="1530"/>
      <c r="AJ144" s="1532"/>
    </row>
    <row r="145" spans="1:36" s="1507" customFormat="1" ht="16.5" customHeight="1">
      <c r="A145" s="1493"/>
      <c r="B145" s="1494"/>
      <c r="C145" s="1495" t="s">
        <v>483</v>
      </c>
      <c r="D145" s="1496"/>
      <c r="E145" s="1496"/>
      <c r="F145" s="1497"/>
      <c r="G145" s="1497"/>
      <c r="H145" s="1498"/>
      <c r="I145" s="1497"/>
      <c r="J145" s="1519"/>
      <c r="K145" s="1508"/>
      <c r="L145" s="1520"/>
      <c r="M145" s="1529"/>
      <c r="N145" s="1503"/>
      <c r="O145" s="1529"/>
      <c r="P145" s="1503"/>
      <c r="Q145" s="1502"/>
      <c r="R145" s="1529"/>
      <c r="S145" s="1529"/>
      <c r="T145" s="1503"/>
      <c r="U145" s="1529"/>
      <c r="V145" s="1503"/>
      <c r="W145" s="1504"/>
      <c r="X145" s="1526"/>
      <c r="Y145" s="1529"/>
      <c r="Z145" s="1526"/>
      <c r="AA145" s="1504"/>
      <c r="AB145" s="1526"/>
      <c r="AC145" s="1504"/>
      <c r="AD145" s="1526"/>
      <c r="AE145" s="1504"/>
      <c r="AF145" s="1526"/>
      <c r="AG145" s="1504"/>
      <c r="AH145" s="1526"/>
      <c r="AI145" s="1504"/>
      <c r="AJ145" s="1526"/>
    </row>
    <row r="146" spans="1:36" s="1507" customFormat="1" ht="16.5" customHeight="1">
      <c r="A146" s="1493">
        <f>+A143+1</f>
        <v>54</v>
      </c>
      <c r="B146" s="1494"/>
      <c r="C146" s="1495" t="s">
        <v>484</v>
      </c>
      <c r="D146" s="1496" t="s">
        <v>485</v>
      </c>
      <c r="E146" s="1496">
        <v>4000</v>
      </c>
      <c r="F146" s="1497">
        <v>180</v>
      </c>
      <c r="G146" s="1497"/>
      <c r="H146" s="1498">
        <f>+F146*E146</f>
        <v>720000</v>
      </c>
      <c r="I146" s="1497"/>
      <c r="J146" s="1503"/>
      <c r="K146" s="1524"/>
      <c r="L146" s="1503"/>
      <c r="M146" s="1508"/>
      <c r="N146" s="1503"/>
      <c r="O146" s="1503"/>
      <c r="P146" s="1503"/>
      <c r="Q146" s="1502"/>
      <c r="R146" s="1503"/>
      <c r="S146" s="1502"/>
      <c r="T146" s="1503"/>
      <c r="U146" s="1502"/>
      <c r="V146" s="1503"/>
      <c r="W146" s="1504"/>
      <c r="X146" s="1526"/>
      <c r="Y146" s="1508"/>
      <c r="Z146" s="1526"/>
      <c r="AA146" s="1504"/>
      <c r="AB146" s="1526"/>
      <c r="AC146" s="1504"/>
      <c r="AD146" s="1526"/>
      <c r="AE146" s="1504"/>
      <c r="AF146" s="1526"/>
      <c r="AG146" s="1504"/>
      <c r="AH146" s="1526"/>
      <c r="AI146" s="1504"/>
      <c r="AJ146" s="1526"/>
    </row>
    <row r="147" spans="1:36" s="1507" customFormat="1" ht="16.5" customHeight="1">
      <c r="A147" s="1493">
        <f>+A146+1</f>
        <v>55</v>
      </c>
      <c r="B147" s="1494"/>
      <c r="C147" s="1495" t="s">
        <v>486</v>
      </c>
      <c r="D147" s="1496" t="s">
        <v>466</v>
      </c>
      <c r="E147" s="1496">
        <v>2000</v>
      </c>
      <c r="F147" s="1497">
        <v>65</v>
      </c>
      <c r="G147" s="1497"/>
      <c r="H147" s="1498">
        <f>+F147*E147</f>
        <v>130000</v>
      </c>
      <c r="I147" s="1497"/>
      <c r="J147" s="1503"/>
      <c r="K147" s="1524"/>
      <c r="L147" s="1503"/>
      <c r="M147" s="1503"/>
      <c r="N147" s="1503"/>
      <c r="O147" s="1503"/>
      <c r="P147" s="1503"/>
      <c r="Q147" s="1502"/>
      <c r="R147" s="1503"/>
      <c r="S147" s="1502"/>
      <c r="T147" s="1503"/>
      <c r="U147" s="1502"/>
      <c r="V147" s="1503"/>
      <c r="W147" s="1504"/>
      <c r="X147" s="1526"/>
      <c r="Y147" s="1508"/>
      <c r="Z147" s="1526"/>
      <c r="AA147" s="1504"/>
      <c r="AB147" s="1526"/>
      <c r="AC147" s="1504"/>
      <c r="AD147" s="1526"/>
      <c r="AE147" s="1504"/>
      <c r="AF147" s="1526"/>
      <c r="AG147" s="1504"/>
      <c r="AH147" s="1526"/>
      <c r="AI147" s="1504"/>
      <c r="AJ147" s="1526"/>
    </row>
    <row r="148" spans="1:36" s="1507" customFormat="1" ht="16.5" customHeight="1">
      <c r="A148" s="1493">
        <f>+A147+1</f>
        <v>56</v>
      </c>
      <c r="B148" s="1494"/>
      <c r="C148" s="1495" t="s">
        <v>487</v>
      </c>
      <c r="D148" s="1496" t="s">
        <v>363</v>
      </c>
      <c r="E148" s="1496">
        <v>12</v>
      </c>
      <c r="F148" s="1497">
        <f>1100*1.2</f>
        <v>1320</v>
      </c>
      <c r="G148" s="1497"/>
      <c r="H148" s="1498">
        <f>+F148*E148</f>
        <v>15840</v>
      </c>
      <c r="I148" s="1497"/>
      <c r="J148" s="1503"/>
      <c r="K148" s="1524"/>
      <c r="L148" s="1503"/>
      <c r="M148" s="1503"/>
      <c r="N148" s="1503"/>
      <c r="O148" s="1503"/>
      <c r="P148" s="1503"/>
      <c r="Q148" s="1502"/>
      <c r="R148" s="1503"/>
      <c r="S148" s="1502"/>
      <c r="T148" s="1503"/>
      <c r="U148" s="1502"/>
      <c r="V148" s="1503"/>
      <c r="W148" s="1504"/>
      <c r="X148" s="1526"/>
      <c r="Y148" s="1508"/>
      <c r="Z148" s="1526"/>
      <c r="AA148" s="1504"/>
      <c r="AB148" s="1526"/>
      <c r="AC148" s="1504"/>
      <c r="AD148" s="1526"/>
      <c r="AE148" s="1504"/>
      <c r="AF148" s="1526"/>
      <c r="AG148" s="1504"/>
      <c r="AH148" s="1526"/>
      <c r="AI148" s="1504"/>
      <c r="AJ148" s="1526"/>
    </row>
    <row r="149" spans="1:36" s="1507" customFormat="1" ht="16.5" customHeight="1">
      <c r="A149" s="1493">
        <f>+A148+1</f>
        <v>57</v>
      </c>
      <c r="B149" s="1494"/>
      <c r="C149" s="1495" t="s">
        <v>488</v>
      </c>
      <c r="D149" s="1496" t="s">
        <v>489</v>
      </c>
      <c r="E149" s="1496">
        <v>1200</v>
      </c>
      <c r="F149" s="1497">
        <v>57</v>
      </c>
      <c r="G149" s="1497"/>
      <c r="H149" s="1498">
        <f>+F149*E149</f>
        <v>68400</v>
      </c>
      <c r="I149" s="1497">
        <v>303.76</v>
      </c>
      <c r="J149" s="1503">
        <f>I149*F149</f>
        <v>17314.32</v>
      </c>
      <c r="K149" s="1524"/>
      <c r="L149" s="1503">
        <f>ROUND(K149*$F149,2)</f>
        <v>0</v>
      </c>
      <c r="M149" s="1503"/>
      <c r="N149" s="1503">
        <f>M149*F149</f>
        <v>0</v>
      </c>
      <c r="O149" s="1502">
        <f>I149-K149+M149</f>
        <v>303.76</v>
      </c>
      <c r="P149" s="1503">
        <f>O149*F149</f>
        <v>17314.32</v>
      </c>
      <c r="Q149" s="1502">
        <f>W149+Y149+AA149+AC149+AE149+AG149</f>
        <v>303.76</v>
      </c>
      <c r="R149" s="1503">
        <f>Q149*F149</f>
        <v>17314.32</v>
      </c>
      <c r="S149" s="1502">
        <f>W149+Y149+AA149+AC149+AE149</f>
        <v>303.76</v>
      </c>
      <c r="T149" s="1503">
        <f>S149*F149</f>
        <v>17314.32</v>
      </c>
      <c r="U149" s="1502">
        <f>I149-S149</f>
        <v>0</v>
      </c>
      <c r="V149" s="1503">
        <f>U149*F149</f>
        <v>0</v>
      </c>
      <c r="W149" s="1504">
        <v>303.76</v>
      </c>
      <c r="X149" s="1526">
        <f>W149*F149</f>
        <v>17314.32</v>
      </c>
      <c r="Y149" s="1504"/>
      <c r="Z149" s="1526"/>
      <c r="AA149" s="1504"/>
      <c r="AB149" s="1526"/>
      <c r="AC149" s="1504"/>
      <c r="AD149" s="1526"/>
      <c r="AE149" s="1504"/>
      <c r="AF149" s="1526"/>
      <c r="AG149" s="1504"/>
      <c r="AH149" s="1526"/>
      <c r="AI149" s="1504"/>
      <c r="AJ149" s="1526"/>
    </row>
    <row r="150" spans="1:36" s="1507" customFormat="1" ht="16.5" customHeight="1">
      <c r="A150" s="1493">
        <f>+A149+1</f>
        <v>58</v>
      </c>
      <c r="B150" s="1494"/>
      <c r="C150" s="1495" t="s">
        <v>490</v>
      </c>
      <c r="D150" s="1496" t="s">
        <v>363</v>
      </c>
      <c r="E150" s="1496">
        <v>80</v>
      </c>
      <c r="F150" s="1497">
        <f>1100*1.2</f>
        <v>1320</v>
      </c>
      <c r="G150" s="1497"/>
      <c r="H150" s="1498">
        <f>+F150*E150</f>
        <v>105600</v>
      </c>
      <c r="I150" s="1497"/>
      <c r="J150" s="1503"/>
      <c r="K150" s="1524"/>
      <c r="L150" s="1503"/>
      <c r="M150" s="1503"/>
      <c r="N150" s="1503"/>
      <c r="O150" s="1503"/>
      <c r="P150" s="1503"/>
      <c r="Q150" s="1502"/>
      <c r="R150" s="1503"/>
      <c r="S150" s="1502"/>
      <c r="T150" s="1503"/>
      <c r="U150" s="1502"/>
      <c r="V150" s="1503"/>
      <c r="W150" s="1504"/>
      <c r="X150" s="1526"/>
      <c r="Y150" s="1504"/>
      <c r="Z150" s="1526"/>
      <c r="AA150" s="1504"/>
      <c r="AB150" s="1526"/>
      <c r="AC150" s="1504"/>
      <c r="AD150" s="1526"/>
      <c r="AE150" s="1504"/>
      <c r="AF150" s="1526"/>
      <c r="AG150" s="1504"/>
      <c r="AH150" s="1526"/>
      <c r="AI150" s="1504"/>
      <c r="AJ150" s="1526"/>
    </row>
    <row r="151" spans="1:36" s="1507" customFormat="1" ht="16.5" customHeight="1">
      <c r="A151" s="1493"/>
      <c r="B151" s="1494"/>
      <c r="C151" s="1495" t="s">
        <v>491</v>
      </c>
      <c r="D151" s="1496"/>
      <c r="E151" s="1496"/>
      <c r="F151" s="1497"/>
      <c r="G151" s="1497"/>
      <c r="H151" s="1498"/>
      <c r="I151" s="1497"/>
      <c r="J151" s="1503"/>
      <c r="K151" s="1524"/>
      <c r="L151" s="1503"/>
      <c r="M151" s="1503"/>
      <c r="N151" s="1503"/>
      <c r="O151" s="1503"/>
      <c r="P151" s="1503"/>
      <c r="Q151" s="1502"/>
      <c r="R151" s="1503"/>
      <c r="S151" s="1502"/>
      <c r="T151" s="1503"/>
      <c r="U151" s="1502"/>
      <c r="V151" s="1503"/>
      <c r="W151" s="1504"/>
      <c r="X151" s="1526"/>
      <c r="Y151" s="1504"/>
      <c r="Z151" s="1526"/>
      <c r="AA151" s="1504"/>
      <c r="AB151" s="1526"/>
      <c r="AC151" s="1504"/>
      <c r="AD151" s="1526"/>
      <c r="AE151" s="1504"/>
      <c r="AF151" s="1526"/>
      <c r="AG151" s="1504"/>
      <c r="AH151" s="1526"/>
      <c r="AI151" s="1504"/>
      <c r="AJ151" s="1526"/>
    </row>
    <row r="152" spans="1:36" s="1507" customFormat="1" ht="16.5" customHeight="1">
      <c r="A152" s="1493">
        <f>+A150+1</f>
        <v>59</v>
      </c>
      <c r="B152" s="1494"/>
      <c r="C152" s="1495" t="s">
        <v>492</v>
      </c>
      <c r="D152" s="1496" t="s">
        <v>489</v>
      </c>
      <c r="E152" s="1496">
        <v>3200</v>
      </c>
      <c r="F152" s="1497">
        <v>1150</v>
      </c>
      <c r="G152" s="1497"/>
      <c r="H152" s="1498">
        <f>+F152*E152</f>
        <v>3680000</v>
      </c>
      <c r="I152" s="1497">
        <v>256.60000000000002</v>
      </c>
      <c r="J152" s="1503">
        <f>I152*F152</f>
        <v>295090</v>
      </c>
      <c r="K152" s="1524"/>
      <c r="L152" s="1503">
        <f>ROUND(K152*$F152,2)</f>
        <v>0</v>
      </c>
      <c r="M152" s="1503"/>
      <c r="N152" s="1503">
        <f>M152*F152</f>
        <v>0</v>
      </c>
      <c r="O152" s="1502">
        <f>I152-K152+M152</f>
        <v>256.60000000000002</v>
      </c>
      <c r="P152" s="1503">
        <f>O152*F152</f>
        <v>295090</v>
      </c>
      <c r="Q152" s="1502">
        <f>W152+Y152+AA152+AC152+AE152+AG152</f>
        <v>256.60000000000002</v>
      </c>
      <c r="R152" s="1503">
        <f>Q152*F152</f>
        <v>295090</v>
      </c>
      <c r="S152" s="1502">
        <f>W152+Y152+AA152+AC152+AE152</f>
        <v>256.60000000000002</v>
      </c>
      <c r="T152" s="1503">
        <f>S152*F152</f>
        <v>295090</v>
      </c>
      <c r="U152" s="1502">
        <f>I152-S152</f>
        <v>0</v>
      </c>
      <c r="V152" s="1503">
        <f>U152*F152</f>
        <v>0</v>
      </c>
      <c r="W152" s="1504">
        <v>256.60000000000002</v>
      </c>
      <c r="X152" s="1526">
        <f>W152*F152</f>
        <v>295090</v>
      </c>
      <c r="Y152" s="1504"/>
      <c r="Z152" s="1526"/>
      <c r="AA152" s="1504"/>
      <c r="AB152" s="1526"/>
      <c r="AC152" s="1504"/>
      <c r="AD152" s="1526"/>
      <c r="AE152" s="1504"/>
      <c r="AF152" s="1526"/>
      <c r="AG152" s="1504"/>
      <c r="AH152" s="1526"/>
      <c r="AI152" s="1504"/>
      <c r="AJ152" s="1526"/>
    </row>
    <row r="153" spans="1:36" s="1507" customFormat="1" ht="16.5" customHeight="1">
      <c r="A153" s="1493"/>
      <c r="B153" s="1494"/>
      <c r="C153" s="1495"/>
      <c r="D153" s="1496"/>
      <c r="E153" s="1496"/>
      <c r="F153" s="1497"/>
      <c r="G153" s="1497"/>
      <c r="H153" s="1498"/>
      <c r="I153" s="1497"/>
      <c r="J153" s="1503"/>
      <c r="K153" s="1524"/>
      <c r="L153" s="1503"/>
      <c r="M153" s="1503"/>
      <c r="N153" s="1503"/>
      <c r="O153" s="1503"/>
      <c r="P153" s="1503"/>
      <c r="Q153" s="1502"/>
      <c r="R153" s="1503"/>
      <c r="S153" s="1502"/>
      <c r="T153" s="1503"/>
      <c r="U153" s="1502"/>
      <c r="V153" s="1503"/>
      <c r="W153" s="1504"/>
      <c r="X153" s="1526"/>
      <c r="Y153" s="1504"/>
      <c r="Z153" s="1526"/>
      <c r="AA153" s="1504"/>
      <c r="AB153" s="1526"/>
      <c r="AC153" s="1504"/>
      <c r="AD153" s="1526"/>
      <c r="AE153" s="1504"/>
      <c r="AF153" s="1526"/>
      <c r="AG153" s="1504"/>
      <c r="AH153" s="1526"/>
      <c r="AI153" s="1504"/>
      <c r="AJ153" s="1526"/>
    </row>
    <row r="154" spans="1:36" s="1507" customFormat="1" ht="16.5" customHeight="1">
      <c r="A154" s="1493"/>
      <c r="B154" s="1494"/>
      <c r="C154" s="1495" t="s">
        <v>493</v>
      </c>
      <c r="D154" s="1496"/>
      <c r="E154" s="1496"/>
      <c r="F154" s="1497"/>
      <c r="G154" s="1497"/>
      <c r="H154" s="1498"/>
      <c r="I154" s="1497"/>
      <c r="J154" s="1503"/>
      <c r="K154" s="1524"/>
      <c r="L154" s="1503"/>
      <c r="M154" s="1503"/>
      <c r="N154" s="1503"/>
      <c r="O154" s="1503"/>
      <c r="P154" s="1503"/>
      <c r="Q154" s="1502"/>
      <c r="R154" s="1503"/>
      <c r="S154" s="1502"/>
      <c r="T154" s="1503"/>
      <c r="U154" s="1502"/>
      <c r="V154" s="1503"/>
      <c r="W154" s="1504"/>
      <c r="X154" s="1526"/>
      <c r="Y154" s="1504"/>
      <c r="Z154" s="1526"/>
      <c r="AA154" s="1504"/>
      <c r="AB154" s="1526"/>
      <c r="AC154" s="1504"/>
      <c r="AD154" s="1526"/>
      <c r="AE154" s="1504"/>
      <c r="AF154" s="1526"/>
      <c r="AG154" s="1504"/>
      <c r="AH154" s="1526"/>
      <c r="AI154" s="1504"/>
      <c r="AJ154" s="1526"/>
    </row>
    <row r="155" spans="1:36" s="1507" customFormat="1" ht="16.5" customHeight="1">
      <c r="A155" s="1493">
        <f>+A152+1</f>
        <v>60</v>
      </c>
      <c r="B155" s="1494"/>
      <c r="C155" s="1495" t="s">
        <v>494</v>
      </c>
      <c r="D155" s="1496" t="s">
        <v>344</v>
      </c>
      <c r="E155" s="1496">
        <v>4500</v>
      </c>
      <c r="F155" s="1497">
        <v>95</v>
      </c>
      <c r="G155" s="1497"/>
      <c r="H155" s="1498">
        <f>+F155*E155</f>
        <v>427500</v>
      </c>
      <c r="I155" s="1497"/>
      <c r="J155" s="1503"/>
      <c r="K155" s="1524"/>
      <c r="L155" s="1503"/>
      <c r="M155" s="1503"/>
      <c r="N155" s="1503"/>
      <c r="O155" s="1503"/>
      <c r="P155" s="1503"/>
      <c r="Q155" s="1502"/>
      <c r="R155" s="1503"/>
      <c r="S155" s="1502"/>
      <c r="T155" s="1503"/>
      <c r="U155" s="1502"/>
      <c r="V155" s="1503"/>
      <c r="W155" s="1504"/>
      <c r="X155" s="1526"/>
      <c r="Y155" s="1504"/>
      <c r="Z155" s="1526"/>
      <c r="AA155" s="1504"/>
      <c r="AB155" s="1526"/>
      <c r="AC155" s="1504"/>
      <c r="AD155" s="1526"/>
      <c r="AE155" s="1504"/>
      <c r="AF155" s="1526"/>
      <c r="AG155" s="1504"/>
      <c r="AH155" s="1526"/>
      <c r="AI155" s="1504"/>
      <c r="AJ155" s="1526"/>
    </row>
    <row r="156" spans="1:36" s="1507" customFormat="1" ht="16.5" customHeight="1">
      <c r="A156" s="1493">
        <f>+A155+1</f>
        <v>61</v>
      </c>
      <c r="B156" s="1494"/>
      <c r="C156" s="1495" t="s">
        <v>495</v>
      </c>
      <c r="D156" s="1496" t="s">
        <v>344</v>
      </c>
      <c r="E156" s="1496">
        <v>72</v>
      </c>
      <c r="F156" s="1497">
        <v>1550</v>
      </c>
      <c r="G156" s="1497"/>
      <c r="H156" s="1498">
        <f>+F156*E156</f>
        <v>111600</v>
      </c>
      <c r="I156" s="1497">
        <v>10</v>
      </c>
      <c r="J156" s="1503">
        <f>I156*F156</f>
        <v>15500</v>
      </c>
      <c r="K156" s="1524"/>
      <c r="L156" s="1503">
        <f>ROUND(K156*$F156,2)</f>
        <v>0</v>
      </c>
      <c r="M156" s="1503"/>
      <c r="N156" s="1503">
        <f>M156*F156</f>
        <v>0</v>
      </c>
      <c r="O156" s="1502">
        <f>I156-K156+M156</f>
        <v>10</v>
      </c>
      <c r="P156" s="1503">
        <f>O156*F156</f>
        <v>15500</v>
      </c>
      <c r="Q156" s="1502">
        <f>W156+Y156+AA156+AC156+AE156+AG156</f>
        <v>5</v>
      </c>
      <c r="R156" s="1503">
        <f>Q156*F156</f>
        <v>7750</v>
      </c>
      <c r="S156" s="1502">
        <f>W156+Y156+AA156+AC156+AE156</f>
        <v>5</v>
      </c>
      <c r="T156" s="1503">
        <f>S156*F156</f>
        <v>7750</v>
      </c>
      <c r="U156" s="1502">
        <f>I156-S156</f>
        <v>5</v>
      </c>
      <c r="V156" s="1503">
        <f>U156*F156</f>
        <v>7750</v>
      </c>
      <c r="W156" s="1504">
        <v>5</v>
      </c>
      <c r="X156" s="1526">
        <f>W156*F156</f>
        <v>7750</v>
      </c>
      <c r="Y156" s="1504"/>
      <c r="Z156" s="1526"/>
      <c r="AA156" s="1504"/>
      <c r="AB156" s="1526"/>
      <c r="AC156" s="1504"/>
      <c r="AD156" s="1526"/>
      <c r="AE156" s="1504"/>
      <c r="AF156" s="1526"/>
      <c r="AG156" s="1504"/>
      <c r="AH156" s="1526"/>
      <c r="AI156" s="1504"/>
      <c r="AJ156" s="1526"/>
    </row>
    <row r="157" spans="1:36" s="1507" customFormat="1" ht="16.5" customHeight="1">
      <c r="A157" s="1493">
        <f>+A156+1</f>
        <v>62</v>
      </c>
      <c r="B157" s="1494"/>
      <c r="C157" s="1495" t="s">
        <v>496</v>
      </c>
      <c r="D157" s="1496" t="s">
        <v>344</v>
      </c>
      <c r="E157" s="1496">
        <v>1872</v>
      </c>
      <c r="F157" s="1497">
        <v>2250</v>
      </c>
      <c r="G157" s="1497"/>
      <c r="H157" s="1498">
        <f>+F157*E157</f>
        <v>4212000</v>
      </c>
      <c r="I157" s="1497">
        <v>57.5</v>
      </c>
      <c r="J157" s="1503">
        <f>I157*F157</f>
        <v>129375</v>
      </c>
      <c r="K157" s="1524"/>
      <c r="L157" s="1503">
        <f>ROUND(K157*$F157,2)</f>
        <v>0</v>
      </c>
      <c r="M157" s="1503"/>
      <c r="N157" s="1503">
        <f>M157*F157</f>
        <v>0</v>
      </c>
      <c r="O157" s="1502">
        <f>I157-K157+M157</f>
        <v>57.5</v>
      </c>
      <c r="P157" s="1503">
        <f>O157*F157</f>
        <v>129375</v>
      </c>
      <c r="Q157" s="1502">
        <f>W157+Y157+AA157+AC157+AE157+AG157</f>
        <v>57.5</v>
      </c>
      <c r="R157" s="1503">
        <f>Q157*F157</f>
        <v>129375</v>
      </c>
      <c r="S157" s="1502">
        <f>W157+Y157+AA157+AC157+AE157</f>
        <v>57.5</v>
      </c>
      <c r="T157" s="1503">
        <f>S157*F157</f>
        <v>129375</v>
      </c>
      <c r="U157" s="1502">
        <f>I157-S157</f>
        <v>0</v>
      </c>
      <c r="V157" s="1503">
        <f>U157*F157</f>
        <v>0</v>
      </c>
      <c r="W157" s="1504">
        <v>57.5</v>
      </c>
      <c r="X157" s="1526">
        <f>W157*F157</f>
        <v>129375</v>
      </c>
      <c r="Y157" s="1504"/>
      <c r="Z157" s="1526"/>
      <c r="AA157" s="1504"/>
      <c r="AB157" s="1526"/>
      <c r="AC157" s="1504"/>
      <c r="AD157" s="1526"/>
      <c r="AE157" s="1504"/>
      <c r="AF157" s="1526"/>
      <c r="AG157" s="1504"/>
      <c r="AH157" s="1526"/>
      <c r="AI157" s="1504"/>
      <c r="AJ157" s="1526"/>
    </row>
    <row r="158" spans="1:36" s="1507" customFormat="1" ht="16.5" customHeight="1">
      <c r="A158" s="1493"/>
      <c r="B158" s="1494" t="s">
        <v>436</v>
      </c>
      <c r="C158" s="1495" t="s">
        <v>437</v>
      </c>
      <c r="D158" s="1496"/>
      <c r="E158" s="1496"/>
      <c r="F158" s="1497" t="s">
        <v>497</v>
      </c>
      <c r="G158" s="1497"/>
      <c r="H158" s="1498"/>
      <c r="I158" s="1497">
        <v>41.5</v>
      </c>
      <c r="J158" s="1503" t="e">
        <f>I158*F158</f>
        <v>#VALUE!</v>
      </c>
      <c r="K158" s="1524"/>
      <c r="L158" s="1503" t="e">
        <f>ROUND(K158*$F158,2)</f>
        <v>#VALUE!</v>
      </c>
      <c r="M158" s="1503"/>
      <c r="N158" s="1503" t="e">
        <f>M158*F158</f>
        <v>#VALUE!</v>
      </c>
      <c r="O158" s="1502">
        <f>I158-K158+M158</f>
        <v>41.5</v>
      </c>
      <c r="P158" s="1503" t="e">
        <f>O158*F158</f>
        <v>#VALUE!</v>
      </c>
      <c r="Q158" s="1502">
        <f>W158+Y158+AA158+AC158+AE158+AG158</f>
        <v>47.16</v>
      </c>
      <c r="R158" s="1503" t="e">
        <f>Q158*F158</f>
        <v>#VALUE!</v>
      </c>
      <c r="S158" s="1502">
        <f>W158+Y158+AA158+AC158+AE158</f>
        <v>47.16</v>
      </c>
      <c r="T158" s="1503" t="e">
        <f>S158*F158</f>
        <v>#VALUE!</v>
      </c>
      <c r="U158" s="1502">
        <f>I158-S158</f>
        <v>-5.6599999999999966</v>
      </c>
      <c r="V158" s="1503" t="e">
        <f>U158*F158</f>
        <v>#VALUE!</v>
      </c>
      <c r="W158" s="1504">
        <v>47.16</v>
      </c>
      <c r="X158" s="1526" t="e">
        <f>W158*F158</f>
        <v>#VALUE!</v>
      </c>
      <c r="Y158" s="1504"/>
      <c r="Z158" s="1526"/>
      <c r="AA158" s="1504"/>
      <c r="AB158" s="1526"/>
      <c r="AC158" s="1504"/>
      <c r="AD158" s="1526"/>
      <c r="AE158" s="1504"/>
      <c r="AF158" s="1526"/>
      <c r="AG158" s="1504"/>
      <c r="AH158" s="1526"/>
      <c r="AI158" s="1504"/>
      <c r="AJ158" s="1526"/>
    </row>
    <row r="159" spans="1:36" s="1507" customFormat="1" ht="16.5" customHeight="1">
      <c r="A159" s="1493"/>
      <c r="B159" s="1494" t="s">
        <v>438</v>
      </c>
      <c r="C159" s="1495" t="s">
        <v>439</v>
      </c>
      <c r="D159" s="1496"/>
      <c r="E159" s="1496"/>
      <c r="F159" s="1497"/>
      <c r="G159" s="1497"/>
      <c r="H159" s="1498"/>
      <c r="I159" s="1497">
        <v>32.200000000000003</v>
      </c>
      <c r="J159" s="1503">
        <f>I159*F159</f>
        <v>0</v>
      </c>
      <c r="K159" s="1524"/>
      <c r="L159" s="1503">
        <f>ROUND(K159*$F159,2)</f>
        <v>0</v>
      </c>
      <c r="M159" s="1503"/>
      <c r="N159" s="1503">
        <f>M159*F159</f>
        <v>0</v>
      </c>
      <c r="O159" s="1502">
        <f>I159-K159+M159</f>
        <v>32.200000000000003</v>
      </c>
      <c r="P159" s="1503">
        <f>O159*F159</f>
        <v>0</v>
      </c>
      <c r="Q159" s="1502">
        <f>W159+Y159+AA159+AC159+AE159+AG159</f>
        <v>32.099999999999994</v>
      </c>
      <c r="R159" s="1503">
        <f>Q159*F159</f>
        <v>0</v>
      </c>
      <c r="S159" s="1502">
        <f>W159+Y159+AA159+AC159+AE159</f>
        <v>32.099999999999994</v>
      </c>
      <c r="T159" s="1503">
        <f>S159*F159</f>
        <v>0</v>
      </c>
      <c r="U159" s="1502">
        <f>I159-S159</f>
        <v>0.10000000000000853</v>
      </c>
      <c r="V159" s="1503">
        <f>U159*F159</f>
        <v>0</v>
      </c>
      <c r="W159" s="1504">
        <v>32.099999999999994</v>
      </c>
      <c r="X159" s="1526">
        <f>W159*F159</f>
        <v>0</v>
      </c>
      <c r="Y159" s="1504"/>
      <c r="Z159" s="1526"/>
      <c r="AA159" s="1504"/>
      <c r="AB159" s="1526"/>
      <c r="AC159" s="1504"/>
      <c r="AD159" s="1526"/>
      <c r="AE159" s="1504"/>
      <c r="AF159" s="1526"/>
      <c r="AG159" s="1504"/>
      <c r="AH159" s="1526"/>
      <c r="AI159" s="1504"/>
      <c r="AJ159" s="1526"/>
    </row>
    <row r="160" spans="1:36" s="1507" customFormat="1" ht="16.5" customHeight="1">
      <c r="A160" s="1493">
        <v>63</v>
      </c>
      <c r="B160" s="1494"/>
      <c r="C160" s="1495" t="s">
        <v>440</v>
      </c>
      <c r="D160" s="1496" t="s">
        <v>424</v>
      </c>
      <c r="E160" s="1496">
        <v>140400</v>
      </c>
      <c r="F160" s="1497">
        <v>11</v>
      </c>
      <c r="G160" s="1497"/>
      <c r="H160" s="1498">
        <f>+F160*E160</f>
        <v>1544400</v>
      </c>
      <c r="I160" s="1497">
        <v>49.8</v>
      </c>
      <c r="J160" s="1503">
        <f>I160*F160</f>
        <v>547.79999999999995</v>
      </c>
      <c r="K160" s="1524"/>
      <c r="L160" s="1503">
        <f>ROUND(K160*$F160,2)</f>
        <v>0</v>
      </c>
      <c r="M160" s="1503"/>
      <c r="N160" s="1503">
        <f>M160*F160</f>
        <v>0</v>
      </c>
      <c r="O160" s="1502">
        <f>I160-K160+M160</f>
        <v>49.8</v>
      </c>
      <c r="P160" s="1503">
        <f>O160*F160</f>
        <v>547.79999999999995</v>
      </c>
      <c r="Q160" s="1502">
        <f>W160+Y160+AA160+AC160+AE160+AG160</f>
        <v>90.329999999999984</v>
      </c>
      <c r="R160" s="1503">
        <f>Q160*F160</f>
        <v>993.62999999999988</v>
      </c>
      <c r="S160" s="1502">
        <f>W160+Y160+AA160+AC160+AE160</f>
        <v>84.529999999999987</v>
      </c>
      <c r="T160" s="1503">
        <f>S160*F160</f>
        <v>929.82999999999981</v>
      </c>
      <c r="U160" s="1502">
        <f>I160-S160</f>
        <v>-34.72999999999999</v>
      </c>
      <c r="V160" s="1503">
        <f>U160*F160</f>
        <v>-382.02999999999986</v>
      </c>
      <c r="W160" s="1504">
        <v>20.96</v>
      </c>
      <c r="X160" s="1526">
        <f>W160*F160</f>
        <v>230.56</v>
      </c>
      <c r="Y160" s="1504">
        <v>27.73</v>
      </c>
      <c r="Z160" s="1526">
        <f>Y160*F160</f>
        <v>305.03000000000003</v>
      </c>
      <c r="AA160" s="1504">
        <v>6.8</v>
      </c>
      <c r="AB160" s="1526">
        <f>AA160*F160</f>
        <v>74.8</v>
      </c>
      <c r="AC160" s="1504">
        <v>23.24</v>
      </c>
      <c r="AD160" s="1526">
        <f>AC160*F160</f>
        <v>255.64</v>
      </c>
      <c r="AE160" s="1504">
        <v>5.8</v>
      </c>
      <c r="AF160" s="1526">
        <f>AE160*F160</f>
        <v>63.8</v>
      </c>
      <c r="AG160" s="1504">
        <v>5.8</v>
      </c>
      <c r="AH160" s="1526">
        <f>AG160*F160</f>
        <v>63.8</v>
      </c>
      <c r="AI160" s="1504"/>
      <c r="AJ160" s="1526"/>
    </row>
    <row r="161" spans="1:36" s="1507" customFormat="1" ht="16.5" customHeight="1">
      <c r="A161" s="1493">
        <v>64</v>
      </c>
      <c r="B161" s="1494"/>
      <c r="C161" s="1495" t="s">
        <v>441</v>
      </c>
      <c r="D161" s="1496" t="s">
        <v>424</v>
      </c>
      <c r="E161" s="1496">
        <v>140400</v>
      </c>
      <c r="F161" s="1497">
        <v>8</v>
      </c>
      <c r="G161" s="1497"/>
      <c r="H161" s="1498">
        <f>+F161*E161</f>
        <v>1123200</v>
      </c>
      <c r="I161" s="1497"/>
      <c r="J161" s="1503"/>
      <c r="K161" s="1524"/>
      <c r="L161" s="1503"/>
      <c r="M161" s="1503"/>
      <c r="N161" s="1503"/>
      <c r="O161" s="1503"/>
      <c r="P161" s="1503"/>
      <c r="Q161" s="1502"/>
      <c r="R161" s="1503"/>
      <c r="S161" s="1502"/>
      <c r="T161" s="1503"/>
      <c r="U161" s="1502"/>
      <c r="V161" s="1503"/>
      <c r="W161" s="1504"/>
      <c r="X161" s="1526"/>
      <c r="Y161" s="1504"/>
      <c r="Z161" s="1526"/>
      <c r="AA161" s="1504"/>
      <c r="AB161" s="1526"/>
      <c r="AC161" s="1504"/>
      <c r="AD161" s="1526"/>
      <c r="AE161" s="1504"/>
      <c r="AF161" s="1526"/>
      <c r="AG161" s="1504"/>
      <c r="AH161" s="1526"/>
      <c r="AI161" s="1504"/>
      <c r="AJ161" s="1526"/>
    </row>
    <row r="162" spans="1:36" s="1507" customFormat="1" ht="16.5" customHeight="1">
      <c r="A162" s="1493">
        <v>65</v>
      </c>
      <c r="B162" s="1494"/>
      <c r="C162" s="1495" t="s">
        <v>498</v>
      </c>
      <c r="D162" s="1496" t="s">
        <v>344</v>
      </c>
      <c r="E162" s="1496">
        <v>1800</v>
      </c>
      <c r="F162" s="1497">
        <v>115</v>
      </c>
      <c r="G162" s="1497"/>
      <c r="H162" s="1498">
        <f>+F162*E162</f>
        <v>207000</v>
      </c>
      <c r="I162" s="1497"/>
      <c r="J162" s="1503"/>
      <c r="K162" s="1524"/>
      <c r="L162" s="1503"/>
      <c r="M162" s="1503"/>
      <c r="N162" s="1503"/>
      <c r="O162" s="1503"/>
      <c r="P162" s="1503"/>
      <c r="Q162" s="1502"/>
      <c r="R162" s="1503"/>
      <c r="S162" s="1502"/>
      <c r="T162" s="1503"/>
      <c r="U162" s="1502"/>
      <c r="V162" s="1503"/>
      <c r="W162" s="1504"/>
      <c r="X162" s="1526"/>
      <c r="Y162" s="1504"/>
      <c r="Z162" s="1526"/>
      <c r="AA162" s="1504"/>
      <c r="AB162" s="1526"/>
      <c r="AC162" s="1504"/>
      <c r="AD162" s="1526"/>
      <c r="AE162" s="1504"/>
      <c r="AF162" s="1526"/>
      <c r="AG162" s="1504"/>
      <c r="AH162" s="1526"/>
      <c r="AI162" s="1504"/>
      <c r="AJ162" s="1526"/>
    </row>
    <row r="163" spans="1:36" s="1507" customFormat="1" ht="16.5" customHeight="1">
      <c r="A163" s="1493">
        <f>+A162+1</f>
        <v>66</v>
      </c>
      <c r="B163" s="1494"/>
      <c r="C163" s="1495" t="s">
        <v>499</v>
      </c>
      <c r="D163" s="1496" t="s">
        <v>446</v>
      </c>
      <c r="E163" s="1496">
        <v>1080</v>
      </c>
      <c r="F163" s="1497">
        <v>35</v>
      </c>
      <c r="G163" s="1497"/>
      <c r="H163" s="1498">
        <f>+F163*E163</f>
        <v>37800</v>
      </c>
      <c r="I163" s="1497"/>
      <c r="J163" s="1503"/>
      <c r="K163" s="1524"/>
      <c r="L163" s="1503"/>
      <c r="M163" s="1503"/>
      <c r="N163" s="1503"/>
      <c r="O163" s="1503"/>
      <c r="P163" s="1503"/>
      <c r="Q163" s="1502"/>
      <c r="R163" s="1503"/>
      <c r="S163" s="1502"/>
      <c r="T163" s="1503"/>
      <c r="U163" s="1502"/>
      <c r="V163" s="1503"/>
      <c r="W163" s="1504"/>
      <c r="X163" s="1526"/>
      <c r="Y163" s="1504"/>
      <c r="Z163" s="1526"/>
      <c r="AA163" s="1504"/>
      <c r="AB163" s="1526"/>
      <c r="AC163" s="1504"/>
      <c r="AD163" s="1526"/>
      <c r="AE163" s="1504"/>
      <c r="AF163" s="1526"/>
      <c r="AG163" s="1504"/>
      <c r="AH163" s="1526"/>
      <c r="AI163" s="1504"/>
      <c r="AJ163" s="1526"/>
    </row>
    <row r="164" spans="1:36" s="1507" customFormat="1" ht="16.5" customHeight="1">
      <c r="A164" s="1493"/>
      <c r="B164" s="1494"/>
      <c r="C164" s="1495" t="s">
        <v>500</v>
      </c>
      <c r="D164" s="1496"/>
      <c r="E164" s="1496"/>
      <c r="F164" s="1497"/>
      <c r="G164" s="1497"/>
      <c r="H164" s="1498"/>
      <c r="I164" s="1497">
        <v>26372</v>
      </c>
      <c r="J164" s="1503">
        <f>I164*F164</f>
        <v>0</v>
      </c>
      <c r="K164" s="1524"/>
      <c r="L164" s="1503">
        <f>ROUND(K164*$F164,2)</f>
        <v>0</v>
      </c>
      <c r="M164" s="1503"/>
      <c r="N164" s="1503">
        <f>M164*F164</f>
        <v>0</v>
      </c>
      <c r="O164" s="1502">
        <f>I164-K164+M164</f>
        <v>26372</v>
      </c>
      <c r="P164" s="1503">
        <f>O164*F164</f>
        <v>0</v>
      </c>
      <c r="Q164" s="1502">
        <f>W164+Y164+AA164+AC164+AE164+AG164</f>
        <v>28576.399999999998</v>
      </c>
      <c r="R164" s="1503">
        <f>Q164*F164</f>
        <v>0</v>
      </c>
      <c r="S164" s="1502">
        <f>W164+Y164+AA164+AC164+AE164</f>
        <v>28251.399999999998</v>
      </c>
      <c r="T164" s="1503">
        <f>S164*F164</f>
        <v>0</v>
      </c>
      <c r="U164" s="1502">
        <f>I164-S164</f>
        <v>-1879.3999999999978</v>
      </c>
      <c r="V164" s="1503">
        <f>U164*F164</f>
        <v>0</v>
      </c>
      <c r="W164" s="1504">
        <v>23475.47</v>
      </c>
      <c r="X164" s="1526">
        <f>W164*F164</f>
        <v>0</v>
      </c>
      <c r="Y164" s="1504">
        <v>3152.17</v>
      </c>
      <c r="Z164" s="1526">
        <f>Y164*F164</f>
        <v>0</v>
      </c>
      <c r="AA164" s="1504"/>
      <c r="AB164" s="1526"/>
      <c r="AC164" s="1504">
        <v>1298.76</v>
      </c>
      <c r="AD164" s="1526">
        <f>AC164*F164</f>
        <v>0</v>
      </c>
      <c r="AE164" s="1504">
        <v>325</v>
      </c>
      <c r="AF164" s="1526">
        <f>AE164*F164</f>
        <v>0</v>
      </c>
      <c r="AG164" s="1504">
        <v>325</v>
      </c>
      <c r="AH164" s="1526">
        <f>AG164*F164</f>
        <v>0</v>
      </c>
      <c r="AI164" s="1504"/>
      <c r="AJ164" s="1526"/>
    </row>
    <row r="165" spans="1:36" s="1507" customFormat="1" ht="16.5" customHeight="1">
      <c r="A165" s="1493">
        <f>+A163+1</f>
        <v>67</v>
      </c>
      <c r="B165" s="1494"/>
      <c r="C165" s="1495" t="s">
        <v>494</v>
      </c>
      <c r="D165" s="1496" t="s">
        <v>344</v>
      </c>
      <c r="E165" s="1496">
        <v>903</v>
      </c>
      <c r="F165" s="1497">
        <v>95</v>
      </c>
      <c r="G165" s="1497"/>
      <c r="H165" s="1498">
        <f>+F165*E165</f>
        <v>85785</v>
      </c>
      <c r="I165" s="1497"/>
      <c r="J165" s="1503"/>
      <c r="K165" s="1524"/>
      <c r="L165" s="1503"/>
      <c r="M165" s="1503"/>
      <c r="N165" s="1503"/>
      <c r="O165" s="1503"/>
      <c r="P165" s="1533"/>
      <c r="Q165" s="1502"/>
      <c r="R165" s="1503"/>
      <c r="S165" s="1502"/>
      <c r="T165" s="1503"/>
      <c r="U165" s="1502"/>
      <c r="V165" s="1503"/>
      <c r="W165" s="1504"/>
      <c r="X165" s="1526"/>
      <c r="Y165" s="1504"/>
      <c r="Z165" s="1526"/>
      <c r="AA165" s="1504"/>
      <c r="AB165" s="1526"/>
      <c r="AC165" s="1504"/>
      <c r="AD165" s="1526"/>
      <c r="AE165" s="1504"/>
      <c r="AF165" s="1526"/>
      <c r="AG165" s="1504"/>
      <c r="AH165" s="1526"/>
      <c r="AI165" s="1504"/>
      <c r="AJ165" s="1526"/>
    </row>
    <row r="166" spans="1:36" s="1507" customFormat="1" ht="16.5" customHeight="1">
      <c r="A166" s="1493"/>
      <c r="B166" s="1494" t="s">
        <v>436</v>
      </c>
      <c r="C166" s="1495" t="s">
        <v>437</v>
      </c>
      <c r="D166" s="1496"/>
      <c r="E166" s="1496"/>
      <c r="F166" s="1497"/>
      <c r="G166" s="1497"/>
      <c r="H166" s="1498"/>
      <c r="I166" s="1497"/>
      <c r="J166" s="1503"/>
      <c r="K166" s="1524"/>
      <c r="L166" s="1503"/>
      <c r="M166" s="1503"/>
      <c r="N166" s="1503"/>
      <c r="O166" s="1503"/>
      <c r="P166" s="1503"/>
      <c r="Q166" s="1502"/>
      <c r="R166" s="1503"/>
      <c r="S166" s="1502"/>
      <c r="T166" s="1503"/>
      <c r="U166" s="1502"/>
      <c r="V166" s="1503"/>
      <c r="W166" s="1504"/>
      <c r="X166" s="1526"/>
      <c r="Y166" s="1504"/>
      <c r="Z166" s="1526"/>
      <c r="AA166" s="1504"/>
      <c r="AB166" s="1526"/>
      <c r="AC166" s="1504"/>
      <c r="AD166" s="1526"/>
      <c r="AE166" s="1504"/>
      <c r="AF166" s="1526"/>
      <c r="AG166" s="1504"/>
      <c r="AH166" s="1526"/>
      <c r="AI166" s="1504"/>
      <c r="AJ166" s="1526"/>
    </row>
    <row r="167" spans="1:36" s="1507" customFormat="1" ht="16.5" customHeight="1">
      <c r="A167" s="1493"/>
      <c r="B167" s="1494" t="s">
        <v>438</v>
      </c>
      <c r="C167" s="1495" t="s">
        <v>439</v>
      </c>
      <c r="D167" s="1496"/>
      <c r="E167" s="1496"/>
      <c r="F167" s="1497"/>
      <c r="G167" s="1497"/>
      <c r="H167" s="1498"/>
      <c r="I167" s="1497"/>
      <c r="J167" s="1503"/>
      <c r="K167" s="1524"/>
      <c r="L167" s="1503"/>
      <c r="M167" s="1503"/>
      <c r="N167" s="1503"/>
      <c r="O167" s="1503"/>
      <c r="P167" s="1503"/>
      <c r="Q167" s="1502"/>
      <c r="R167" s="1503"/>
      <c r="S167" s="1502"/>
      <c r="T167" s="1503"/>
      <c r="U167" s="1502"/>
      <c r="V167" s="1503"/>
      <c r="W167" s="1504"/>
      <c r="X167" s="1526"/>
      <c r="Y167" s="1504"/>
      <c r="Z167" s="1526"/>
      <c r="AA167" s="1504"/>
      <c r="AB167" s="1526"/>
      <c r="AC167" s="1504"/>
      <c r="AD167" s="1526"/>
      <c r="AE167" s="1504"/>
      <c r="AF167" s="1526"/>
      <c r="AG167" s="1504"/>
      <c r="AH167" s="1526"/>
      <c r="AI167" s="1504"/>
      <c r="AJ167" s="1526"/>
    </row>
    <row r="168" spans="1:36" s="1507" customFormat="1" ht="16.5" customHeight="1">
      <c r="A168" s="1493">
        <v>68</v>
      </c>
      <c r="B168" s="1494"/>
      <c r="C168" s="1495" t="s">
        <v>440</v>
      </c>
      <c r="D168" s="1496" t="s">
        <v>424</v>
      </c>
      <c r="E168" s="1496">
        <v>56099</v>
      </c>
      <c r="F168" s="1497">
        <v>11</v>
      </c>
      <c r="G168" s="1497"/>
      <c r="H168" s="1498">
        <f t="shared" ref="H168:H176" si="1">+F168*E168</f>
        <v>617089</v>
      </c>
      <c r="I168" s="1497"/>
      <c r="J168" s="1503"/>
      <c r="K168" s="1524"/>
      <c r="L168" s="1503"/>
      <c r="M168" s="1503"/>
      <c r="N168" s="1503"/>
      <c r="O168" s="1503"/>
      <c r="P168" s="1503"/>
      <c r="Q168" s="1502"/>
      <c r="R168" s="1503"/>
      <c r="S168" s="1502"/>
      <c r="T168" s="1503"/>
      <c r="U168" s="1502"/>
      <c r="V168" s="1503"/>
      <c r="W168" s="1504"/>
      <c r="X168" s="1526"/>
      <c r="Y168" s="1504"/>
      <c r="Z168" s="1526"/>
      <c r="AA168" s="1504"/>
      <c r="AB168" s="1526"/>
      <c r="AC168" s="1504"/>
      <c r="AD168" s="1526"/>
      <c r="AE168" s="1504"/>
      <c r="AF168" s="1526"/>
      <c r="AG168" s="1504"/>
      <c r="AH168" s="1526"/>
      <c r="AI168" s="1504"/>
      <c r="AJ168" s="1526"/>
    </row>
    <row r="169" spans="1:36" s="1507" customFormat="1" ht="16.5" customHeight="1">
      <c r="A169" s="1493">
        <v>69</v>
      </c>
      <c r="B169" s="1494"/>
      <c r="C169" s="1495" t="s">
        <v>441</v>
      </c>
      <c r="D169" s="1496" t="s">
        <v>424</v>
      </c>
      <c r="E169" s="1496">
        <v>56099</v>
      </c>
      <c r="F169" s="1497">
        <v>7</v>
      </c>
      <c r="G169" s="1497"/>
      <c r="H169" s="1498">
        <f t="shared" si="1"/>
        <v>392693</v>
      </c>
      <c r="I169" s="1497">
        <v>36.6</v>
      </c>
      <c r="J169" s="1503">
        <f>I169*F169</f>
        <v>256.2</v>
      </c>
      <c r="K169" s="1524"/>
      <c r="L169" s="1503">
        <f>ROUND(K169*$F169,2)</f>
        <v>0</v>
      </c>
      <c r="M169" s="1503"/>
      <c r="N169" s="1503">
        <f>M169*F169</f>
        <v>0</v>
      </c>
      <c r="O169" s="1502">
        <f>I169-K169+M169</f>
        <v>36.6</v>
      </c>
      <c r="P169" s="1503">
        <f>O169*F169</f>
        <v>256.2</v>
      </c>
      <c r="Q169" s="1502">
        <f>W169+Y169+AA169+AC169+AE169+AG169</f>
        <v>21.34</v>
      </c>
      <c r="R169" s="1503">
        <f>Q169*F169</f>
        <v>149.38</v>
      </c>
      <c r="S169" s="1502">
        <f>W169+Y169+AA169+AC169+AE169</f>
        <v>0</v>
      </c>
      <c r="T169" s="1503">
        <f>S169*F169</f>
        <v>0</v>
      </c>
      <c r="U169" s="1502">
        <f>I169-S169</f>
        <v>36.6</v>
      </c>
      <c r="V169" s="1503">
        <f>U169*F169</f>
        <v>256.2</v>
      </c>
      <c r="W169" s="1504"/>
      <c r="X169" s="1526"/>
      <c r="Y169" s="1504"/>
      <c r="Z169" s="1526"/>
      <c r="AA169" s="1504"/>
      <c r="AB169" s="1526"/>
      <c r="AC169" s="1504"/>
      <c r="AD169" s="1526"/>
      <c r="AE169" s="1504"/>
      <c r="AF169" s="1526"/>
      <c r="AG169" s="1504">
        <v>21.34</v>
      </c>
      <c r="AH169" s="1526">
        <f>AG169*F169</f>
        <v>149.38</v>
      </c>
      <c r="AI169" s="1504"/>
      <c r="AJ169" s="1526"/>
    </row>
    <row r="170" spans="1:36" s="1507" customFormat="1" ht="16.5" customHeight="1">
      <c r="A170" s="1493">
        <v>70</v>
      </c>
      <c r="B170" s="1494"/>
      <c r="C170" s="1495" t="s">
        <v>495</v>
      </c>
      <c r="D170" s="1496" t="s">
        <v>344</v>
      </c>
      <c r="E170" s="1496">
        <v>43</v>
      </c>
      <c r="F170" s="1497">
        <v>1550</v>
      </c>
      <c r="G170" s="1497"/>
      <c r="H170" s="1498">
        <f t="shared" si="1"/>
        <v>66650</v>
      </c>
      <c r="I170" s="1497">
        <v>144.4</v>
      </c>
      <c r="J170" s="1503">
        <f>I170*F170</f>
        <v>223820</v>
      </c>
      <c r="K170" s="1524"/>
      <c r="L170" s="1503">
        <f>ROUND(K170*$F170,2)</f>
        <v>0</v>
      </c>
      <c r="M170" s="1503"/>
      <c r="N170" s="1503">
        <f>M170*F170</f>
        <v>0</v>
      </c>
      <c r="O170" s="1502">
        <f>I170-K170+M170</f>
        <v>144.4</v>
      </c>
      <c r="P170" s="1503">
        <f>O170*F170</f>
        <v>223820</v>
      </c>
      <c r="Q170" s="1502">
        <f>W170+Y170+AA170+AC170+AE170+AG170</f>
        <v>154.02999999999997</v>
      </c>
      <c r="R170" s="1503">
        <f>Q170*F170</f>
        <v>238746.49999999997</v>
      </c>
      <c r="S170" s="1502">
        <f>W170+Y170+AA170+AC170+AE170</f>
        <v>81.709999999999994</v>
      </c>
      <c r="T170" s="1503">
        <f>S170*F170</f>
        <v>126650.49999999999</v>
      </c>
      <c r="U170" s="1502">
        <f>I170-S170</f>
        <v>62.690000000000012</v>
      </c>
      <c r="V170" s="1503">
        <f>U170*F170</f>
        <v>97169.500000000015</v>
      </c>
      <c r="W170" s="1504"/>
      <c r="X170" s="1526"/>
      <c r="Y170" s="1504"/>
      <c r="Z170" s="1526"/>
      <c r="AA170" s="1504"/>
      <c r="AB170" s="1526"/>
      <c r="AC170" s="1504">
        <v>81.709999999999994</v>
      </c>
      <c r="AD170" s="1526">
        <f>AC170*F170</f>
        <v>126650.49999999999</v>
      </c>
      <c r="AE170" s="1504"/>
      <c r="AF170" s="1526"/>
      <c r="AG170" s="1504">
        <v>72.319999999999993</v>
      </c>
      <c r="AH170" s="1526">
        <f>AG170*F170</f>
        <v>112095.99999999999</v>
      </c>
      <c r="AI170" s="1504">
        <v>82.86</v>
      </c>
      <c r="AJ170" s="1526">
        <f>AI170*F170</f>
        <v>128433</v>
      </c>
    </row>
    <row r="171" spans="1:36" s="1507" customFormat="1" ht="16.5" customHeight="1">
      <c r="A171" s="1493">
        <f t="shared" ref="A171:A177" si="2">+A170+1</f>
        <v>71</v>
      </c>
      <c r="B171" s="1494"/>
      <c r="C171" s="1495" t="s">
        <v>501</v>
      </c>
      <c r="D171" s="1496" t="s">
        <v>344</v>
      </c>
      <c r="E171" s="1496">
        <v>633</v>
      </c>
      <c r="F171" s="1497">
        <v>1750</v>
      </c>
      <c r="G171" s="1497"/>
      <c r="H171" s="1498">
        <f t="shared" si="1"/>
        <v>1107750</v>
      </c>
      <c r="I171" s="1497">
        <v>47.3</v>
      </c>
      <c r="J171" s="1503">
        <f>I171*F171</f>
        <v>82775</v>
      </c>
      <c r="K171" s="1524"/>
      <c r="L171" s="1503">
        <f>ROUND(K171*$F171,2)</f>
        <v>0</v>
      </c>
      <c r="M171" s="1503"/>
      <c r="N171" s="1503">
        <f>M171*F171</f>
        <v>0</v>
      </c>
      <c r="O171" s="1502">
        <f>I171-K171+M171</f>
        <v>47.3</v>
      </c>
      <c r="P171" s="1503">
        <f>O171*F171</f>
        <v>82775</v>
      </c>
      <c r="Q171" s="1502">
        <f>W171+Y171+AA171+AC171+AE171+AG171</f>
        <v>37.729999999999997</v>
      </c>
      <c r="R171" s="1503">
        <f>Q171*F171</f>
        <v>66027.5</v>
      </c>
      <c r="S171" s="1502">
        <f>W171+Y171+AA171+AC171+AE171</f>
        <v>37.729999999999997</v>
      </c>
      <c r="T171" s="1503">
        <f>S171*F171</f>
        <v>66027.5</v>
      </c>
      <c r="U171" s="1502">
        <f>I171-S171</f>
        <v>9.57</v>
      </c>
      <c r="V171" s="1503">
        <f>U171*F171</f>
        <v>16747.5</v>
      </c>
      <c r="W171" s="1504">
        <v>37.729999999999997</v>
      </c>
      <c r="X171" s="1526">
        <f>W171*F171</f>
        <v>66027.5</v>
      </c>
      <c r="Y171" s="1504"/>
      <c r="Z171" s="1526"/>
      <c r="AA171" s="1504"/>
      <c r="AB171" s="1526"/>
      <c r="AC171" s="1504"/>
      <c r="AD171" s="1526"/>
      <c r="AE171" s="1504"/>
      <c r="AF171" s="1526"/>
      <c r="AG171" s="1504"/>
      <c r="AH171" s="1526"/>
      <c r="AI171" s="1504"/>
      <c r="AJ171" s="1526"/>
    </row>
    <row r="172" spans="1:36" s="1507" customFormat="1" ht="16.5" customHeight="1">
      <c r="A172" s="1493">
        <f t="shared" si="2"/>
        <v>72</v>
      </c>
      <c r="B172" s="1494"/>
      <c r="C172" s="1495" t="s">
        <v>502</v>
      </c>
      <c r="D172" s="1496" t="s">
        <v>344</v>
      </c>
      <c r="E172" s="1496">
        <v>156</v>
      </c>
      <c r="F172" s="1497">
        <v>1850</v>
      </c>
      <c r="G172" s="1497"/>
      <c r="H172" s="1498">
        <f t="shared" si="1"/>
        <v>288600</v>
      </c>
      <c r="I172" s="1497">
        <v>3996</v>
      </c>
      <c r="J172" s="1503">
        <f>I172*F172</f>
        <v>7392600</v>
      </c>
      <c r="K172" s="1524"/>
      <c r="L172" s="1503">
        <f>ROUND(K172*$F172,2)</f>
        <v>0</v>
      </c>
      <c r="M172" s="1503"/>
      <c r="N172" s="1503">
        <f>M172*F172</f>
        <v>0</v>
      </c>
      <c r="O172" s="1502">
        <f>I172-K172+M172</f>
        <v>3996</v>
      </c>
      <c r="P172" s="1503">
        <f>O172*F172</f>
        <v>7392600</v>
      </c>
      <c r="Q172" s="1502">
        <f>W172+Y172+AA172+AC172+AE172+AG172</f>
        <v>2123.34</v>
      </c>
      <c r="R172" s="1503">
        <f>Q172*F172</f>
        <v>3928179.0000000005</v>
      </c>
      <c r="S172" s="1502">
        <f>W172+Y172+AA172+AC172+AE172</f>
        <v>0</v>
      </c>
      <c r="T172" s="1503">
        <f>S172*F172</f>
        <v>0</v>
      </c>
      <c r="U172" s="1502">
        <f>I172-S172</f>
        <v>3996</v>
      </c>
      <c r="V172" s="1503">
        <f>U172*F172</f>
        <v>7392600</v>
      </c>
      <c r="W172" s="1504"/>
      <c r="X172" s="1526"/>
      <c r="Y172" s="1504"/>
      <c r="Z172" s="1526"/>
      <c r="AA172" s="1504"/>
      <c r="AB172" s="1526"/>
      <c r="AC172" s="1504"/>
      <c r="AD172" s="1526"/>
      <c r="AE172" s="1504"/>
      <c r="AF172" s="1526"/>
      <c r="AG172" s="1504">
        <v>2123.34</v>
      </c>
      <c r="AH172" s="1526">
        <f>AG172*F172</f>
        <v>3928179.0000000005</v>
      </c>
      <c r="AI172" s="1504"/>
      <c r="AJ172" s="1526"/>
    </row>
    <row r="173" spans="1:36" s="1507" customFormat="1" ht="16.5" customHeight="1">
      <c r="A173" s="1493">
        <f t="shared" si="2"/>
        <v>73</v>
      </c>
      <c r="B173" s="1494"/>
      <c r="C173" s="1495" t="s">
        <v>503</v>
      </c>
      <c r="D173" s="1496" t="s">
        <v>344</v>
      </c>
      <c r="E173" s="1496">
        <v>45</v>
      </c>
      <c r="F173" s="1497">
        <v>2015</v>
      </c>
      <c r="G173" s="1497"/>
      <c r="H173" s="1498">
        <f t="shared" si="1"/>
        <v>90675</v>
      </c>
      <c r="I173" s="1497"/>
      <c r="J173" s="1503"/>
      <c r="K173" s="1524"/>
      <c r="L173" s="1503"/>
      <c r="M173" s="1503"/>
      <c r="N173" s="1503"/>
      <c r="O173" s="1503"/>
      <c r="P173" s="1503"/>
      <c r="Q173" s="1502"/>
      <c r="R173" s="1503"/>
      <c r="S173" s="1502"/>
      <c r="T173" s="1503"/>
      <c r="U173" s="1502"/>
      <c r="V173" s="1503"/>
      <c r="W173" s="1504"/>
      <c r="X173" s="1526"/>
      <c r="Y173" s="1504"/>
      <c r="Z173" s="1526"/>
      <c r="AA173" s="1504"/>
      <c r="AB173" s="1526"/>
      <c r="AC173" s="1504"/>
      <c r="AD173" s="1526"/>
      <c r="AE173" s="1504"/>
      <c r="AF173" s="1526"/>
      <c r="AG173" s="1504"/>
      <c r="AH173" s="1526"/>
      <c r="AI173" s="1504"/>
      <c r="AJ173" s="1526"/>
    </row>
    <row r="174" spans="1:36" s="1507" customFormat="1" ht="16.5" customHeight="1">
      <c r="A174" s="1493">
        <f t="shared" si="2"/>
        <v>74</v>
      </c>
      <c r="B174" s="1494"/>
      <c r="C174" s="1495" t="s">
        <v>504</v>
      </c>
      <c r="D174" s="1496" t="s">
        <v>344</v>
      </c>
      <c r="E174" s="1496">
        <v>86</v>
      </c>
      <c r="F174" s="1497">
        <v>350</v>
      </c>
      <c r="G174" s="1497"/>
      <c r="H174" s="1498">
        <f t="shared" si="1"/>
        <v>30100</v>
      </c>
      <c r="I174" s="1497">
        <v>26</v>
      </c>
      <c r="J174" s="1503">
        <f>I174*F174</f>
        <v>9100</v>
      </c>
      <c r="K174" s="1524"/>
      <c r="L174" s="1503">
        <f>ROUND(K174*$F174,2)</f>
        <v>0</v>
      </c>
      <c r="M174" s="1503"/>
      <c r="N174" s="1503">
        <f>M174*F174</f>
        <v>0</v>
      </c>
      <c r="O174" s="1502">
        <f>I174-K174+M174</f>
        <v>26</v>
      </c>
      <c r="P174" s="1503">
        <f>O174*F174</f>
        <v>9100</v>
      </c>
      <c r="Q174" s="1502">
        <f>W174+Y174+AA174+AC174+AE174+AG174</f>
        <v>54.72</v>
      </c>
      <c r="R174" s="1503">
        <f>Q174*F174</f>
        <v>19152</v>
      </c>
      <c r="S174" s="1502">
        <f>W174+Y174+AA174+AC174+AE174</f>
        <v>0</v>
      </c>
      <c r="T174" s="1503">
        <f>S174*F174</f>
        <v>0</v>
      </c>
      <c r="U174" s="1502">
        <f>I174-S174</f>
        <v>26</v>
      </c>
      <c r="V174" s="1503">
        <f>U174*F174</f>
        <v>9100</v>
      </c>
      <c r="W174" s="1504"/>
      <c r="X174" s="1526"/>
      <c r="Y174" s="1504"/>
      <c r="Z174" s="1526"/>
      <c r="AA174" s="1504"/>
      <c r="AB174" s="1526"/>
      <c r="AC174" s="1504"/>
      <c r="AD174" s="1526"/>
      <c r="AE174" s="1504"/>
      <c r="AF174" s="1526"/>
      <c r="AG174" s="1504">
        <v>54.72</v>
      </c>
      <c r="AH174" s="1526">
        <f>AG174*F174</f>
        <v>19152</v>
      </c>
      <c r="AI174" s="1504"/>
      <c r="AJ174" s="1526"/>
    </row>
    <row r="175" spans="1:36" s="1507" customFormat="1" ht="16.5" customHeight="1">
      <c r="A175" s="1493">
        <f t="shared" si="2"/>
        <v>75</v>
      </c>
      <c r="B175" s="1494"/>
      <c r="C175" s="1495" t="s">
        <v>505</v>
      </c>
      <c r="D175" s="1496" t="s">
        <v>489</v>
      </c>
      <c r="E175" s="1496">
        <v>8000</v>
      </c>
      <c r="F175" s="1497">
        <v>450</v>
      </c>
      <c r="G175" s="1497"/>
      <c r="H175" s="1498">
        <f t="shared" si="1"/>
        <v>3600000</v>
      </c>
      <c r="I175" s="1497">
        <v>110</v>
      </c>
      <c r="J175" s="1503">
        <f>I175*F175</f>
        <v>49500</v>
      </c>
      <c r="K175" s="1524"/>
      <c r="L175" s="1503">
        <f>ROUND(K175*$F175,2)</f>
        <v>0</v>
      </c>
      <c r="M175" s="1503"/>
      <c r="N175" s="1503">
        <f>M175*F175</f>
        <v>0</v>
      </c>
      <c r="O175" s="1502">
        <f>I175-K175+M175</f>
        <v>110</v>
      </c>
      <c r="P175" s="1503">
        <f>O175*F175</f>
        <v>49500</v>
      </c>
      <c r="Q175" s="1502">
        <f>W175+Y175+AA175+AC175+AE175+AG175</f>
        <v>273.60000000000002</v>
      </c>
      <c r="R175" s="1503">
        <f>Q175*F175</f>
        <v>123120.00000000001</v>
      </c>
      <c r="S175" s="1502">
        <f>W175+Y175+AA175+AC175+AE175</f>
        <v>273.60000000000002</v>
      </c>
      <c r="T175" s="1503">
        <f>S175*F175</f>
        <v>123120.00000000001</v>
      </c>
      <c r="U175" s="1502">
        <f>I175-S175</f>
        <v>-163.60000000000002</v>
      </c>
      <c r="V175" s="1503">
        <f>U175*F175</f>
        <v>-73620.000000000015</v>
      </c>
      <c r="W175" s="1504"/>
      <c r="X175" s="1526"/>
      <c r="Y175" s="1504">
        <v>273.60000000000002</v>
      </c>
      <c r="Z175" s="1526">
        <f>Y175*F175</f>
        <v>123120.00000000001</v>
      </c>
      <c r="AA175" s="1504"/>
      <c r="AB175" s="1526"/>
      <c r="AC175" s="1504"/>
      <c r="AD175" s="1526"/>
      <c r="AE175" s="1504"/>
      <c r="AF175" s="1526"/>
      <c r="AG175" s="1504"/>
      <c r="AH175" s="1526"/>
      <c r="AI175" s="1504"/>
      <c r="AJ175" s="1526"/>
    </row>
    <row r="176" spans="1:36" s="1507" customFormat="1" ht="16.5" customHeight="1">
      <c r="A176" s="1493">
        <f t="shared" si="2"/>
        <v>76</v>
      </c>
      <c r="B176" s="1494"/>
      <c r="C176" s="1495" t="s">
        <v>506</v>
      </c>
      <c r="D176" s="1496" t="s">
        <v>489</v>
      </c>
      <c r="E176" s="1496">
        <v>8000</v>
      </c>
      <c r="F176" s="1497">
        <v>120</v>
      </c>
      <c r="G176" s="1497"/>
      <c r="H176" s="1498">
        <f t="shared" si="1"/>
        <v>960000</v>
      </c>
      <c r="I176" s="1497"/>
      <c r="J176" s="1503"/>
      <c r="K176" s="1524"/>
      <c r="L176" s="1503"/>
      <c r="M176" s="1503"/>
      <c r="N176" s="1503"/>
      <c r="O176" s="1503"/>
      <c r="P176" s="1503"/>
      <c r="Q176" s="1502"/>
      <c r="R176" s="1503"/>
      <c r="S176" s="1502"/>
      <c r="T176" s="1503"/>
      <c r="U176" s="1502"/>
      <c r="V176" s="1503"/>
      <c r="W176" s="1504"/>
      <c r="X176" s="1526"/>
      <c r="Y176" s="1504"/>
      <c r="Z176" s="1526"/>
      <c r="AA176" s="1504"/>
      <c r="AB176" s="1526"/>
      <c r="AC176" s="1504"/>
      <c r="AD176" s="1526"/>
      <c r="AE176" s="1504"/>
      <c r="AF176" s="1526"/>
      <c r="AG176" s="1504"/>
      <c r="AH176" s="1526"/>
      <c r="AI176" s="1504"/>
      <c r="AJ176" s="1526"/>
    </row>
    <row r="177" spans="1:42" s="1507" customFormat="1" ht="16.5" customHeight="1">
      <c r="A177" s="1493">
        <f t="shared" si="2"/>
        <v>77</v>
      </c>
      <c r="B177" s="1494"/>
      <c r="C177" s="1495" t="s">
        <v>507</v>
      </c>
      <c r="D177" s="1496" t="s">
        <v>489</v>
      </c>
      <c r="E177" s="1496">
        <v>8000</v>
      </c>
      <c r="F177" s="1497">
        <v>800</v>
      </c>
      <c r="G177" s="1497"/>
      <c r="H177" s="1498">
        <f>+F177*E177</f>
        <v>6400000</v>
      </c>
      <c r="I177" s="1497"/>
      <c r="J177" s="1503"/>
      <c r="K177" s="1524"/>
      <c r="L177" s="1503"/>
      <c r="M177" s="1503"/>
      <c r="N177" s="1503"/>
      <c r="O177" s="1503"/>
      <c r="P177" s="1503"/>
      <c r="Q177" s="1502"/>
      <c r="R177" s="1503"/>
      <c r="S177" s="1502"/>
      <c r="T177" s="1503"/>
      <c r="U177" s="1502"/>
      <c r="V177" s="1503"/>
      <c r="W177" s="1504"/>
      <c r="X177" s="1526"/>
      <c r="Y177" s="1504"/>
      <c r="Z177" s="1526"/>
      <c r="AA177" s="1504"/>
      <c r="AB177" s="1526"/>
      <c r="AC177" s="1504"/>
      <c r="AD177" s="1526"/>
      <c r="AE177" s="1504"/>
      <c r="AF177" s="1526"/>
      <c r="AG177" s="1504"/>
      <c r="AH177" s="1526"/>
      <c r="AI177" s="1504"/>
      <c r="AJ177" s="1526"/>
    </row>
    <row r="178" spans="1:42" s="1507" customFormat="1" ht="16.5" customHeight="1">
      <c r="A178" s="1493"/>
      <c r="B178" s="1494"/>
      <c r="C178" s="1495" t="s">
        <v>508</v>
      </c>
      <c r="D178" s="1496"/>
      <c r="E178" s="1496"/>
      <c r="F178" s="1497"/>
      <c r="G178" s="1497"/>
      <c r="H178" s="1498"/>
      <c r="I178" s="1497">
        <v>24</v>
      </c>
      <c r="J178" s="1503">
        <f>I178*F178</f>
        <v>0</v>
      </c>
      <c r="K178" s="1524"/>
      <c r="L178" s="1503">
        <f>ROUND(K178*$F178,2)</f>
        <v>0</v>
      </c>
      <c r="M178" s="1503"/>
      <c r="N178" s="1503">
        <f>M178*F178</f>
        <v>0</v>
      </c>
      <c r="O178" s="1502">
        <f>I178-K178+M178</f>
        <v>24</v>
      </c>
      <c r="P178" s="1503">
        <f>O178*F178</f>
        <v>0</v>
      </c>
      <c r="Q178" s="1502">
        <f>W178+Y178+AA178+AC178+AE178+AG178</f>
        <v>24</v>
      </c>
      <c r="R178" s="1503">
        <f>Q178*F178</f>
        <v>0</v>
      </c>
      <c r="S178" s="1502">
        <f>W178+Y178+AA178+AC178+AE178</f>
        <v>12</v>
      </c>
      <c r="T178" s="1503">
        <f>S178*F178</f>
        <v>0</v>
      </c>
      <c r="U178" s="1502">
        <f>I178-S178</f>
        <v>12</v>
      </c>
      <c r="V178" s="1503">
        <f>U178*F178</f>
        <v>0</v>
      </c>
      <c r="W178" s="1504"/>
      <c r="X178" s="1526"/>
      <c r="Y178" s="1504"/>
      <c r="Z178" s="1526"/>
      <c r="AA178" s="1504"/>
      <c r="AB178" s="1526"/>
      <c r="AC178" s="1504">
        <v>12</v>
      </c>
      <c r="AD178" s="1526">
        <f>AC178*F178</f>
        <v>0</v>
      </c>
      <c r="AE178" s="1504"/>
      <c r="AF178" s="1526">
        <f>AE178*J178</f>
        <v>0</v>
      </c>
      <c r="AG178" s="1504">
        <v>12</v>
      </c>
      <c r="AH178" s="1526">
        <f>AG178*F178</f>
        <v>0</v>
      </c>
      <c r="AI178" s="1504"/>
      <c r="AJ178" s="1526"/>
    </row>
    <row r="179" spans="1:42" s="1507" customFormat="1" ht="16.5" customHeight="1">
      <c r="A179" s="1493">
        <f>+A177+1</f>
        <v>78</v>
      </c>
      <c r="B179" s="1494"/>
      <c r="C179" s="1495" t="s">
        <v>509</v>
      </c>
      <c r="D179" s="1496" t="s">
        <v>344</v>
      </c>
      <c r="E179" s="1496">
        <v>235.20000000000002</v>
      </c>
      <c r="F179" s="1497">
        <v>1650</v>
      </c>
      <c r="G179" s="1497"/>
      <c r="H179" s="1498">
        <f t="shared" ref="H179:H185" si="3">+F179*E179</f>
        <v>388080</v>
      </c>
      <c r="I179" s="1497"/>
      <c r="J179" s="1503"/>
      <c r="K179" s="1524"/>
      <c r="L179" s="1503"/>
      <c r="M179" s="1503"/>
      <c r="N179" s="1503"/>
      <c r="O179" s="1503"/>
      <c r="P179" s="1503"/>
      <c r="Q179" s="1502"/>
      <c r="R179" s="1503"/>
      <c r="S179" s="1502"/>
      <c r="T179" s="1503"/>
      <c r="U179" s="1502"/>
      <c r="V179" s="1503"/>
      <c r="W179" s="1504"/>
      <c r="X179" s="1526"/>
      <c r="Y179" s="1504"/>
      <c r="Z179" s="1526"/>
      <c r="AA179" s="1504"/>
      <c r="AB179" s="1526"/>
      <c r="AC179" s="1504"/>
      <c r="AD179" s="1526"/>
      <c r="AE179" s="1504"/>
      <c r="AF179" s="1526"/>
      <c r="AG179" s="1504"/>
      <c r="AH179" s="1526"/>
      <c r="AI179" s="1504"/>
      <c r="AJ179" s="1526"/>
    </row>
    <row r="180" spans="1:42" s="1507" customFormat="1" ht="16.5" customHeight="1">
      <c r="A180" s="1493">
        <f t="shared" ref="A180:A185" si="4">+A179+1</f>
        <v>79</v>
      </c>
      <c r="B180" s="1494"/>
      <c r="C180" s="1495" t="s">
        <v>510</v>
      </c>
      <c r="D180" s="1496" t="s">
        <v>344</v>
      </c>
      <c r="E180" s="1496">
        <v>235.20000000000002</v>
      </c>
      <c r="F180" s="1497">
        <v>1650</v>
      </c>
      <c r="G180" s="1497"/>
      <c r="H180" s="1498">
        <f t="shared" si="3"/>
        <v>388080</v>
      </c>
      <c r="I180" s="1497"/>
      <c r="J180" s="1503"/>
      <c r="K180" s="1524"/>
      <c r="L180" s="1503"/>
      <c r="M180" s="1503"/>
      <c r="N180" s="1503"/>
      <c r="O180" s="1503"/>
      <c r="P180" s="1503"/>
      <c r="Q180" s="1502"/>
      <c r="R180" s="1503"/>
      <c r="S180" s="1502"/>
      <c r="T180" s="1503"/>
      <c r="U180" s="1502"/>
      <c r="V180" s="1503"/>
      <c r="W180" s="1504"/>
      <c r="X180" s="1526"/>
      <c r="Y180" s="1504"/>
      <c r="Z180" s="1526"/>
      <c r="AA180" s="1504"/>
      <c r="AB180" s="1526"/>
      <c r="AC180" s="1504"/>
      <c r="AD180" s="1526"/>
      <c r="AE180" s="1504"/>
      <c r="AF180" s="1526"/>
      <c r="AG180" s="1504"/>
      <c r="AH180" s="1526"/>
      <c r="AI180" s="1504"/>
      <c r="AJ180" s="1526"/>
    </row>
    <row r="181" spans="1:42" s="1507" customFormat="1" ht="16.5" customHeight="1">
      <c r="A181" s="1493">
        <f t="shared" si="4"/>
        <v>80</v>
      </c>
      <c r="B181" s="1494"/>
      <c r="C181" s="1495" t="s">
        <v>511</v>
      </c>
      <c r="D181" s="1496" t="s">
        <v>489</v>
      </c>
      <c r="E181" s="1496">
        <v>13068.800000000001</v>
      </c>
      <c r="F181" s="1497">
        <v>56</v>
      </c>
      <c r="G181" s="1497"/>
      <c r="H181" s="1498">
        <f t="shared" si="3"/>
        <v>731852.80000000005</v>
      </c>
      <c r="I181" s="1497"/>
      <c r="J181" s="1503"/>
      <c r="K181" s="1524"/>
      <c r="L181" s="1503"/>
      <c r="M181" s="1503"/>
      <c r="N181" s="1503"/>
      <c r="O181" s="1503"/>
      <c r="P181" s="1503"/>
      <c r="Q181" s="1502"/>
      <c r="R181" s="1503"/>
      <c r="S181" s="1502"/>
      <c r="T181" s="1503"/>
      <c r="U181" s="1502"/>
      <c r="V181" s="1503"/>
      <c r="W181" s="1504"/>
      <c r="X181" s="1526"/>
      <c r="Y181" s="1504"/>
      <c r="Z181" s="1526"/>
      <c r="AA181" s="1504"/>
      <c r="AB181" s="1526"/>
      <c r="AC181" s="1504"/>
      <c r="AD181" s="1526"/>
      <c r="AE181" s="1504"/>
      <c r="AF181" s="1526"/>
      <c r="AG181" s="1504"/>
      <c r="AH181" s="1526"/>
      <c r="AI181" s="1504"/>
      <c r="AJ181" s="1526"/>
    </row>
    <row r="182" spans="1:42" s="1507" customFormat="1" ht="16.5" customHeight="1">
      <c r="A182" s="1493">
        <f t="shared" si="4"/>
        <v>81</v>
      </c>
      <c r="B182" s="1494"/>
      <c r="C182" s="1495" t="s">
        <v>512</v>
      </c>
      <c r="D182" s="1496" t="s">
        <v>344</v>
      </c>
      <c r="E182" s="1496">
        <v>1908</v>
      </c>
      <c r="F182" s="1497">
        <v>95</v>
      </c>
      <c r="G182" s="1497"/>
      <c r="H182" s="1498">
        <f t="shared" si="3"/>
        <v>181260</v>
      </c>
      <c r="I182" s="1497">
        <v>11465</v>
      </c>
      <c r="J182" s="1503">
        <f>I182*F182</f>
        <v>1089175</v>
      </c>
      <c r="K182" s="1524"/>
      <c r="L182" s="1503">
        <f>ROUND(K182*$F182,2)</f>
        <v>0</v>
      </c>
      <c r="M182" s="1503"/>
      <c r="N182" s="1503">
        <f>M182*F182</f>
        <v>0</v>
      </c>
      <c r="O182" s="1502">
        <f>I182-K182+M182</f>
        <v>11465</v>
      </c>
      <c r="P182" s="1503">
        <f>O182*F182</f>
        <v>1089175</v>
      </c>
      <c r="Q182" s="1502">
        <f>W182+Y182+AA182+AC182+AE182+AG182</f>
        <v>10624.51</v>
      </c>
      <c r="R182" s="1503">
        <f>Q182*F182</f>
        <v>1009328.4500000001</v>
      </c>
      <c r="S182" s="1502">
        <f>W182+Y182+AA182+AC182+AE182</f>
        <v>10624.51</v>
      </c>
      <c r="T182" s="1503">
        <f>S182*F182</f>
        <v>1009328.4500000001</v>
      </c>
      <c r="U182" s="1502">
        <f>I182-S182</f>
        <v>840.48999999999978</v>
      </c>
      <c r="V182" s="1503">
        <f>U182*F182</f>
        <v>79846.549999999974</v>
      </c>
      <c r="W182" s="1504"/>
      <c r="X182" s="1526"/>
      <c r="Y182" s="1504">
        <v>10624.51</v>
      </c>
      <c r="Z182" s="1526">
        <f>Y182*F182</f>
        <v>1009328.4500000001</v>
      </c>
      <c r="AA182" s="1504"/>
      <c r="AB182" s="1526"/>
      <c r="AC182" s="1504"/>
      <c r="AD182" s="1526"/>
      <c r="AE182" s="1504"/>
      <c r="AF182" s="1526"/>
      <c r="AG182" s="1504"/>
      <c r="AH182" s="1526"/>
      <c r="AI182" s="1504"/>
      <c r="AJ182" s="1526"/>
    </row>
    <row r="183" spans="1:42" s="1507" customFormat="1" ht="16.5" customHeight="1">
      <c r="A183" s="1493">
        <f t="shared" si="4"/>
        <v>82</v>
      </c>
      <c r="B183" s="1494"/>
      <c r="C183" s="1495" t="s">
        <v>495</v>
      </c>
      <c r="D183" s="1496" t="s">
        <v>344</v>
      </c>
      <c r="E183" s="1496">
        <v>113.7</v>
      </c>
      <c r="F183" s="1497">
        <v>1550</v>
      </c>
      <c r="G183" s="1497"/>
      <c r="H183" s="1498">
        <f t="shared" si="3"/>
        <v>176235</v>
      </c>
      <c r="I183" s="1497">
        <v>33392</v>
      </c>
      <c r="J183" s="1503">
        <f>I183*F183</f>
        <v>51757600</v>
      </c>
      <c r="K183" s="1524"/>
      <c r="L183" s="1503">
        <f>ROUND(K183*$F183,2)</f>
        <v>0</v>
      </c>
      <c r="M183" s="1503"/>
      <c r="N183" s="1503">
        <f>M183*F183</f>
        <v>0</v>
      </c>
      <c r="O183" s="1502">
        <f>I183-K183+M183</f>
        <v>33392</v>
      </c>
      <c r="P183" s="1503">
        <f>O183*F183</f>
        <v>51757600</v>
      </c>
      <c r="Q183" s="1502">
        <f>W183+Y183+AA183+AC183+AE183+AG183</f>
        <v>54743.48</v>
      </c>
      <c r="R183" s="1503">
        <f>Q183*F183</f>
        <v>84852394</v>
      </c>
      <c r="S183" s="1502">
        <f>W183+Y183+AA183+AC183+AE183</f>
        <v>46460.480000000003</v>
      </c>
      <c r="T183" s="1503">
        <f>S183*F183</f>
        <v>72013744</v>
      </c>
      <c r="U183" s="1502">
        <f>I183-S183</f>
        <v>-13068.480000000003</v>
      </c>
      <c r="V183" s="1503">
        <f>U183*F183</f>
        <v>-20256144.000000004</v>
      </c>
      <c r="W183" s="1504">
        <v>9447.2800000000007</v>
      </c>
      <c r="X183" s="1526">
        <f>W183*F183</f>
        <v>14643284.000000002</v>
      </c>
      <c r="Y183" s="1504">
        <v>26903.200000000001</v>
      </c>
      <c r="Z183" s="1526">
        <f>Y183*F183</f>
        <v>41699960</v>
      </c>
      <c r="AA183" s="1504"/>
      <c r="AB183" s="1526"/>
      <c r="AC183" s="1504">
        <v>10110</v>
      </c>
      <c r="AD183" s="1526">
        <f>AC183*F183</f>
        <v>15670500</v>
      </c>
      <c r="AE183" s="1504"/>
      <c r="AF183" s="1526">
        <f>AE183*J183</f>
        <v>0</v>
      </c>
      <c r="AG183" s="1504">
        <v>8283</v>
      </c>
      <c r="AH183" s="1526">
        <f>AG183*F183</f>
        <v>12838650</v>
      </c>
      <c r="AI183" s="1504"/>
      <c r="AJ183" s="1526"/>
    </row>
    <row r="184" spans="1:42" s="1507" customFormat="1" ht="16.5" customHeight="1">
      <c r="A184" s="1493">
        <f t="shared" si="4"/>
        <v>83</v>
      </c>
      <c r="B184" s="1494"/>
      <c r="C184" s="1495" t="s">
        <v>501</v>
      </c>
      <c r="D184" s="1496" t="s">
        <v>344</v>
      </c>
      <c r="E184" s="1496">
        <v>1458.7</v>
      </c>
      <c r="F184" s="1497">
        <v>1650</v>
      </c>
      <c r="G184" s="1497"/>
      <c r="H184" s="1498">
        <f t="shared" si="3"/>
        <v>2406855</v>
      </c>
      <c r="I184" s="1497"/>
      <c r="J184" s="1503"/>
      <c r="K184" s="1524"/>
      <c r="L184" s="1503"/>
      <c r="M184" s="1503"/>
      <c r="N184" s="1503"/>
      <c r="O184" s="1503"/>
      <c r="P184" s="1503"/>
      <c r="Q184" s="1502"/>
      <c r="R184" s="1503"/>
      <c r="S184" s="1502"/>
      <c r="T184" s="1503"/>
      <c r="U184" s="1502"/>
      <c r="V184" s="1503"/>
      <c r="W184" s="1504"/>
      <c r="X184" s="1526"/>
      <c r="Y184" s="1504"/>
      <c r="Z184" s="1526"/>
      <c r="AA184" s="1504"/>
      <c r="AB184" s="1526"/>
      <c r="AC184" s="1504"/>
      <c r="AD184" s="1526"/>
      <c r="AE184" s="1504"/>
      <c r="AF184" s="1526"/>
      <c r="AG184" s="1504"/>
      <c r="AH184" s="1526"/>
      <c r="AI184" s="1504"/>
      <c r="AJ184" s="1526"/>
    </row>
    <row r="185" spans="1:42" s="1507" customFormat="1" ht="16.5" customHeight="1">
      <c r="A185" s="1493">
        <f t="shared" si="4"/>
        <v>84</v>
      </c>
      <c r="B185" s="1494"/>
      <c r="C185" s="1495" t="s">
        <v>502</v>
      </c>
      <c r="D185" s="1496" t="s">
        <v>344</v>
      </c>
      <c r="E185" s="1496">
        <v>298.39999999999998</v>
      </c>
      <c r="F185" s="1497">
        <v>1780</v>
      </c>
      <c r="G185" s="1497"/>
      <c r="H185" s="1498">
        <f t="shared" si="3"/>
        <v>531152</v>
      </c>
      <c r="I185" s="1497"/>
      <c r="J185" s="1503"/>
      <c r="K185" s="1524"/>
      <c r="L185" s="1503"/>
      <c r="M185" s="1503"/>
      <c r="N185" s="1503"/>
      <c r="O185" s="1503"/>
      <c r="P185" s="1503"/>
      <c r="Q185" s="1502"/>
      <c r="R185" s="1503"/>
      <c r="S185" s="1502"/>
      <c r="T185" s="1503"/>
      <c r="U185" s="1502"/>
      <c r="V185" s="1503"/>
      <c r="W185" s="1504"/>
      <c r="X185" s="1526"/>
      <c r="Y185" s="1504"/>
      <c r="Z185" s="1526"/>
      <c r="AA185" s="1504"/>
      <c r="AB185" s="1526"/>
      <c r="AC185" s="1504"/>
      <c r="AD185" s="1526"/>
      <c r="AE185" s="1504"/>
      <c r="AF185" s="1526"/>
      <c r="AG185" s="1504"/>
      <c r="AH185" s="1526"/>
      <c r="AI185" s="1504"/>
      <c r="AJ185" s="1526"/>
    </row>
    <row r="186" spans="1:42" s="1507" customFormat="1" ht="16.5" customHeight="1">
      <c r="A186" s="1493"/>
      <c r="B186" s="1494" t="s">
        <v>436</v>
      </c>
      <c r="C186" s="1495" t="s">
        <v>437</v>
      </c>
      <c r="D186" s="1496"/>
      <c r="E186" s="1496"/>
      <c r="F186" s="1497"/>
      <c r="G186" s="1497"/>
      <c r="H186" s="1498"/>
      <c r="I186" s="1497"/>
      <c r="J186" s="1503"/>
      <c r="K186" s="1524"/>
      <c r="L186" s="1503"/>
      <c r="M186" s="1503"/>
      <c r="N186" s="1503"/>
      <c r="O186" s="1503"/>
      <c r="P186" s="1503"/>
      <c r="Q186" s="1502"/>
      <c r="R186" s="1503"/>
      <c r="S186" s="1502"/>
      <c r="T186" s="1503"/>
      <c r="U186" s="1502"/>
      <c r="V186" s="1503"/>
      <c r="W186" s="1504"/>
      <c r="X186" s="1526"/>
      <c r="Y186" s="1504"/>
      <c r="Z186" s="1526"/>
      <c r="AA186" s="1504"/>
      <c r="AB186" s="1526"/>
      <c r="AC186" s="1504"/>
      <c r="AD186" s="1526"/>
      <c r="AE186" s="1504"/>
      <c r="AF186" s="1526"/>
      <c r="AG186" s="1504"/>
      <c r="AH186" s="1526"/>
      <c r="AI186" s="1504"/>
      <c r="AJ186" s="1526"/>
    </row>
    <row r="187" spans="1:42" s="1507" customFormat="1" ht="16.5" customHeight="1">
      <c r="A187" s="1493"/>
      <c r="B187" s="1494" t="s">
        <v>438</v>
      </c>
      <c r="C187" s="1495" t="s">
        <v>439</v>
      </c>
      <c r="D187" s="1496"/>
      <c r="E187" s="1496"/>
      <c r="F187" s="1497"/>
      <c r="G187" s="1497"/>
      <c r="H187" s="1498"/>
      <c r="I187" s="1497">
        <v>136</v>
      </c>
      <c r="J187" s="1503">
        <f>I187*F187</f>
        <v>0</v>
      </c>
      <c r="K187" s="1524"/>
      <c r="L187" s="1503">
        <f>ROUND(K187*$F187,2)</f>
        <v>0</v>
      </c>
      <c r="M187" s="1503"/>
      <c r="N187" s="1503">
        <f>M187*F187</f>
        <v>0</v>
      </c>
      <c r="O187" s="1502">
        <f>I187-K187+M187</f>
        <v>136</v>
      </c>
      <c r="P187" s="1503">
        <f>O187*F187</f>
        <v>0</v>
      </c>
      <c r="Q187" s="1502">
        <f>W187+Y187+AA187+AC187+AE187+AG187</f>
        <v>136</v>
      </c>
      <c r="R187" s="1503">
        <f>Q187*F187</f>
        <v>0</v>
      </c>
      <c r="S187" s="1502">
        <f>W187+Y187+AA187+AC187+AE187</f>
        <v>136</v>
      </c>
      <c r="T187" s="1503">
        <f>S187*F187</f>
        <v>0</v>
      </c>
      <c r="U187" s="1502">
        <f>I187-S187</f>
        <v>0</v>
      </c>
      <c r="V187" s="1503">
        <f>U187*F187</f>
        <v>0</v>
      </c>
      <c r="W187" s="1504"/>
      <c r="X187" s="1526"/>
      <c r="Y187" s="1504">
        <v>136</v>
      </c>
      <c r="Z187" s="1526">
        <f>Y187*F187</f>
        <v>0</v>
      </c>
      <c r="AA187" s="1504"/>
      <c r="AB187" s="1526"/>
      <c r="AC187" s="1504"/>
      <c r="AD187" s="1526"/>
      <c r="AE187" s="1504"/>
      <c r="AF187" s="1526"/>
      <c r="AG187" s="1504"/>
      <c r="AH187" s="1526"/>
      <c r="AI187" s="1504"/>
      <c r="AJ187" s="1526"/>
      <c r="AK187" s="1507">
        <v>10</v>
      </c>
      <c r="AL187" s="1507">
        <v>0</v>
      </c>
      <c r="AM187" s="1507">
        <v>1</v>
      </c>
      <c r="AN187" s="1507">
        <f>+AL187+AM187</f>
        <v>1</v>
      </c>
      <c r="AO187" s="1507">
        <f>IF(AN187&lt;&gt;"",AN187,"")</f>
        <v>1</v>
      </c>
      <c r="AP187" s="1507">
        <f>IF(AL188&lt;&gt;"",ROUND(AL188*AK188,2),"")</f>
        <v>75</v>
      </c>
    </row>
    <row r="188" spans="1:42" s="1507" customFormat="1" ht="16.5" customHeight="1">
      <c r="A188" s="1493">
        <v>85</v>
      </c>
      <c r="B188" s="1494"/>
      <c r="C188" s="1495" t="s">
        <v>440</v>
      </c>
      <c r="D188" s="1496" t="s">
        <v>424</v>
      </c>
      <c r="E188" s="1496">
        <v>42196</v>
      </c>
      <c r="F188" s="1497">
        <v>11</v>
      </c>
      <c r="G188" s="1497"/>
      <c r="H188" s="1498">
        <f>+F188*E188</f>
        <v>464156</v>
      </c>
      <c r="I188" s="1497">
        <v>119.2</v>
      </c>
      <c r="J188" s="1503">
        <f>I188*F188</f>
        <v>1311.2</v>
      </c>
      <c r="K188" s="1524"/>
      <c r="L188" s="1503">
        <f>ROUND(K188*$F188,2)</f>
        <v>0</v>
      </c>
      <c r="M188" s="1503"/>
      <c r="N188" s="1503">
        <f>M188*F188</f>
        <v>0</v>
      </c>
      <c r="O188" s="1502">
        <f>I188-K188+M188</f>
        <v>119.2</v>
      </c>
      <c r="P188" s="1503">
        <f>O188*F188</f>
        <v>1311.2</v>
      </c>
      <c r="Q188" s="1502">
        <f>W188+Y188+AA188+AC188+AE188+AG188</f>
        <v>119.84</v>
      </c>
      <c r="R188" s="1503">
        <f>Q188*F188</f>
        <v>1318.24</v>
      </c>
      <c r="S188" s="1502">
        <f>W188+Y188+AA188+AC188+AE188</f>
        <v>119.84</v>
      </c>
      <c r="T188" s="1503">
        <f>S188*F188</f>
        <v>1318.24</v>
      </c>
      <c r="U188" s="1502">
        <f>I188-S188</f>
        <v>-0.64000000000000057</v>
      </c>
      <c r="V188" s="1503">
        <f>U188*F188</f>
        <v>-7.0400000000000063</v>
      </c>
      <c r="W188" s="1504"/>
      <c r="X188" s="1526"/>
      <c r="Y188" s="1504"/>
      <c r="Z188" s="1526"/>
      <c r="AA188" s="1504">
        <v>119.84</v>
      </c>
      <c r="AB188" s="1526">
        <f>AA188*F188</f>
        <v>1318.24</v>
      </c>
      <c r="AC188" s="1504"/>
      <c r="AD188" s="1526"/>
      <c r="AE188" s="1504"/>
      <c r="AF188" s="1526"/>
      <c r="AG188" s="1504"/>
      <c r="AH188" s="1526"/>
      <c r="AI188" s="1504"/>
      <c r="AJ188" s="1526"/>
      <c r="AK188" s="1507">
        <v>15</v>
      </c>
      <c r="AL188" s="1507">
        <v>5</v>
      </c>
      <c r="AM188" s="1507">
        <v>0</v>
      </c>
      <c r="AN188" s="1507">
        <f>+AL188+AM188</f>
        <v>5</v>
      </c>
      <c r="AO188" s="1507">
        <f>IF(AN188&lt;&gt;"",AN188,"")</f>
        <v>5</v>
      </c>
      <c r="AP188" s="1507" t="str">
        <f>IF(AL189&lt;&gt;"",ROUND(AL189*AK189,2),"")</f>
        <v/>
      </c>
    </row>
    <row r="189" spans="1:42" s="1507" customFormat="1" ht="16.5" customHeight="1">
      <c r="A189" s="1493">
        <v>86</v>
      </c>
      <c r="B189" s="1494"/>
      <c r="C189" s="1495" t="s">
        <v>441</v>
      </c>
      <c r="D189" s="1496" t="s">
        <v>424</v>
      </c>
      <c r="E189" s="1496">
        <v>42196</v>
      </c>
      <c r="F189" s="1497">
        <v>8</v>
      </c>
      <c r="G189" s="1497"/>
      <c r="H189" s="1498">
        <f>+F189*E189</f>
        <v>337568</v>
      </c>
      <c r="I189" s="1497"/>
      <c r="J189" s="1503"/>
      <c r="K189" s="1524"/>
      <c r="L189" s="1503"/>
      <c r="M189" s="1503"/>
      <c r="N189" s="1503"/>
      <c r="O189" s="1503"/>
      <c r="P189" s="1503"/>
      <c r="Q189" s="1502"/>
      <c r="R189" s="1503"/>
      <c r="S189" s="1502"/>
      <c r="T189" s="1503"/>
      <c r="U189" s="1502"/>
      <c r="V189" s="1503"/>
      <c r="W189" s="1504"/>
      <c r="X189" s="1526"/>
      <c r="Y189" s="1504"/>
      <c r="Z189" s="1526"/>
      <c r="AA189" s="1504"/>
      <c r="AB189" s="1526"/>
      <c r="AC189" s="1504"/>
      <c r="AD189" s="1526"/>
      <c r="AE189" s="1504"/>
      <c r="AF189" s="1526"/>
      <c r="AG189" s="1504"/>
      <c r="AH189" s="1526"/>
      <c r="AI189" s="1504"/>
      <c r="AJ189" s="1526"/>
    </row>
    <row r="190" spans="1:42" s="1507" customFormat="1" ht="16.5" customHeight="1">
      <c r="A190" s="1493"/>
      <c r="B190" s="1494"/>
      <c r="C190" s="1495" t="s">
        <v>513</v>
      </c>
      <c r="D190" s="1496"/>
      <c r="E190" s="1496"/>
      <c r="F190" s="1497"/>
      <c r="G190" s="1497"/>
      <c r="H190" s="1498"/>
      <c r="I190" s="1497"/>
      <c r="J190" s="1503"/>
      <c r="K190" s="1524"/>
      <c r="L190" s="1503"/>
      <c r="M190" s="1503"/>
      <c r="N190" s="1503"/>
      <c r="O190" s="1503"/>
      <c r="P190" s="1503"/>
      <c r="Q190" s="1502"/>
      <c r="R190" s="1503"/>
      <c r="S190" s="1502"/>
      <c r="T190" s="1503"/>
      <c r="U190" s="1502"/>
      <c r="V190" s="1503"/>
      <c r="W190" s="1504"/>
      <c r="X190" s="1526"/>
      <c r="Y190" s="1504"/>
      <c r="Z190" s="1526"/>
      <c r="AA190" s="1504"/>
      <c r="AB190" s="1526"/>
      <c r="AC190" s="1504"/>
      <c r="AD190" s="1526"/>
      <c r="AE190" s="1504"/>
      <c r="AF190" s="1526"/>
      <c r="AG190" s="1504"/>
      <c r="AH190" s="1526"/>
      <c r="AI190" s="1504"/>
      <c r="AJ190" s="1526"/>
    </row>
    <row r="191" spans="1:42" s="1507" customFormat="1" ht="16.5" customHeight="1">
      <c r="A191" s="1493"/>
      <c r="B191" s="1494" t="s">
        <v>338</v>
      </c>
      <c r="C191" s="1495" t="s">
        <v>514</v>
      </c>
      <c r="D191" s="1496"/>
      <c r="E191" s="1496"/>
      <c r="F191" s="1497"/>
      <c r="G191" s="1497"/>
      <c r="H191" s="1498"/>
      <c r="I191" s="1497">
        <v>255.2</v>
      </c>
      <c r="J191" s="1503">
        <f>I191*F191</f>
        <v>0</v>
      </c>
      <c r="K191" s="1524"/>
      <c r="L191" s="1503">
        <f>ROUND(K191*$F191,2)</f>
        <v>0</v>
      </c>
      <c r="M191" s="1503"/>
      <c r="N191" s="1503">
        <f>M191*F191</f>
        <v>0</v>
      </c>
      <c r="O191" s="1502">
        <f>I191-K191+M191</f>
        <v>255.2</v>
      </c>
      <c r="P191" s="1503">
        <f>O191*F191</f>
        <v>0</v>
      </c>
      <c r="Q191" s="1502">
        <f>W191+Y191+AA191+AC191+AE191+AG191</f>
        <v>255.84</v>
      </c>
      <c r="R191" s="1503">
        <f>Q191*F191</f>
        <v>0</v>
      </c>
      <c r="S191" s="1502">
        <f>W191+Y191+AA191+AC191+AE191</f>
        <v>255.84</v>
      </c>
      <c r="T191" s="1503">
        <f>S191*F191</f>
        <v>0</v>
      </c>
      <c r="U191" s="1502">
        <f>I191-S191</f>
        <v>-0.64000000000001478</v>
      </c>
      <c r="V191" s="1503">
        <f>U191*F191</f>
        <v>0</v>
      </c>
      <c r="W191" s="1504"/>
      <c r="X191" s="1526"/>
      <c r="Y191" s="1504"/>
      <c r="Z191" s="1526"/>
      <c r="AA191" s="1504">
        <v>255.84</v>
      </c>
      <c r="AB191" s="1526">
        <f>AA191*F191</f>
        <v>0</v>
      </c>
      <c r="AC191" s="1504"/>
      <c r="AD191" s="1526"/>
      <c r="AE191" s="1504"/>
      <c r="AF191" s="1526"/>
      <c r="AG191" s="1504"/>
      <c r="AH191" s="1526"/>
      <c r="AI191" s="1504"/>
      <c r="AJ191" s="1526"/>
      <c r="AK191" s="1507">
        <v>50</v>
      </c>
      <c r="AL191" s="1507">
        <v>5</v>
      </c>
      <c r="AM191" s="1507">
        <v>0</v>
      </c>
      <c r="AN191" s="1507">
        <f>+AL191+AM191</f>
        <v>5</v>
      </c>
      <c r="AO191" s="1507">
        <f>IF(AN191&lt;&gt;"",AN191,"")</f>
        <v>5</v>
      </c>
      <c r="AP191" s="1507" t="str">
        <f>IF(AL192&lt;&gt;"",ROUND(AL192*AK192,2),"")</f>
        <v/>
      </c>
    </row>
    <row r="192" spans="1:42" s="1507" customFormat="1" ht="16.5" customHeight="1">
      <c r="A192" s="1493"/>
      <c r="B192" s="1494" t="s">
        <v>515</v>
      </c>
      <c r="C192" s="1495" t="s">
        <v>516</v>
      </c>
      <c r="D192" s="1496"/>
      <c r="E192" s="1496"/>
      <c r="F192" s="1497"/>
      <c r="G192" s="1497"/>
      <c r="H192" s="1498"/>
      <c r="I192" s="1497"/>
      <c r="J192" s="1503"/>
      <c r="K192" s="1524"/>
      <c r="L192" s="1503"/>
      <c r="M192" s="1503"/>
      <c r="N192" s="1503"/>
      <c r="O192" s="1503"/>
      <c r="P192" s="1503"/>
      <c r="Q192" s="1502"/>
      <c r="R192" s="1503"/>
      <c r="S192" s="1502"/>
      <c r="T192" s="1503"/>
      <c r="U192" s="1502"/>
      <c r="V192" s="1503"/>
      <c r="W192" s="1504"/>
      <c r="X192" s="1526"/>
      <c r="Y192" s="1504"/>
      <c r="Z192" s="1526"/>
      <c r="AA192" s="1504"/>
      <c r="AB192" s="1526"/>
      <c r="AC192" s="1504"/>
      <c r="AD192" s="1526"/>
      <c r="AE192" s="1504"/>
      <c r="AF192" s="1526"/>
      <c r="AG192" s="1504"/>
      <c r="AH192" s="1526"/>
      <c r="AI192" s="1504"/>
      <c r="AJ192" s="1526"/>
    </row>
    <row r="193" spans="1:36" s="1507" customFormat="1" ht="16.5" customHeight="1">
      <c r="A193" s="1493"/>
      <c r="B193" s="1494" t="s">
        <v>517</v>
      </c>
      <c r="C193" s="1495" t="s">
        <v>518</v>
      </c>
      <c r="D193" s="1496"/>
      <c r="E193" s="1496"/>
      <c r="F193" s="1497"/>
      <c r="G193" s="1497"/>
      <c r="H193" s="1498"/>
      <c r="I193" s="1497"/>
      <c r="J193" s="1503"/>
      <c r="K193" s="1524"/>
      <c r="L193" s="1503"/>
      <c r="M193" s="1503"/>
      <c r="N193" s="1503"/>
      <c r="O193" s="1503"/>
      <c r="P193" s="1503"/>
      <c r="Q193" s="1502"/>
      <c r="R193" s="1503"/>
      <c r="S193" s="1502"/>
      <c r="T193" s="1503"/>
      <c r="U193" s="1502"/>
      <c r="V193" s="1503"/>
      <c r="W193" s="1504"/>
      <c r="X193" s="1526"/>
      <c r="Y193" s="1504"/>
      <c r="Z193" s="1526"/>
      <c r="AA193" s="1504"/>
      <c r="AB193" s="1526"/>
      <c r="AC193" s="1504"/>
      <c r="AD193" s="1526"/>
      <c r="AE193" s="1504"/>
      <c r="AF193" s="1526"/>
      <c r="AG193" s="1504"/>
      <c r="AH193" s="1526"/>
      <c r="AI193" s="1504"/>
      <c r="AJ193" s="1526"/>
    </row>
    <row r="194" spans="1:36" s="1507" customFormat="1" ht="16.5" customHeight="1">
      <c r="A194" s="1493">
        <v>87</v>
      </c>
      <c r="B194" s="1494" t="s">
        <v>519</v>
      </c>
      <c r="C194" s="1495" t="s">
        <v>520</v>
      </c>
      <c r="D194" s="1496" t="s">
        <v>489</v>
      </c>
      <c r="E194" s="1496">
        <v>271</v>
      </c>
      <c r="F194" s="1497">
        <v>2250</v>
      </c>
      <c r="G194" s="1497"/>
      <c r="H194" s="1498">
        <f>+F194*E194</f>
        <v>609750</v>
      </c>
      <c r="I194" s="1497"/>
      <c r="J194" s="1503"/>
      <c r="K194" s="1524"/>
      <c r="L194" s="1503"/>
      <c r="M194" s="1503"/>
      <c r="N194" s="1503"/>
      <c r="O194" s="1503"/>
      <c r="P194" s="1503"/>
      <c r="Q194" s="1502"/>
      <c r="R194" s="1503"/>
      <c r="S194" s="1502"/>
      <c r="T194" s="1503"/>
      <c r="U194" s="1502"/>
      <c r="V194" s="1503"/>
      <c r="W194" s="1504"/>
      <c r="X194" s="1526"/>
      <c r="Y194" s="1504"/>
      <c r="Z194" s="1526"/>
      <c r="AA194" s="1504"/>
      <c r="AB194" s="1526"/>
      <c r="AC194" s="1504"/>
      <c r="AD194" s="1526"/>
      <c r="AE194" s="1504"/>
      <c r="AF194" s="1526"/>
      <c r="AG194" s="1504"/>
      <c r="AH194" s="1526"/>
      <c r="AI194" s="1504"/>
      <c r="AJ194" s="1526"/>
    </row>
    <row r="195" spans="1:36" s="1507" customFormat="1" ht="16.5" customHeight="1">
      <c r="A195" s="1493">
        <f>+A194+1</f>
        <v>88</v>
      </c>
      <c r="B195" s="1494"/>
      <c r="C195" s="1495" t="s">
        <v>521</v>
      </c>
      <c r="D195" s="1496" t="s">
        <v>489</v>
      </c>
      <c r="E195" s="1496">
        <v>32</v>
      </c>
      <c r="F195" s="1497">
        <v>3550</v>
      </c>
      <c r="G195" s="1497"/>
      <c r="H195" s="1498">
        <f>+F195*E195</f>
        <v>113600</v>
      </c>
      <c r="I195" s="1497">
        <v>130</v>
      </c>
      <c r="J195" s="1503">
        <f>I195*F195</f>
        <v>461500</v>
      </c>
      <c r="K195" s="1503"/>
      <c r="L195" s="1503">
        <f>ROUND(K195*$F195,2)</f>
        <v>0</v>
      </c>
      <c r="M195" s="1503"/>
      <c r="N195" s="1503">
        <f>M195*F195</f>
        <v>0</v>
      </c>
      <c r="O195" s="1502">
        <f>I195-K195+M195</f>
        <v>130</v>
      </c>
      <c r="P195" s="1503">
        <f>O195*F195</f>
        <v>461500</v>
      </c>
      <c r="Q195" s="1502">
        <f>W195+Y195+AA195+AC195+AE195+AG195</f>
        <v>0</v>
      </c>
      <c r="R195" s="1503">
        <f>Q195*F195</f>
        <v>0</v>
      </c>
      <c r="S195" s="1502">
        <f>W195+Y195+AA195+AC195+AE195</f>
        <v>0</v>
      </c>
      <c r="T195" s="1503">
        <f>S195*F195</f>
        <v>0</v>
      </c>
      <c r="U195" s="1502">
        <f>I195-S195</f>
        <v>130</v>
      </c>
      <c r="V195" s="1503">
        <f>U195*F195</f>
        <v>461500</v>
      </c>
      <c r="W195" s="1504"/>
      <c r="X195" s="1526"/>
      <c r="Y195" s="1504"/>
      <c r="Z195" s="1526"/>
      <c r="AA195" s="1504"/>
      <c r="AB195" s="1526"/>
      <c r="AC195" s="1504"/>
      <c r="AD195" s="1526"/>
      <c r="AE195" s="1504"/>
      <c r="AF195" s="1526"/>
      <c r="AG195" s="1504"/>
      <c r="AH195" s="1526"/>
      <c r="AI195" s="1504">
        <v>60.9</v>
      </c>
      <c r="AJ195" s="1526">
        <f>AI195*F195</f>
        <v>216195</v>
      </c>
    </row>
    <row r="196" spans="1:36" s="1507" customFormat="1" ht="16.5" customHeight="1">
      <c r="A196" s="1493">
        <f>+A195+1</f>
        <v>89</v>
      </c>
      <c r="B196" s="1494"/>
      <c r="C196" s="1495" t="s">
        <v>522</v>
      </c>
      <c r="D196" s="1496" t="s">
        <v>344</v>
      </c>
      <c r="E196" s="1496">
        <v>1481</v>
      </c>
      <c r="F196" s="1497">
        <v>115</v>
      </c>
      <c r="G196" s="1497"/>
      <c r="H196" s="1498">
        <f>+F196*E196</f>
        <v>170315</v>
      </c>
      <c r="I196" s="1497"/>
      <c r="J196" s="1503"/>
      <c r="K196" s="1503"/>
      <c r="L196" s="1503"/>
      <c r="M196" s="1503"/>
      <c r="N196" s="1503"/>
      <c r="O196" s="1503"/>
      <c r="P196" s="1503"/>
      <c r="Q196" s="1502"/>
      <c r="R196" s="1503"/>
      <c r="S196" s="1502"/>
      <c r="T196" s="1503"/>
      <c r="U196" s="1502"/>
      <c r="V196" s="1503"/>
      <c r="W196" s="1504"/>
      <c r="X196" s="1526"/>
      <c r="Y196" s="1504"/>
      <c r="Z196" s="1526"/>
      <c r="AA196" s="1504"/>
      <c r="AB196" s="1526"/>
      <c r="AC196" s="1504"/>
      <c r="AD196" s="1526"/>
      <c r="AE196" s="1504"/>
      <c r="AF196" s="1526"/>
      <c r="AG196" s="1504"/>
      <c r="AH196" s="1526"/>
      <c r="AI196" s="1504"/>
      <c r="AJ196" s="1526"/>
    </row>
    <row r="197" spans="1:36" s="1507" customFormat="1" ht="16.5" customHeight="1">
      <c r="A197" s="1493">
        <f>+A196+1</f>
        <v>90</v>
      </c>
      <c r="B197" s="1494"/>
      <c r="C197" s="1495" t="s">
        <v>504</v>
      </c>
      <c r="D197" s="1496" t="s">
        <v>344</v>
      </c>
      <c r="E197" s="1496">
        <v>527</v>
      </c>
      <c r="F197" s="1497">
        <v>350</v>
      </c>
      <c r="G197" s="1497"/>
      <c r="H197" s="1498">
        <f>+F197*E197</f>
        <v>184450</v>
      </c>
      <c r="I197" s="1497"/>
      <c r="J197" s="1503"/>
      <c r="K197" s="1503"/>
      <c r="L197" s="1503"/>
      <c r="M197" s="1503"/>
      <c r="N197" s="1503"/>
      <c r="O197" s="1503"/>
      <c r="P197" s="1503"/>
      <c r="Q197" s="1502"/>
      <c r="R197" s="1503"/>
      <c r="S197" s="1502"/>
      <c r="T197" s="1503"/>
      <c r="U197" s="1502"/>
      <c r="V197" s="1503"/>
      <c r="W197" s="1504"/>
      <c r="X197" s="1526"/>
      <c r="Y197" s="1504"/>
      <c r="Z197" s="1526"/>
      <c r="AA197" s="1504"/>
      <c r="AB197" s="1526"/>
      <c r="AC197" s="1504"/>
      <c r="AD197" s="1526"/>
      <c r="AE197" s="1504"/>
      <c r="AF197" s="1526"/>
      <c r="AG197" s="1504"/>
      <c r="AH197" s="1526"/>
      <c r="AI197" s="1504"/>
      <c r="AJ197" s="1526"/>
    </row>
    <row r="198" spans="1:36" s="1507" customFormat="1" ht="16.5" customHeight="1">
      <c r="A198" s="1493">
        <f>+A197+1</f>
        <v>91</v>
      </c>
      <c r="B198" s="1494"/>
      <c r="C198" s="1495" t="s">
        <v>523</v>
      </c>
      <c r="D198" s="1496" t="s">
        <v>344</v>
      </c>
      <c r="E198" s="1496">
        <v>154</v>
      </c>
      <c r="F198" s="1497">
        <v>1650</v>
      </c>
      <c r="G198" s="1497"/>
      <c r="H198" s="1498">
        <f>+F198*E198</f>
        <v>254100</v>
      </c>
      <c r="I198" s="1497"/>
      <c r="J198" s="1503"/>
      <c r="K198" s="1503"/>
      <c r="L198" s="1503"/>
      <c r="M198" s="1503"/>
      <c r="N198" s="1503"/>
      <c r="O198" s="1503"/>
      <c r="P198" s="1503"/>
      <c r="Q198" s="1502"/>
      <c r="R198" s="1503"/>
      <c r="S198" s="1502"/>
      <c r="T198" s="1503"/>
      <c r="U198" s="1502"/>
      <c r="V198" s="1503"/>
      <c r="W198" s="1504"/>
      <c r="X198" s="1526"/>
      <c r="Y198" s="1504"/>
      <c r="Z198" s="1526"/>
      <c r="AA198" s="1504"/>
      <c r="AB198" s="1526"/>
      <c r="AC198" s="1504"/>
      <c r="AD198" s="1526"/>
      <c r="AE198" s="1504"/>
      <c r="AF198" s="1526"/>
      <c r="AG198" s="1504"/>
      <c r="AH198" s="1526"/>
      <c r="AI198" s="1504"/>
      <c r="AJ198" s="1526"/>
    </row>
    <row r="199" spans="1:36" s="1507" customFormat="1" ht="16.5" customHeight="1">
      <c r="A199" s="1493"/>
      <c r="B199" s="1494"/>
      <c r="C199" s="1495"/>
      <c r="D199" s="1496"/>
      <c r="E199" s="1496"/>
      <c r="F199" s="1497"/>
      <c r="G199" s="1497"/>
      <c r="H199" s="1498"/>
      <c r="I199" s="1497"/>
      <c r="J199" s="1503"/>
      <c r="K199" s="1503"/>
      <c r="L199" s="1503"/>
      <c r="M199" s="1503"/>
      <c r="N199" s="1503"/>
      <c r="O199" s="1503"/>
      <c r="P199" s="1503"/>
      <c r="Q199" s="1502"/>
      <c r="R199" s="1503"/>
      <c r="S199" s="1502"/>
      <c r="T199" s="1503"/>
      <c r="U199" s="1502"/>
      <c r="V199" s="1503"/>
      <c r="W199" s="1504"/>
      <c r="X199" s="1526"/>
      <c r="Y199" s="1504"/>
      <c r="Z199" s="1526"/>
      <c r="AA199" s="1504"/>
      <c r="AB199" s="1526"/>
      <c r="AC199" s="1504"/>
      <c r="AD199" s="1526"/>
      <c r="AE199" s="1504"/>
      <c r="AF199" s="1526"/>
      <c r="AG199" s="1504"/>
      <c r="AH199" s="1526"/>
      <c r="AI199" s="1504"/>
      <c r="AJ199" s="1526"/>
    </row>
    <row r="200" spans="1:36" s="1507" customFormat="1" ht="16.5" customHeight="1">
      <c r="A200" s="1493"/>
      <c r="B200" s="1494"/>
      <c r="C200" s="1495" t="s">
        <v>524</v>
      </c>
      <c r="D200" s="1496"/>
      <c r="E200" s="1496"/>
      <c r="F200" s="1497"/>
      <c r="G200" s="1497"/>
      <c r="H200" s="1498"/>
      <c r="I200" s="1497">
        <v>21.65</v>
      </c>
      <c r="J200" s="1503">
        <f>I200*F200</f>
        <v>0</v>
      </c>
      <c r="K200" s="1503">
        <v>176</v>
      </c>
      <c r="L200" s="1503">
        <f>ROUND(K200*$F200,2)</f>
        <v>0</v>
      </c>
      <c r="M200" s="1503">
        <v>21.65</v>
      </c>
      <c r="N200" s="1503">
        <f>M200*F200</f>
        <v>0</v>
      </c>
      <c r="O200" s="1502">
        <f>I200-K200+M200</f>
        <v>-132.69999999999999</v>
      </c>
      <c r="P200" s="1503">
        <f>O200*F200</f>
        <v>0</v>
      </c>
      <c r="Q200" s="1502">
        <f>W200+Y200+AA200+AC200+AE200+AG200</f>
        <v>0</v>
      </c>
      <c r="R200" s="1503">
        <f>Q200*F200</f>
        <v>0</v>
      </c>
      <c r="S200" s="1502">
        <f>W200+Y200+AA200+AC200+AE200</f>
        <v>0</v>
      </c>
      <c r="T200" s="1503">
        <f>S200*F200</f>
        <v>0</v>
      </c>
      <c r="U200" s="1502">
        <f>I200-S200</f>
        <v>21.65</v>
      </c>
      <c r="V200" s="1503">
        <f>U200*F200</f>
        <v>0</v>
      </c>
      <c r="W200" s="1504"/>
      <c r="X200" s="1526"/>
      <c r="Y200" s="1504"/>
      <c r="Z200" s="1526"/>
      <c r="AA200" s="1504"/>
      <c r="AB200" s="1526"/>
      <c r="AC200" s="1504"/>
      <c r="AD200" s="1526"/>
      <c r="AE200" s="1504"/>
      <c r="AF200" s="1526"/>
      <c r="AG200" s="1504"/>
      <c r="AH200" s="1526"/>
      <c r="AI200" s="1504">
        <v>43.44</v>
      </c>
      <c r="AJ200" s="1526">
        <f>AI200*F200</f>
        <v>0</v>
      </c>
    </row>
    <row r="201" spans="1:36" s="1507" customFormat="1" ht="16.5" customHeight="1">
      <c r="A201" s="1493"/>
      <c r="B201" s="1494"/>
      <c r="C201" s="1495" t="s">
        <v>525</v>
      </c>
      <c r="D201" s="1496"/>
      <c r="E201" s="1496"/>
      <c r="F201" s="1497"/>
      <c r="G201" s="1497"/>
      <c r="H201" s="1498"/>
      <c r="I201" s="1497"/>
      <c r="J201" s="1503"/>
      <c r="K201" s="1503"/>
      <c r="L201" s="1503"/>
      <c r="M201" s="1503"/>
      <c r="N201" s="1503"/>
      <c r="O201" s="1503"/>
      <c r="P201" s="1503"/>
      <c r="Q201" s="1502"/>
      <c r="R201" s="1503"/>
      <c r="S201" s="1502"/>
      <c r="T201" s="1503"/>
      <c r="U201" s="1502"/>
      <c r="V201" s="1503"/>
      <c r="W201" s="1504"/>
      <c r="X201" s="1526"/>
      <c r="Y201" s="1504"/>
      <c r="Z201" s="1526"/>
      <c r="AA201" s="1504"/>
      <c r="AB201" s="1526"/>
      <c r="AC201" s="1504"/>
      <c r="AD201" s="1526"/>
      <c r="AE201" s="1504"/>
      <c r="AF201" s="1526"/>
      <c r="AG201" s="1504"/>
      <c r="AH201" s="1526"/>
      <c r="AI201" s="1504"/>
      <c r="AJ201" s="1526"/>
    </row>
    <row r="202" spans="1:36" s="1507" customFormat="1" ht="16.5" customHeight="1">
      <c r="A202" s="1493"/>
      <c r="B202" s="1494" t="s">
        <v>526</v>
      </c>
      <c r="C202" s="1495" t="s">
        <v>527</v>
      </c>
      <c r="D202" s="1496"/>
      <c r="E202" s="1496"/>
      <c r="F202" s="1497"/>
      <c r="G202" s="1497"/>
      <c r="H202" s="1498"/>
      <c r="I202" s="1497"/>
      <c r="J202" s="1503"/>
      <c r="K202" s="1503"/>
      <c r="L202" s="1503"/>
      <c r="M202" s="1503"/>
      <c r="N202" s="1503"/>
      <c r="O202" s="1503"/>
      <c r="P202" s="1503"/>
      <c r="Q202" s="1502"/>
      <c r="R202" s="1503"/>
      <c r="S202" s="1502"/>
      <c r="T202" s="1503"/>
      <c r="U202" s="1502"/>
      <c r="V202" s="1503"/>
      <c r="W202" s="1504"/>
      <c r="X202" s="1526"/>
      <c r="Y202" s="1504"/>
      <c r="Z202" s="1526"/>
      <c r="AA202" s="1504"/>
      <c r="AB202" s="1526"/>
      <c r="AC202" s="1504"/>
      <c r="AD202" s="1526"/>
      <c r="AE202" s="1504"/>
      <c r="AF202" s="1526"/>
      <c r="AG202" s="1504"/>
      <c r="AH202" s="1526"/>
      <c r="AI202" s="1504"/>
      <c r="AJ202" s="1526"/>
    </row>
    <row r="203" spans="1:36" s="1507" customFormat="1" ht="16.5" customHeight="1">
      <c r="A203" s="1493">
        <f>+A198+1</f>
        <v>92</v>
      </c>
      <c r="B203" s="1494"/>
      <c r="C203" s="1495" t="s">
        <v>528</v>
      </c>
      <c r="D203" s="1496" t="s">
        <v>489</v>
      </c>
      <c r="E203" s="1496">
        <v>2800</v>
      </c>
      <c r="F203" s="1497">
        <v>8.5</v>
      </c>
      <c r="G203" s="1497"/>
      <c r="H203" s="1498">
        <f>+F203*E203</f>
        <v>23800</v>
      </c>
      <c r="I203" s="1497"/>
      <c r="J203" s="1503"/>
      <c r="K203" s="1503"/>
      <c r="L203" s="1503"/>
      <c r="M203" s="1503"/>
      <c r="N203" s="1503"/>
      <c r="O203" s="1503"/>
      <c r="P203" s="1503"/>
      <c r="Q203" s="1502"/>
      <c r="R203" s="1503"/>
      <c r="S203" s="1502"/>
      <c r="T203" s="1503"/>
      <c r="U203" s="1502"/>
      <c r="V203" s="1503"/>
      <c r="W203" s="1504"/>
      <c r="X203" s="1526"/>
      <c r="Y203" s="1504"/>
      <c r="Z203" s="1526"/>
      <c r="AA203" s="1504"/>
      <c r="AB203" s="1526"/>
      <c r="AC203" s="1504"/>
      <c r="AD203" s="1526"/>
      <c r="AE203" s="1504"/>
      <c r="AF203" s="1526"/>
      <c r="AG203" s="1504"/>
      <c r="AH203" s="1526"/>
      <c r="AI203" s="1504"/>
      <c r="AJ203" s="1526"/>
    </row>
    <row r="204" spans="1:36" s="1507" customFormat="1" ht="16.5" customHeight="1">
      <c r="A204" s="1493">
        <f>+A203+1</f>
        <v>93</v>
      </c>
      <c r="B204" s="1494"/>
      <c r="C204" s="1495" t="s">
        <v>529</v>
      </c>
      <c r="D204" s="1496" t="s">
        <v>489</v>
      </c>
      <c r="E204" s="1496">
        <v>2800</v>
      </c>
      <c r="F204" s="1497">
        <v>8.5</v>
      </c>
      <c r="G204" s="1497"/>
      <c r="H204" s="1498">
        <f>+F204*E204</f>
        <v>23800</v>
      </c>
      <c r="I204" s="1497">
        <v>14957.83</v>
      </c>
      <c r="J204" s="1503">
        <f>I204*F204</f>
        <v>127141.55499999999</v>
      </c>
      <c r="K204" s="1503">
        <v>29878</v>
      </c>
      <c r="L204" s="1503">
        <f>ROUND(K204*$F204,2)</f>
        <v>253963</v>
      </c>
      <c r="M204" s="1503">
        <v>1477</v>
      </c>
      <c r="N204" s="1503">
        <f>M204*F204</f>
        <v>12554.5</v>
      </c>
      <c r="O204" s="1502">
        <f>I204-K204+M204</f>
        <v>-13443.17</v>
      </c>
      <c r="P204" s="1503">
        <f>O204*F204</f>
        <v>-114266.94500000001</v>
      </c>
      <c r="Q204" s="1502">
        <f>W204+Y204+AA204+AC204+AE204+AG204</f>
        <v>0</v>
      </c>
      <c r="R204" s="1503">
        <f>Q204*F204</f>
        <v>0</v>
      </c>
      <c r="S204" s="1502">
        <f>W204+Y204+AA204+AC204+AE204</f>
        <v>0</v>
      </c>
      <c r="T204" s="1503">
        <f>S204*F204</f>
        <v>0</v>
      </c>
      <c r="U204" s="1502">
        <f>I204-S204</f>
        <v>14957.83</v>
      </c>
      <c r="V204" s="1503">
        <f>U204*F204</f>
        <v>127141.55499999999</v>
      </c>
      <c r="W204" s="1504"/>
      <c r="X204" s="1526"/>
      <c r="Y204" s="1504"/>
      <c r="Z204" s="1526"/>
      <c r="AA204" s="1504"/>
      <c r="AB204" s="1526"/>
      <c r="AC204" s="1504"/>
      <c r="AD204" s="1526"/>
      <c r="AE204" s="1504"/>
      <c r="AF204" s="1526"/>
      <c r="AG204" s="1504"/>
      <c r="AH204" s="1526"/>
      <c r="AI204" s="1504">
        <v>1294</v>
      </c>
      <c r="AJ204" s="1526">
        <f>AI204*F204</f>
        <v>10999</v>
      </c>
    </row>
    <row r="205" spans="1:36" s="1507" customFormat="1" ht="16.5" customHeight="1">
      <c r="A205" s="1493">
        <f>+A204+1</f>
        <v>94</v>
      </c>
      <c r="B205" s="1494"/>
      <c r="C205" s="1495" t="s">
        <v>530</v>
      </c>
      <c r="D205" s="1496" t="s">
        <v>489</v>
      </c>
      <c r="E205" s="1496">
        <v>2800</v>
      </c>
      <c r="F205" s="1497">
        <v>8.5</v>
      </c>
      <c r="G205" s="1497"/>
      <c r="H205" s="1498">
        <f>+F205*E205</f>
        <v>23800</v>
      </c>
      <c r="I205" s="1497"/>
      <c r="J205" s="1503"/>
      <c r="K205" s="1503"/>
      <c r="L205" s="1503"/>
      <c r="M205" s="1503"/>
      <c r="N205" s="1503"/>
      <c r="O205" s="1503"/>
      <c r="P205" s="1503"/>
      <c r="Q205" s="1502"/>
      <c r="R205" s="1503"/>
      <c r="S205" s="1502"/>
      <c r="T205" s="1503"/>
      <c r="U205" s="1502"/>
      <c r="V205" s="1503"/>
      <c r="W205" s="1504"/>
      <c r="X205" s="1526"/>
      <c r="Y205" s="1504"/>
      <c r="Z205" s="1526"/>
      <c r="AA205" s="1504"/>
      <c r="AB205" s="1526"/>
      <c r="AC205" s="1504"/>
      <c r="AD205" s="1526"/>
      <c r="AE205" s="1504"/>
      <c r="AF205" s="1526"/>
      <c r="AG205" s="1504"/>
      <c r="AH205" s="1526"/>
      <c r="AI205" s="1504"/>
      <c r="AJ205" s="1526"/>
    </row>
    <row r="206" spans="1:36" s="1507" customFormat="1" ht="16.5" customHeight="1">
      <c r="A206" s="1493"/>
      <c r="B206" s="1494"/>
      <c r="C206" s="1495" t="s">
        <v>531</v>
      </c>
      <c r="D206" s="1496"/>
      <c r="E206" s="1496"/>
      <c r="F206" s="1497"/>
      <c r="G206" s="1497"/>
      <c r="H206" s="1498"/>
      <c r="I206" s="1497">
        <v>85</v>
      </c>
      <c r="J206" s="1503">
        <f>I206*F206</f>
        <v>0</v>
      </c>
      <c r="K206" s="1503"/>
      <c r="L206" s="1503">
        <f>ROUND(K206*$F206,2)</f>
        <v>0</v>
      </c>
      <c r="M206" s="1503"/>
      <c r="N206" s="1503">
        <f>M206*F206</f>
        <v>0</v>
      </c>
      <c r="O206" s="1502">
        <f>I206-K206+M206</f>
        <v>85</v>
      </c>
      <c r="P206" s="1503">
        <f>O206*F206</f>
        <v>0</v>
      </c>
      <c r="Q206" s="1502">
        <f>W206+Y206+AA206+AC206+AE206+AG206</f>
        <v>40.380000000000003</v>
      </c>
      <c r="R206" s="1503">
        <f>Q206*F206</f>
        <v>0</v>
      </c>
      <c r="S206" s="1502">
        <f>W206+Y206+AA206+AC206+AE206</f>
        <v>40.380000000000003</v>
      </c>
      <c r="T206" s="1503">
        <f>S206*F206</f>
        <v>0</v>
      </c>
      <c r="U206" s="1502">
        <f>I206-S206</f>
        <v>44.62</v>
      </c>
      <c r="V206" s="1503">
        <f>U206*F206</f>
        <v>0</v>
      </c>
      <c r="W206" s="1504">
        <v>40.380000000000003</v>
      </c>
      <c r="X206" s="1526">
        <f>W206*F206</f>
        <v>0</v>
      </c>
      <c r="Y206" s="1504"/>
      <c r="Z206" s="1526"/>
      <c r="AA206" s="1504"/>
      <c r="AB206" s="1526"/>
      <c r="AC206" s="1504"/>
      <c r="AD206" s="1526"/>
      <c r="AE206" s="1504"/>
      <c r="AF206" s="1526"/>
      <c r="AG206" s="1504"/>
      <c r="AH206" s="1526"/>
      <c r="AI206" s="1504"/>
      <c r="AJ206" s="1526"/>
    </row>
    <row r="207" spans="1:36" s="1507" customFormat="1" ht="16.5" customHeight="1">
      <c r="A207" s="1493"/>
      <c r="B207" s="1494" t="s">
        <v>436</v>
      </c>
      <c r="C207" s="1495" t="s">
        <v>532</v>
      </c>
      <c r="D207" s="1496"/>
      <c r="E207" s="1496"/>
      <c r="F207" s="1497"/>
      <c r="G207" s="1497"/>
      <c r="H207" s="1498"/>
      <c r="I207" s="1497"/>
      <c r="J207" s="1503"/>
      <c r="K207" s="1503"/>
      <c r="L207" s="1503"/>
      <c r="M207" s="1503"/>
      <c r="N207" s="1503"/>
      <c r="O207" s="1503"/>
      <c r="P207" s="1503"/>
      <c r="Q207" s="1502"/>
      <c r="R207" s="1503"/>
      <c r="S207" s="1502"/>
      <c r="T207" s="1503"/>
      <c r="U207" s="1502"/>
      <c r="V207" s="1503"/>
      <c r="W207" s="1504"/>
      <c r="X207" s="1526"/>
      <c r="Y207" s="1504"/>
      <c r="Z207" s="1526"/>
      <c r="AA207" s="1504"/>
      <c r="AB207" s="1526"/>
      <c r="AC207" s="1504"/>
      <c r="AD207" s="1526"/>
      <c r="AE207" s="1504"/>
      <c r="AF207" s="1526"/>
      <c r="AG207" s="1504"/>
      <c r="AH207" s="1526"/>
      <c r="AI207" s="1504"/>
      <c r="AJ207" s="1526"/>
    </row>
    <row r="208" spans="1:36" s="1507" customFormat="1" ht="16.5" customHeight="1">
      <c r="A208" s="1493">
        <f>+A205+1</f>
        <v>95</v>
      </c>
      <c r="B208" s="1494" t="s">
        <v>533</v>
      </c>
      <c r="C208" s="1495" t="s">
        <v>534</v>
      </c>
      <c r="D208" s="1496" t="s">
        <v>446</v>
      </c>
      <c r="E208" s="1496">
        <v>536</v>
      </c>
      <c r="F208" s="1497">
        <v>42</v>
      </c>
      <c r="G208" s="1497"/>
      <c r="H208" s="1498">
        <f>+F208*E208</f>
        <v>22512</v>
      </c>
      <c r="I208" s="1497">
        <v>43.3</v>
      </c>
      <c r="J208" s="1503">
        <f>I208*F208</f>
        <v>1818.6</v>
      </c>
      <c r="K208" s="1503"/>
      <c r="L208" s="1503">
        <f>ROUND(K208*$F208,2)</f>
        <v>0</v>
      </c>
      <c r="M208" s="1503"/>
      <c r="N208" s="1503">
        <f>M208*F208</f>
        <v>0</v>
      </c>
      <c r="O208" s="1502">
        <f>I208-K208+M208</f>
        <v>43.3</v>
      </c>
      <c r="P208" s="1503">
        <f>O208*F208</f>
        <v>1818.6</v>
      </c>
      <c r="Q208" s="1502">
        <f>W208+Y208+AA208+AC208+AE208+AG208</f>
        <v>43.3</v>
      </c>
      <c r="R208" s="1503">
        <f>Q208*F208</f>
        <v>1818.6</v>
      </c>
      <c r="S208" s="1502">
        <f>W208+Y208+AA208+AC208+AE208</f>
        <v>43.3</v>
      </c>
      <c r="T208" s="1503">
        <f>S208*F208</f>
        <v>1818.6</v>
      </c>
      <c r="U208" s="1502">
        <f>I208-S208</f>
        <v>0</v>
      </c>
      <c r="V208" s="1503">
        <f>U208*F208</f>
        <v>0</v>
      </c>
      <c r="W208" s="1504">
        <v>43.3</v>
      </c>
      <c r="X208" s="1526">
        <f>W208*F208</f>
        <v>1818.6</v>
      </c>
      <c r="Y208" s="1504"/>
      <c r="Z208" s="1526"/>
      <c r="AA208" s="1504"/>
      <c r="AB208" s="1526"/>
      <c r="AC208" s="1504"/>
      <c r="AD208" s="1526"/>
      <c r="AE208" s="1504"/>
      <c r="AF208" s="1526"/>
      <c r="AG208" s="1504"/>
      <c r="AH208" s="1526"/>
      <c r="AI208" s="1504"/>
      <c r="AJ208" s="1526"/>
    </row>
    <row r="209" spans="1:36" s="1507" customFormat="1" ht="16.5" customHeight="1">
      <c r="A209" s="1493">
        <f>+A208+1</f>
        <v>96</v>
      </c>
      <c r="B209" s="1494" t="s">
        <v>535</v>
      </c>
      <c r="C209" s="1495" t="s">
        <v>536</v>
      </c>
      <c r="D209" s="1496" t="s">
        <v>446</v>
      </c>
      <c r="E209" s="1496">
        <v>536</v>
      </c>
      <c r="F209" s="1497">
        <v>42</v>
      </c>
      <c r="G209" s="1497"/>
      <c r="H209" s="1498">
        <f>+F209*E209</f>
        <v>22512</v>
      </c>
      <c r="I209" s="1497">
        <v>147.5</v>
      </c>
      <c r="J209" s="1503">
        <f>I209*F209</f>
        <v>6195</v>
      </c>
      <c r="K209" s="1503"/>
      <c r="L209" s="1503">
        <f>ROUND(K209*$F209,2)</f>
        <v>0</v>
      </c>
      <c r="M209" s="1503"/>
      <c r="N209" s="1503">
        <f>M209*F209</f>
        <v>0</v>
      </c>
      <c r="O209" s="1502">
        <f>I209-K209+M209</f>
        <v>147.5</v>
      </c>
      <c r="P209" s="1503">
        <f>O209*F209</f>
        <v>6195</v>
      </c>
      <c r="Q209" s="1502">
        <f>W209+Y209+AA209+AC209+AE209+AG209</f>
        <v>103.28</v>
      </c>
      <c r="R209" s="1503">
        <f>Q209*F209</f>
        <v>4337.76</v>
      </c>
      <c r="S209" s="1502">
        <f>W209+Y209+AA209+AC209+AE209</f>
        <v>47.3</v>
      </c>
      <c r="T209" s="1503">
        <f>S209*F209</f>
        <v>1986.6</v>
      </c>
      <c r="U209" s="1502">
        <f>I209-S209</f>
        <v>100.2</v>
      </c>
      <c r="V209" s="1503">
        <f>U209*F209</f>
        <v>4208.4000000000005</v>
      </c>
      <c r="W209" s="1504"/>
      <c r="X209" s="1526"/>
      <c r="Y209" s="1504"/>
      <c r="Z209" s="1526"/>
      <c r="AA209" s="1504"/>
      <c r="AB209" s="1526"/>
      <c r="AC209" s="1504"/>
      <c r="AD209" s="1526"/>
      <c r="AE209" s="1504">
        <v>47.3</v>
      </c>
      <c r="AF209" s="1526">
        <f>AE209*F209</f>
        <v>1986.6</v>
      </c>
      <c r="AG209" s="1504">
        <v>55.98</v>
      </c>
      <c r="AH209" s="1526">
        <f>AG209*F209</f>
        <v>2351.16</v>
      </c>
      <c r="AI209" s="1504"/>
      <c r="AJ209" s="1526"/>
    </row>
    <row r="210" spans="1:36" s="1507" customFormat="1" ht="16.5" customHeight="1">
      <c r="A210" s="1493">
        <f>+A209+1</f>
        <v>97</v>
      </c>
      <c r="B210" s="1494"/>
      <c r="C210" s="1495" t="s">
        <v>537</v>
      </c>
      <c r="D210" s="1496" t="s">
        <v>446</v>
      </c>
      <c r="E210" s="1496">
        <v>504</v>
      </c>
      <c r="F210" s="1497">
        <v>42</v>
      </c>
      <c r="G210" s="1497"/>
      <c r="H210" s="1498">
        <f>+F210*E210</f>
        <v>21168</v>
      </c>
      <c r="I210" s="1497"/>
      <c r="J210" s="1503"/>
      <c r="K210" s="1503"/>
      <c r="L210" s="1503"/>
      <c r="M210" s="1503"/>
      <c r="N210" s="1503"/>
      <c r="O210" s="1503"/>
      <c r="P210" s="1503"/>
      <c r="Q210" s="1502"/>
      <c r="R210" s="1503"/>
      <c r="S210" s="1502"/>
      <c r="T210" s="1503"/>
      <c r="U210" s="1502"/>
      <c r="V210" s="1503"/>
      <c r="W210" s="1504"/>
      <c r="X210" s="1526"/>
      <c r="Y210" s="1504"/>
      <c r="Z210" s="1526"/>
      <c r="AA210" s="1504"/>
      <c r="AB210" s="1526"/>
      <c r="AC210" s="1504"/>
      <c r="AD210" s="1526"/>
      <c r="AE210" s="1504"/>
      <c r="AF210" s="1526"/>
      <c r="AG210" s="1504"/>
      <c r="AH210" s="1526"/>
      <c r="AI210" s="1504"/>
      <c r="AJ210" s="1526"/>
    </row>
    <row r="211" spans="1:36" s="1507" customFormat="1" ht="16.5" customHeight="1">
      <c r="A211" s="1493"/>
      <c r="B211" s="1494"/>
      <c r="C211" s="1495" t="s">
        <v>538</v>
      </c>
      <c r="D211" s="1496"/>
      <c r="E211" s="1496"/>
      <c r="F211" s="1497"/>
      <c r="G211" s="1497"/>
      <c r="H211" s="1498"/>
      <c r="I211" s="1497">
        <v>4614</v>
      </c>
      <c r="J211" s="1503">
        <f>I211*F211</f>
        <v>0</v>
      </c>
      <c r="K211" s="1503"/>
      <c r="L211" s="1503">
        <f>ROUND(K211*$F211,2)</f>
        <v>0</v>
      </c>
      <c r="M211" s="1503"/>
      <c r="N211" s="1503">
        <f>M211*F211</f>
        <v>0</v>
      </c>
      <c r="O211" s="1502">
        <f>I211-K211+M211</f>
        <v>4614</v>
      </c>
      <c r="P211" s="1503">
        <f>O211*F211</f>
        <v>0</v>
      </c>
      <c r="Q211" s="1502">
        <f>W211+Y211+AA211+AC211+AE211+AG211</f>
        <v>4634.33</v>
      </c>
      <c r="R211" s="1503">
        <f>Q211*F211</f>
        <v>0</v>
      </c>
      <c r="S211" s="1502">
        <f>W211+Y211+AA211+AC211+AE211</f>
        <v>4634.33</v>
      </c>
      <c r="T211" s="1503">
        <f>S211*F211</f>
        <v>0</v>
      </c>
      <c r="U211" s="1502">
        <f>I211-S211</f>
        <v>-20.329999999999927</v>
      </c>
      <c r="V211" s="1503">
        <f>U211*F211</f>
        <v>0</v>
      </c>
      <c r="W211" s="1504">
        <v>3653.3599999999997</v>
      </c>
      <c r="X211" s="1526">
        <f>W211*F211</f>
        <v>0</v>
      </c>
      <c r="Y211" s="1504">
        <v>496.8</v>
      </c>
      <c r="Z211" s="1526">
        <f>Y211*F211</f>
        <v>0</v>
      </c>
      <c r="AA211" s="1504"/>
      <c r="AB211" s="1526"/>
      <c r="AC211" s="1504">
        <v>484.17</v>
      </c>
      <c r="AD211" s="1526">
        <f>AC211*F211</f>
        <v>0</v>
      </c>
      <c r="AE211" s="1504"/>
      <c r="AF211" s="1526">
        <f>AE211*J211</f>
        <v>0</v>
      </c>
      <c r="AG211" s="1504"/>
      <c r="AH211" s="1526"/>
      <c r="AI211" s="1504"/>
      <c r="AJ211" s="1526"/>
    </row>
    <row r="212" spans="1:36" s="1507" customFormat="1" ht="16.5" customHeight="1">
      <c r="A212" s="1493"/>
      <c r="B212" s="1494" t="s">
        <v>357</v>
      </c>
      <c r="C212" s="1495" t="s">
        <v>539</v>
      </c>
      <c r="D212" s="1496"/>
      <c r="E212" s="1496"/>
      <c r="F212" s="1497"/>
      <c r="G212" s="1497"/>
      <c r="H212" s="1498"/>
      <c r="I212" s="1497">
        <v>14274</v>
      </c>
      <c r="J212" s="1503">
        <f>I212*F212</f>
        <v>0</v>
      </c>
      <c r="K212" s="1503"/>
      <c r="L212" s="1503">
        <f>ROUND(K212*$F212,2)</f>
        <v>0</v>
      </c>
      <c r="M212" s="1503"/>
      <c r="N212" s="1503">
        <f>M212*F212</f>
        <v>0</v>
      </c>
      <c r="O212" s="1502">
        <f>I212-K212+M212</f>
        <v>14274</v>
      </c>
      <c r="P212" s="1503">
        <f>O212*F212</f>
        <v>0</v>
      </c>
      <c r="Q212" s="1502">
        <f>W212+Y212+AA212+AC212+AE212+AG212</f>
        <v>4751</v>
      </c>
      <c r="R212" s="1503">
        <f>Q212*F212</f>
        <v>0</v>
      </c>
      <c r="S212" s="1502">
        <f>W212+Y212+AA212+AC212+AE212</f>
        <v>2162</v>
      </c>
      <c r="T212" s="1503">
        <f>S212*F212</f>
        <v>0</v>
      </c>
      <c r="U212" s="1502">
        <f>I212-S212</f>
        <v>12112</v>
      </c>
      <c r="V212" s="1503">
        <f>U212*F212</f>
        <v>0</v>
      </c>
      <c r="W212" s="1504"/>
      <c r="X212" s="1526"/>
      <c r="Y212" s="1504"/>
      <c r="Z212" s="1526"/>
      <c r="AA212" s="1504"/>
      <c r="AB212" s="1526"/>
      <c r="AC212" s="1504">
        <v>2162</v>
      </c>
      <c r="AD212" s="1526">
        <f>AC212*F212</f>
        <v>0</v>
      </c>
      <c r="AE212" s="1504"/>
      <c r="AF212" s="1526">
        <f>AE212*J212</f>
        <v>0</v>
      </c>
      <c r="AG212" s="1504">
        <v>2589</v>
      </c>
      <c r="AH212" s="1526">
        <f>AG212*F212</f>
        <v>0</v>
      </c>
      <c r="AI212" s="1504"/>
      <c r="AJ212" s="1526"/>
    </row>
    <row r="213" spans="1:36" s="1507" customFormat="1" ht="16.5" customHeight="1">
      <c r="A213" s="1493"/>
      <c r="B213" s="1494" t="s">
        <v>540</v>
      </c>
      <c r="C213" s="1495" t="s">
        <v>541</v>
      </c>
      <c r="D213" s="1496"/>
      <c r="E213" s="1496"/>
      <c r="F213" s="1497"/>
      <c r="G213" s="1497"/>
      <c r="H213" s="1498"/>
      <c r="I213" s="1497">
        <v>60920</v>
      </c>
      <c r="J213" s="1503">
        <f>I213*F213</f>
        <v>0</v>
      </c>
      <c r="K213" s="1503"/>
      <c r="L213" s="1503">
        <f>ROUND(K213*$F213,2)</f>
        <v>0</v>
      </c>
      <c r="M213" s="1503"/>
      <c r="N213" s="1503">
        <f>M213*F213</f>
        <v>0</v>
      </c>
      <c r="O213" s="1502">
        <f>I213-K213+M213</f>
        <v>60920</v>
      </c>
      <c r="P213" s="1503">
        <f>O213*F213</f>
        <v>0</v>
      </c>
      <c r="Q213" s="1502">
        <f>W213+Y213+AA213+AC213+AE213+AG213</f>
        <v>57831.14</v>
      </c>
      <c r="R213" s="1503">
        <f>Q213*F213</f>
        <v>0</v>
      </c>
      <c r="S213" s="1502">
        <f>W213+Y213+AA213+AC213+AE213</f>
        <v>57831.14</v>
      </c>
      <c r="T213" s="1503">
        <f>S213*F213</f>
        <v>0</v>
      </c>
      <c r="U213" s="1502">
        <f>I213-S213</f>
        <v>3088.8600000000006</v>
      </c>
      <c r="V213" s="1503">
        <f>U213*F213</f>
        <v>0</v>
      </c>
      <c r="W213" s="1504">
        <v>57901.57</v>
      </c>
      <c r="X213" s="1526">
        <f>W213*F213</f>
        <v>0</v>
      </c>
      <c r="Y213" s="1504"/>
      <c r="Z213" s="1526"/>
      <c r="AA213" s="1504"/>
      <c r="AB213" s="1526"/>
      <c r="AC213" s="1504"/>
      <c r="AD213" s="1526"/>
      <c r="AE213" s="1504">
        <v>-70.430000000000007</v>
      </c>
      <c r="AF213" s="1526">
        <f>AE213*F213</f>
        <v>0</v>
      </c>
      <c r="AG213" s="1504"/>
      <c r="AH213" s="1526"/>
      <c r="AI213" s="1504"/>
      <c r="AJ213" s="1526"/>
    </row>
    <row r="214" spans="1:36" s="1507" customFormat="1" ht="16.5" customHeight="1">
      <c r="A214" s="1493">
        <v>98</v>
      </c>
      <c r="B214" s="1494" t="s">
        <v>542</v>
      </c>
      <c r="C214" s="1495" t="s">
        <v>543</v>
      </c>
      <c r="D214" s="1496" t="s">
        <v>446</v>
      </c>
      <c r="E214" s="1496">
        <v>200</v>
      </c>
      <c r="F214" s="1497">
        <v>155</v>
      </c>
      <c r="G214" s="1497"/>
      <c r="H214" s="1498">
        <f>+F214*E214</f>
        <v>31000</v>
      </c>
      <c r="I214" s="1497">
        <v>7721</v>
      </c>
      <c r="J214" s="1503">
        <f>I214*F214</f>
        <v>1196755</v>
      </c>
      <c r="K214" s="1503"/>
      <c r="L214" s="1503">
        <f>ROUND(K214*$F214,2)</f>
        <v>0</v>
      </c>
      <c r="M214" s="1503"/>
      <c r="N214" s="1503">
        <f>M214*F214</f>
        <v>0</v>
      </c>
      <c r="O214" s="1502">
        <f>I214-K214+M214</f>
        <v>7721</v>
      </c>
      <c r="P214" s="1503">
        <f>O214*F214</f>
        <v>1196755</v>
      </c>
      <c r="Q214" s="1502">
        <f>W214+Y214+AA214+AC214+AE214+AG214</f>
        <v>4691.8</v>
      </c>
      <c r="R214" s="1503">
        <f>Q214*F214</f>
        <v>727229</v>
      </c>
      <c r="S214" s="1502">
        <f>W214+Y214+AA214+AC214+AE214</f>
        <v>4691.8</v>
      </c>
      <c r="T214" s="1503">
        <f>S214*F214</f>
        <v>727229</v>
      </c>
      <c r="U214" s="1502">
        <f>I214-S214</f>
        <v>3029.2</v>
      </c>
      <c r="V214" s="1503">
        <f>U214*F214</f>
        <v>469526</v>
      </c>
      <c r="W214" s="1504">
        <v>1625.31</v>
      </c>
      <c r="X214" s="1526">
        <f>W214*F214</f>
        <v>251923.05</v>
      </c>
      <c r="Y214" s="1504"/>
      <c r="Z214" s="1526"/>
      <c r="AA214" s="1504">
        <v>1126.08</v>
      </c>
      <c r="AB214" s="1526">
        <f>AA214*F214</f>
        <v>174542.4</v>
      </c>
      <c r="AC214" s="1504"/>
      <c r="AD214" s="1526"/>
      <c r="AE214" s="1504">
        <v>1940.41</v>
      </c>
      <c r="AF214" s="1526">
        <f>AE214*F214</f>
        <v>300763.55</v>
      </c>
      <c r="AG214" s="1504"/>
      <c r="AH214" s="1526"/>
      <c r="AI214" s="1504"/>
      <c r="AJ214" s="1526"/>
    </row>
    <row r="215" spans="1:36" s="1507" customFormat="1" ht="16.5" customHeight="1">
      <c r="A215" s="1493"/>
      <c r="B215" s="1494"/>
      <c r="C215" s="1495" t="s">
        <v>491</v>
      </c>
      <c r="D215" s="1496"/>
      <c r="E215" s="1496"/>
      <c r="F215" s="1497"/>
      <c r="G215" s="1497"/>
      <c r="H215" s="1498"/>
      <c r="I215" s="1497">
        <v>3310</v>
      </c>
      <c r="J215" s="1503">
        <f>I215*F215</f>
        <v>0</v>
      </c>
      <c r="K215" s="1503"/>
      <c r="L215" s="1503">
        <f>ROUND(K215*$F215,2)</f>
        <v>0</v>
      </c>
      <c r="M215" s="1503"/>
      <c r="N215" s="1503">
        <f>M215*F215</f>
        <v>0</v>
      </c>
      <c r="O215" s="1502">
        <f>I215-K215+M215</f>
        <v>3310</v>
      </c>
      <c r="P215" s="1503">
        <f>O215*F215</f>
        <v>0</v>
      </c>
      <c r="Q215" s="1502">
        <f>W215+Y215+AA215+AC215+AE215+AG215</f>
        <v>2694.79</v>
      </c>
      <c r="R215" s="1503">
        <f>Q215*F215</f>
        <v>0</v>
      </c>
      <c r="S215" s="1502">
        <f>W215+Y215+AA215+AC215+AE215</f>
        <v>2694.79</v>
      </c>
      <c r="T215" s="1503">
        <f>S215*F215</f>
        <v>0</v>
      </c>
      <c r="U215" s="1502">
        <f>I215-S215</f>
        <v>615.21</v>
      </c>
      <c r="V215" s="1503">
        <f>U215*F215</f>
        <v>0</v>
      </c>
      <c r="W215" s="1504">
        <v>505.26</v>
      </c>
      <c r="X215" s="1526">
        <f>W215*F215</f>
        <v>0</v>
      </c>
      <c r="Y215" s="1504"/>
      <c r="Z215" s="1526"/>
      <c r="AA215" s="1504">
        <v>718.64</v>
      </c>
      <c r="AB215" s="1526">
        <f>AA215*F215</f>
        <v>0</v>
      </c>
      <c r="AC215" s="1504">
        <v>1470.89</v>
      </c>
      <c r="AD215" s="1526">
        <f>AC215*F215</f>
        <v>0</v>
      </c>
      <c r="AE215" s="1504"/>
      <c r="AF215" s="1526">
        <f>AE215*J215</f>
        <v>0</v>
      </c>
      <c r="AG215" s="1504"/>
      <c r="AH215" s="1526"/>
      <c r="AI215" s="1504"/>
      <c r="AJ215" s="1526"/>
    </row>
    <row r="216" spans="1:36" s="1507" customFormat="1" ht="16.5" customHeight="1">
      <c r="A216" s="1493">
        <v>99</v>
      </c>
      <c r="B216" s="1494"/>
      <c r="C216" s="1495" t="s">
        <v>544</v>
      </c>
      <c r="D216" s="1496" t="s">
        <v>489</v>
      </c>
      <c r="E216" s="1496">
        <v>600</v>
      </c>
      <c r="F216" s="1497">
        <v>650</v>
      </c>
      <c r="G216" s="1497"/>
      <c r="H216" s="1498">
        <f>+F216*E216</f>
        <v>390000</v>
      </c>
      <c r="I216" s="1509"/>
      <c r="J216" s="1510" t="e">
        <f>SUM(J146:J215)</f>
        <v>#VALUE!</v>
      </c>
      <c r="K216" s="1511" t="s">
        <v>545</v>
      </c>
      <c r="L216" s="1510" t="e">
        <f>SUM(L146:L215)</f>
        <v>#VALUE!</v>
      </c>
      <c r="M216" s="1511" t="s">
        <v>545</v>
      </c>
      <c r="N216" s="1510" t="e">
        <f>SUM(N146:N215)</f>
        <v>#VALUE!</v>
      </c>
      <c r="O216" s="1511"/>
      <c r="P216" s="1510" t="e">
        <f>SUM(P146:P215)</f>
        <v>#VALUE!</v>
      </c>
      <c r="Q216" s="1511"/>
      <c r="R216" s="1510" t="e">
        <f>SUM(R146:R215)</f>
        <v>#VALUE!</v>
      </c>
      <c r="S216" s="1511"/>
      <c r="T216" s="1510" t="e">
        <f>SUM(T146:T215)</f>
        <v>#VALUE!</v>
      </c>
      <c r="U216" s="1511"/>
      <c r="V216" s="1510" t="e">
        <f>SUM(V146:V215)</f>
        <v>#VALUE!</v>
      </c>
      <c r="W216" s="1527"/>
      <c r="X216" s="1528" t="e">
        <f>SUM(X146:X215)</f>
        <v>#VALUE!</v>
      </c>
      <c r="Y216" s="1511"/>
      <c r="Z216" s="1528">
        <f>SUM(Z146:Z215)</f>
        <v>42832713.479999997</v>
      </c>
      <c r="AA216" s="1511"/>
      <c r="AB216" s="1528">
        <f>SUM(AB146:AB215)</f>
        <v>175935.44</v>
      </c>
      <c r="AC216" s="1511"/>
      <c r="AD216" s="1528">
        <f>SUM(AD146:AD215)</f>
        <v>15797406.140000001</v>
      </c>
      <c r="AE216" s="1511"/>
      <c r="AF216" s="1528">
        <f>SUM(AF146:AF215)</f>
        <v>302813.95</v>
      </c>
      <c r="AG216" s="1511"/>
      <c r="AH216" s="1528">
        <f>SUM(AH146:AH215)</f>
        <v>16900641.34</v>
      </c>
      <c r="AI216" s="1511"/>
      <c r="AJ216" s="1528">
        <f>SUM(AJ146:AJ215)</f>
        <v>355627</v>
      </c>
    </row>
    <row r="217" spans="1:36" s="1507" customFormat="1" ht="16.5" customHeight="1">
      <c r="A217" s="1493">
        <f>+A216+1</f>
        <v>100</v>
      </c>
      <c r="B217" s="1494"/>
      <c r="C217" s="1495" t="s">
        <v>546</v>
      </c>
      <c r="D217" s="1496" t="s">
        <v>547</v>
      </c>
      <c r="E217" s="1496">
        <v>12</v>
      </c>
      <c r="F217" s="1497">
        <v>1250</v>
      </c>
      <c r="G217" s="1497"/>
      <c r="H217" s="1498">
        <f>+F217*E217</f>
        <v>15000</v>
      </c>
      <c r="I217" s="1509"/>
      <c r="J217" s="1510"/>
      <c r="K217" s="1508"/>
      <c r="L217" s="1520"/>
      <c r="M217" s="1529"/>
      <c r="N217" s="1503"/>
      <c r="O217" s="1529"/>
      <c r="P217" s="1503"/>
      <c r="Q217" s="1502"/>
      <c r="R217" s="1529"/>
      <c r="S217" s="1529"/>
      <c r="T217" s="1503"/>
      <c r="U217" s="1529"/>
      <c r="V217" s="1503"/>
      <c r="W217" s="1505"/>
      <c r="X217" s="1505"/>
      <c r="Y217" s="1529"/>
      <c r="Z217" s="1506"/>
      <c r="AA217" s="1529"/>
      <c r="AB217" s="1506"/>
      <c r="AC217" s="1529"/>
      <c r="AD217" s="1506"/>
      <c r="AE217" s="1529"/>
      <c r="AF217" s="1506"/>
      <c r="AG217" s="1529"/>
      <c r="AH217" s="1506"/>
      <c r="AI217" s="1529"/>
      <c r="AJ217" s="1506"/>
    </row>
    <row r="218" spans="1:36" s="1507" customFormat="1" ht="16.5" customHeight="1">
      <c r="A218" s="1493"/>
      <c r="B218" s="1494" t="s">
        <v>548</v>
      </c>
      <c r="C218" s="1495" t="s">
        <v>549</v>
      </c>
      <c r="D218" s="1496"/>
      <c r="E218" s="1496"/>
      <c r="F218" s="1497"/>
      <c r="G218" s="1497"/>
      <c r="H218" s="1498"/>
      <c r="I218" s="1512"/>
      <c r="J218" s="1513"/>
      <c r="K218" s="1514"/>
      <c r="L218" s="1523"/>
      <c r="M218" s="1530"/>
      <c r="N218" s="1517"/>
      <c r="O218" s="1530"/>
      <c r="P218" s="1517"/>
      <c r="Q218" s="1516"/>
      <c r="R218" s="1530"/>
      <c r="S218" s="1530"/>
      <c r="T218" s="1517"/>
      <c r="U218" s="1530"/>
      <c r="V218" s="1517"/>
      <c r="W218" s="1531"/>
      <c r="X218" s="1531"/>
      <c r="Y218" s="1530"/>
      <c r="Z218" s="1532"/>
      <c r="AA218" s="1530"/>
      <c r="AB218" s="1532"/>
      <c r="AC218" s="1530"/>
      <c r="AD218" s="1532"/>
      <c r="AE218" s="1530"/>
      <c r="AF218" s="1532"/>
      <c r="AG218" s="1530"/>
      <c r="AH218" s="1532"/>
      <c r="AI218" s="1530"/>
      <c r="AJ218" s="1532"/>
    </row>
    <row r="219" spans="1:36" s="1507" customFormat="1" ht="16.5" customHeight="1">
      <c r="A219" s="1493"/>
      <c r="B219" s="1494" t="s">
        <v>550</v>
      </c>
      <c r="C219" s="1495" t="s">
        <v>551</v>
      </c>
      <c r="D219" s="1496"/>
      <c r="E219" s="1496"/>
      <c r="F219" s="1497"/>
      <c r="G219" s="1497"/>
      <c r="H219" s="1498"/>
      <c r="I219" s="1497"/>
      <c r="J219" s="1519"/>
      <c r="K219" s="1508"/>
      <c r="L219" s="1520"/>
      <c r="M219" s="1529"/>
      <c r="N219" s="1503"/>
      <c r="O219" s="1503"/>
      <c r="P219" s="1503"/>
      <c r="Q219" s="1502"/>
      <c r="R219" s="1529"/>
      <c r="S219" s="1529"/>
      <c r="T219" s="1503"/>
      <c r="U219" s="1529"/>
      <c r="V219" s="1503"/>
      <c r="W219" s="1504"/>
      <c r="X219" s="1526"/>
      <c r="Y219" s="1529"/>
      <c r="Z219" s="1526"/>
      <c r="AA219" s="1529"/>
      <c r="AB219" s="1526"/>
      <c r="AC219" s="1529"/>
      <c r="AD219" s="1526"/>
      <c r="AE219" s="1529"/>
      <c r="AF219" s="1526"/>
      <c r="AG219" s="1529"/>
      <c r="AH219" s="1526"/>
      <c r="AI219" s="1529"/>
      <c r="AJ219" s="1526"/>
    </row>
    <row r="220" spans="1:36" s="1507" customFormat="1" ht="16.5" customHeight="1">
      <c r="A220" s="1493">
        <f>+A217+1</f>
        <v>101</v>
      </c>
      <c r="B220" s="1494" t="s">
        <v>552</v>
      </c>
      <c r="C220" s="1495" t="s">
        <v>553</v>
      </c>
      <c r="D220" s="1496" t="s">
        <v>446</v>
      </c>
      <c r="E220" s="1496">
        <v>4</v>
      </c>
      <c r="F220" s="1497">
        <v>850</v>
      </c>
      <c r="G220" s="1497"/>
      <c r="H220" s="1498">
        <f t="shared" ref="H220:H229" si="5">+F220*E220</f>
        <v>3400</v>
      </c>
      <c r="I220" s="1497"/>
      <c r="J220" s="1503"/>
      <c r="K220" s="1503"/>
      <c r="L220" s="1503"/>
      <c r="M220" s="1529"/>
      <c r="N220" s="1503"/>
      <c r="O220" s="1503"/>
      <c r="P220" s="1503"/>
      <c r="Q220" s="1502"/>
      <c r="R220" s="1503"/>
      <c r="S220" s="1502"/>
      <c r="T220" s="1503"/>
      <c r="U220" s="1502"/>
      <c r="V220" s="1503"/>
      <c r="W220" s="1504"/>
      <c r="X220" s="1526"/>
      <c r="Y220" s="1502"/>
      <c r="Z220" s="1526"/>
      <c r="AA220" s="1502"/>
      <c r="AB220" s="1526"/>
      <c r="AC220" s="1502"/>
      <c r="AD220" s="1526"/>
      <c r="AE220" s="1502"/>
      <c r="AF220" s="1526"/>
      <c r="AG220" s="1502"/>
      <c r="AH220" s="1526"/>
      <c r="AI220" s="1502"/>
      <c r="AJ220" s="1526"/>
    </row>
    <row r="221" spans="1:36" s="1507" customFormat="1" ht="16.5" customHeight="1">
      <c r="A221" s="1493">
        <f t="shared" ref="A221:A228" si="6">+A220+1</f>
        <v>102</v>
      </c>
      <c r="B221" s="1494" t="s">
        <v>554</v>
      </c>
      <c r="C221" s="1495" t="s">
        <v>555</v>
      </c>
      <c r="D221" s="1496" t="s">
        <v>446</v>
      </c>
      <c r="E221" s="1496">
        <v>14</v>
      </c>
      <c r="F221" s="1497">
        <v>650</v>
      </c>
      <c r="G221" s="1497"/>
      <c r="H221" s="1498">
        <f t="shared" si="5"/>
        <v>9100</v>
      </c>
      <c r="I221" s="1497"/>
      <c r="J221" s="1503"/>
      <c r="K221" s="1503"/>
      <c r="L221" s="1503"/>
      <c r="M221" s="1529"/>
      <c r="N221" s="1503"/>
      <c r="O221" s="1503"/>
      <c r="P221" s="1503"/>
      <c r="Q221" s="1502"/>
      <c r="R221" s="1503"/>
      <c r="S221" s="1502"/>
      <c r="T221" s="1503"/>
      <c r="U221" s="1502"/>
      <c r="V221" s="1503"/>
      <c r="W221" s="1504"/>
      <c r="X221" s="1526"/>
      <c r="Y221" s="1502"/>
      <c r="Z221" s="1526"/>
      <c r="AA221" s="1502"/>
      <c r="AB221" s="1526"/>
      <c r="AC221" s="1502"/>
      <c r="AD221" s="1526"/>
      <c r="AE221" s="1502"/>
      <c r="AF221" s="1526"/>
      <c r="AG221" s="1502"/>
      <c r="AH221" s="1526"/>
      <c r="AI221" s="1502"/>
      <c r="AJ221" s="1526"/>
    </row>
    <row r="222" spans="1:36" s="1507" customFormat="1" ht="16.5" customHeight="1">
      <c r="A222" s="1493">
        <f t="shared" si="6"/>
        <v>103</v>
      </c>
      <c r="B222" s="1494"/>
      <c r="C222" s="1495" t="s">
        <v>556</v>
      </c>
      <c r="D222" s="1496" t="s">
        <v>446</v>
      </c>
      <c r="E222" s="1496">
        <v>16</v>
      </c>
      <c r="F222" s="1497">
        <v>2550</v>
      </c>
      <c r="G222" s="1497"/>
      <c r="H222" s="1498">
        <f t="shared" si="5"/>
        <v>40800</v>
      </c>
      <c r="I222" s="1497"/>
      <c r="J222" s="1503"/>
      <c r="K222" s="1503"/>
      <c r="L222" s="1503"/>
      <c r="M222" s="1529"/>
      <c r="N222" s="1503"/>
      <c r="O222" s="1503"/>
      <c r="P222" s="1503"/>
      <c r="Q222" s="1502"/>
      <c r="R222" s="1503"/>
      <c r="S222" s="1502"/>
      <c r="T222" s="1503"/>
      <c r="U222" s="1502"/>
      <c r="V222" s="1503"/>
      <c r="W222" s="1504"/>
      <c r="X222" s="1526"/>
      <c r="Y222" s="1504"/>
      <c r="Z222" s="1526"/>
      <c r="AA222" s="1504"/>
      <c r="AB222" s="1526"/>
      <c r="AC222" s="1504"/>
      <c r="AD222" s="1526"/>
      <c r="AE222" s="1504"/>
      <c r="AF222" s="1526"/>
      <c r="AG222" s="1504"/>
      <c r="AH222" s="1526"/>
      <c r="AI222" s="1504"/>
      <c r="AJ222" s="1526"/>
    </row>
    <row r="223" spans="1:36" s="1507" customFormat="1" ht="16.5" customHeight="1">
      <c r="A223" s="1493">
        <f t="shared" si="6"/>
        <v>104</v>
      </c>
      <c r="B223" s="1494"/>
      <c r="C223" s="1495" t="s">
        <v>557</v>
      </c>
      <c r="D223" s="1496" t="s">
        <v>446</v>
      </c>
      <c r="E223" s="1496">
        <v>10</v>
      </c>
      <c r="F223" s="1497">
        <v>2250</v>
      </c>
      <c r="G223" s="1497"/>
      <c r="H223" s="1498">
        <f t="shared" si="5"/>
        <v>22500</v>
      </c>
      <c r="I223" s="1497">
        <v>1097</v>
      </c>
      <c r="J223" s="1503">
        <f>I223*F223</f>
        <v>2468250</v>
      </c>
      <c r="K223" s="1503">
        <f>+I223</f>
        <v>1097</v>
      </c>
      <c r="L223" s="1503">
        <f>ROUND(K223*$F223,2)</f>
        <v>2468250</v>
      </c>
      <c r="M223" s="1529"/>
      <c r="N223" s="1503">
        <f>M223*F223</f>
        <v>0</v>
      </c>
      <c r="O223" s="1502">
        <f>I223-K223+M223</f>
        <v>0</v>
      </c>
      <c r="P223" s="1503">
        <f>O223*F223</f>
        <v>0</v>
      </c>
      <c r="Q223" s="1502">
        <f>W223+Y223+AA223+AC223+AE223+AG223</f>
        <v>0</v>
      </c>
      <c r="R223" s="1503">
        <f>Q223*F223</f>
        <v>0</v>
      </c>
      <c r="S223" s="1502">
        <f>W223+Y223+AA223+AC223+AE223</f>
        <v>0</v>
      </c>
      <c r="T223" s="1503">
        <f>S223*F223</f>
        <v>0</v>
      </c>
      <c r="U223" s="1502">
        <f>I223-S223</f>
        <v>1097</v>
      </c>
      <c r="V223" s="1503">
        <f>U223*F223</f>
        <v>2468250</v>
      </c>
      <c r="W223" s="1504"/>
      <c r="X223" s="1526"/>
      <c r="Y223" s="1504"/>
      <c r="Z223" s="1526"/>
      <c r="AA223" s="1504"/>
      <c r="AB223" s="1526"/>
      <c r="AC223" s="1504"/>
      <c r="AD223" s="1526"/>
      <c r="AE223" s="1504"/>
      <c r="AF223" s="1526"/>
      <c r="AG223" s="1504"/>
      <c r="AH223" s="1526"/>
      <c r="AI223" s="1504">
        <v>3678.5250000000001</v>
      </c>
      <c r="AJ223" s="1526">
        <f>AI223*F223</f>
        <v>8276681.25</v>
      </c>
    </row>
    <row r="224" spans="1:36" s="1507" customFormat="1" ht="16.5" customHeight="1">
      <c r="A224" s="1493">
        <f t="shared" si="6"/>
        <v>105</v>
      </c>
      <c r="B224" s="1494"/>
      <c r="C224" s="1495" t="s">
        <v>558</v>
      </c>
      <c r="D224" s="1496" t="s">
        <v>446</v>
      </c>
      <c r="E224" s="1496">
        <v>81</v>
      </c>
      <c r="F224" s="1497">
        <v>1250</v>
      </c>
      <c r="G224" s="1497"/>
      <c r="H224" s="1498">
        <f t="shared" si="5"/>
        <v>101250</v>
      </c>
      <c r="I224" s="1497"/>
      <c r="J224" s="1503"/>
      <c r="K224" s="1503"/>
      <c r="L224" s="1503"/>
      <c r="M224" s="1529"/>
      <c r="N224" s="1503"/>
      <c r="O224" s="1503"/>
      <c r="P224" s="1503"/>
      <c r="Q224" s="1502"/>
      <c r="R224" s="1503"/>
      <c r="S224" s="1502"/>
      <c r="T224" s="1503"/>
      <c r="U224" s="1502"/>
      <c r="V224" s="1503"/>
      <c r="W224" s="1504"/>
      <c r="X224" s="1526"/>
      <c r="Y224" s="1504"/>
      <c r="Z224" s="1526"/>
      <c r="AA224" s="1504"/>
      <c r="AB224" s="1526"/>
      <c r="AC224" s="1504"/>
      <c r="AD224" s="1526"/>
      <c r="AE224" s="1504"/>
      <c r="AF224" s="1526"/>
      <c r="AG224" s="1504"/>
      <c r="AH224" s="1526"/>
      <c r="AI224" s="1504"/>
      <c r="AJ224" s="1526"/>
    </row>
    <row r="225" spans="1:36" s="1507" customFormat="1" ht="16.5" customHeight="1">
      <c r="A225" s="1493">
        <f t="shared" si="6"/>
        <v>106</v>
      </c>
      <c r="B225" s="1494"/>
      <c r="C225" s="1495" t="s">
        <v>559</v>
      </c>
      <c r="D225" s="1496" t="s">
        <v>446</v>
      </c>
      <c r="E225" s="1496">
        <v>1</v>
      </c>
      <c r="F225" s="1497">
        <v>2250</v>
      </c>
      <c r="G225" s="1497"/>
      <c r="H225" s="1498">
        <f t="shared" si="5"/>
        <v>2250</v>
      </c>
      <c r="I225" s="1497">
        <v>900</v>
      </c>
      <c r="J225" s="1503">
        <f>I225*F225</f>
        <v>2025000</v>
      </c>
      <c r="K225" s="1503">
        <f>+I225</f>
        <v>900</v>
      </c>
      <c r="L225" s="1503">
        <f>ROUND(K225*$F225,2)</f>
        <v>2025000</v>
      </c>
      <c r="M225" s="1529"/>
      <c r="N225" s="1503">
        <f>M225*F225</f>
        <v>0</v>
      </c>
      <c r="O225" s="1502">
        <f>I225-K225+M225</f>
        <v>0</v>
      </c>
      <c r="P225" s="1503">
        <f>O225*F225</f>
        <v>0</v>
      </c>
      <c r="Q225" s="1502">
        <f>W225+Y225+AA225+AC225+AE225+AG225</f>
        <v>0</v>
      </c>
      <c r="R225" s="1503">
        <f>Q225*F225</f>
        <v>0</v>
      </c>
      <c r="S225" s="1502">
        <f>W225+Y225+AA225+AC225+AE225</f>
        <v>0</v>
      </c>
      <c r="T225" s="1503">
        <f>S225*F225</f>
        <v>0</v>
      </c>
      <c r="U225" s="1502">
        <f>I225-S225</f>
        <v>900</v>
      </c>
      <c r="V225" s="1503">
        <f>U225*F225</f>
        <v>2025000</v>
      </c>
      <c r="W225" s="1504"/>
      <c r="X225" s="1526"/>
      <c r="Y225" s="1504"/>
      <c r="Z225" s="1526"/>
      <c r="AA225" s="1504"/>
      <c r="AB225" s="1526"/>
      <c r="AC225" s="1504"/>
      <c r="AD225" s="1526"/>
      <c r="AE225" s="1504"/>
      <c r="AF225" s="1526"/>
      <c r="AG225" s="1504"/>
      <c r="AH225" s="1526"/>
      <c r="AI225" s="1504">
        <v>2997.085</v>
      </c>
      <c r="AJ225" s="1526">
        <f>AI225*F225</f>
        <v>6743441.25</v>
      </c>
    </row>
    <row r="226" spans="1:36" s="1507" customFormat="1" ht="16.5" customHeight="1">
      <c r="A226" s="1493">
        <f t="shared" si="6"/>
        <v>107</v>
      </c>
      <c r="B226" s="1494"/>
      <c r="C226" s="1495" t="s">
        <v>560</v>
      </c>
      <c r="D226" s="1496" t="s">
        <v>446</v>
      </c>
      <c r="E226" s="1496">
        <v>1</v>
      </c>
      <c r="F226" s="1497">
        <v>2050</v>
      </c>
      <c r="G226" s="1497"/>
      <c r="H226" s="1498">
        <f t="shared" si="5"/>
        <v>2050</v>
      </c>
      <c r="I226" s="1497"/>
      <c r="J226" s="1503"/>
      <c r="K226" s="1503"/>
      <c r="L226" s="1503"/>
      <c r="M226" s="1529"/>
      <c r="N226" s="1503"/>
      <c r="O226" s="1503"/>
      <c r="P226" s="1503"/>
      <c r="Q226" s="1502"/>
      <c r="R226" s="1503"/>
      <c r="S226" s="1502"/>
      <c r="T226" s="1503"/>
      <c r="U226" s="1502"/>
      <c r="V226" s="1503"/>
      <c r="W226" s="1504"/>
      <c r="X226" s="1526"/>
      <c r="Y226" s="1504"/>
      <c r="Z226" s="1526"/>
      <c r="AA226" s="1504"/>
      <c r="AB226" s="1526"/>
      <c r="AC226" s="1504"/>
      <c r="AD226" s="1526"/>
      <c r="AE226" s="1504"/>
      <c r="AF226" s="1526"/>
      <c r="AG226" s="1504"/>
      <c r="AH226" s="1526"/>
      <c r="AI226" s="1504"/>
      <c r="AJ226" s="1526"/>
    </row>
    <row r="227" spans="1:36" s="1507" customFormat="1" ht="16.5" customHeight="1">
      <c r="A227" s="1493">
        <f t="shared" si="6"/>
        <v>108</v>
      </c>
      <c r="B227" s="1494"/>
      <c r="C227" s="1495" t="s">
        <v>561</v>
      </c>
      <c r="D227" s="1496" t="s">
        <v>446</v>
      </c>
      <c r="E227" s="1496">
        <v>1</v>
      </c>
      <c r="F227" s="1497">
        <v>2250</v>
      </c>
      <c r="G227" s="1497"/>
      <c r="H227" s="1498">
        <f t="shared" si="5"/>
        <v>2250</v>
      </c>
      <c r="I227" s="1497">
        <v>3294</v>
      </c>
      <c r="J227" s="1503">
        <f>I227*F227</f>
        <v>7411500</v>
      </c>
      <c r="K227" s="1503">
        <f>+I227</f>
        <v>3294</v>
      </c>
      <c r="L227" s="1503">
        <f>ROUND(K227*$F227,2)</f>
        <v>7411500</v>
      </c>
      <c r="M227" s="1529"/>
      <c r="N227" s="1503">
        <f>M227*F227</f>
        <v>0</v>
      </c>
      <c r="O227" s="1502">
        <f>I227-K227+M227</f>
        <v>0</v>
      </c>
      <c r="P227" s="1503">
        <f>O227*F227</f>
        <v>0</v>
      </c>
      <c r="Q227" s="1502">
        <f>W227+Y227+AA227+AC227+AE227+AG227</f>
        <v>0</v>
      </c>
      <c r="R227" s="1503">
        <f>Q227*F227</f>
        <v>0</v>
      </c>
      <c r="S227" s="1502">
        <f>W227+Y227+AA227+AC227+AE227</f>
        <v>0</v>
      </c>
      <c r="T227" s="1503">
        <f>S227*F227</f>
        <v>0</v>
      </c>
      <c r="U227" s="1502">
        <f>I227-S227</f>
        <v>3294</v>
      </c>
      <c r="V227" s="1503">
        <f>U227*F227</f>
        <v>7411500</v>
      </c>
      <c r="W227" s="1504"/>
      <c r="X227" s="1526"/>
      <c r="Y227" s="1504"/>
      <c r="Z227" s="1526"/>
      <c r="AA227" s="1504"/>
      <c r="AB227" s="1526"/>
      <c r="AC227" s="1504"/>
      <c r="AD227" s="1526"/>
      <c r="AE227" s="1504"/>
      <c r="AF227" s="1526"/>
      <c r="AG227" s="1504"/>
      <c r="AH227" s="1526"/>
      <c r="AI227" s="1504">
        <v>885.34</v>
      </c>
      <c r="AJ227" s="1526">
        <f>AI227*F227</f>
        <v>1992015</v>
      </c>
    </row>
    <row r="228" spans="1:36" s="1507" customFormat="1" ht="16.5" customHeight="1">
      <c r="A228" s="1493">
        <f t="shared" si="6"/>
        <v>109</v>
      </c>
      <c r="B228" s="1494"/>
      <c r="C228" s="1495" t="s">
        <v>562</v>
      </c>
      <c r="D228" s="1496" t="s">
        <v>446</v>
      </c>
      <c r="E228" s="1496">
        <v>3</v>
      </c>
      <c r="F228" s="1497">
        <v>2250</v>
      </c>
      <c r="G228" s="1497"/>
      <c r="H228" s="1498">
        <f t="shared" si="5"/>
        <v>6750</v>
      </c>
      <c r="I228" s="1497"/>
      <c r="J228" s="1503"/>
      <c r="K228" s="1503"/>
      <c r="L228" s="1503"/>
      <c r="M228" s="1529"/>
      <c r="N228" s="1503"/>
      <c r="O228" s="1503"/>
      <c r="P228" s="1503"/>
      <c r="Q228" s="1502"/>
      <c r="R228" s="1503"/>
      <c r="S228" s="1502"/>
      <c r="T228" s="1503"/>
      <c r="U228" s="1502"/>
      <c r="V228" s="1503"/>
      <c r="W228" s="1504"/>
      <c r="X228" s="1526"/>
      <c r="Y228" s="1504"/>
      <c r="Z228" s="1526"/>
      <c r="AA228" s="1504"/>
      <c r="AB228" s="1526"/>
      <c r="AC228" s="1504"/>
      <c r="AD228" s="1526"/>
      <c r="AE228" s="1504"/>
      <c r="AF228" s="1526"/>
      <c r="AG228" s="1504"/>
      <c r="AH228" s="1526"/>
      <c r="AI228" s="1504"/>
      <c r="AJ228" s="1526"/>
    </row>
    <row r="229" spans="1:36" s="1507" customFormat="1" ht="16.5" customHeight="1">
      <c r="A229" s="1493">
        <v>110</v>
      </c>
      <c r="B229" s="1494"/>
      <c r="C229" s="1495" t="s">
        <v>563</v>
      </c>
      <c r="D229" s="1496" t="s">
        <v>564</v>
      </c>
      <c r="E229" s="1496">
        <v>16000</v>
      </c>
      <c r="F229" s="1497">
        <v>95</v>
      </c>
      <c r="G229" s="1497"/>
      <c r="H229" s="1498">
        <f t="shared" si="5"/>
        <v>1520000</v>
      </c>
      <c r="I229" s="1497"/>
      <c r="J229" s="1503"/>
      <c r="K229" s="1503"/>
      <c r="L229" s="1503"/>
      <c r="M229" s="1529"/>
      <c r="N229" s="1503"/>
      <c r="O229" s="1503"/>
      <c r="P229" s="1503"/>
      <c r="Q229" s="1502"/>
      <c r="R229" s="1503"/>
      <c r="S229" s="1502"/>
      <c r="T229" s="1503"/>
      <c r="U229" s="1502"/>
      <c r="V229" s="1503"/>
      <c r="W229" s="1504"/>
      <c r="X229" s="1526"/>
      <c r="Y229" s="1504"/>
      <c r="Z229" s="1526"/>
      <c r="AA229" s="1504"/>
      <c r="AB229" s="1526"/>
      <c r="AC229" s="1504"/>
      <c r="AD229" s="1526"/>
      <c r="AE229" s="1504"/>
      <c r="AF229" s="1526"/>
      <c r="AG229" s="1504"/>
      <c r="AH229" s="1526"/>
      <c r="AI229" s="1504"/>
      <c r="AJ229" s="1526"/>
    </row>
    <row r="230" spans="1:36" s="1507" customFormat="1" ht="16.5" customHeight="1">
      <c r="A230" s="1493"/>
      <c r="B230" s="1494"/>
      <c r="C230" s="1495" t="s">
        <v>565</v>
      </c>
      <c r="D230" s="1496"/>
      <c r="E230" s="1496"/>
      <c r="F230" s="1497"/>
      <c r="G230" s="1497"/>
      <c r="H230" s="1498"/>
      <c r="I230" s="1497"/>
      <c r="J230" s="1503"/>
      <c r="K230" s="1503"/>
      <c r="L230" s="1503"/>
      <c r="M230" s="1529"/>
      <c r="N230" s="1503"/>
      <c r="O230" s="1503"/>
      <c r="P230" s="1503"/>
      <c r="Q230" s="1502"/>
      <c r="R230" s="1503"/>
      <c r="S230" s="1502"/>
      <c r="T230" s="1503"/>
      <c r="U230" s="1502"/>
      <c r="V230" s="1503"/>
      <c r="W230" s="1504"/>
      <c r="X230" s="1526"/>
      <c r="Y230" s="1504"/>
      <c r="Z230" s="1526"/>
      <c r="AA230" s="1504"/>
      <c r="AB230" s="1526"/>
      <c r="AC230" s="1504"/>
      <c r="AD230" s="1526"/>
      <c r="AE230" s="1504"/>
      <c r="AF230" s="1526"/>
      <c r="AG230" s="1504"/>
      <c r="AH230" s="1526"/>
      <c r="AI230" s="1504"/>
      <c r="AJ230" s="1526"/>
    </row>
    <row r="231" spans="1:36" s="1507" customFormat="1" ht="16.5" customHeight="1">
      <c r="A231" s="1493"/>
      <c r="B231" s="1494" t="s">
        <v>357</v>
      </c>
      <c r="C231" s="1495" t="s">
        <v>566</v>
      </c>
      <c r="D231" s="1496"/>
      <c r="E231" s="1496"/>
      <c r="F231" s="1497"/>
      <c r="G231" s="1497"/>
      <c r="H231" s="1498"/>
      <c r="I231" s="1497"/>
      <c r="J231" s="1503"/>
      <c r="K231" s="1503"/>
      <c r="L231" s="1503"/>
      <c r="M231" s="1529"/>
      <c r="N231" s="1503"/>
      <c r="O231" s="1503"/>
      <c r="P231" s="1503"/>
      <c r="Q231" s="1502"/>
      <c r="R231" s="1503"/>
      <c r="S231" s="1502"/>
      <c r="T231" s="1503"/>
      <c r="U231" s="1502"/>
      <c r="V231" s="1503"/>
      <c r="W231" s="1504"/>
      <c r="X231" s="1526"/>
      <c r="Y231" s="1504"/>
      <c r="Z231" s="1526"/>
      <c r="AA231" s="1504"/>
      <c r="AB231" s="1526"/>
      <c r="AC231" s="1504"/>
      <c r="AD231" s="1526"/>
      <c r="AE231" s="1504"/>
      <c r="AF231" s="1526"/>
      <c r="AG231" s="1504"/>
      <c r="AH231" s="1526"/>
      <c r="AI231" s="1504"/>
      <c r="AJ231" s="1526"/>
    </row>
    <row r="232" spans="1:36" s="1507" customFormat="1" ht="16.5" customHeight="1">
      <c r="A232" s="1493">
        <v>111</v>
      </c>
      <c r="B232" s="1494" t="s">
        <v>567</v>
      </c>
      <c r="C232" s="1495" t="s">
        <v>568</v>
      </c>
      <c r="D232" s="1496" t="s">
        <v>569</v>
      </c>
      <c r="E232" s="1496">
        <v>1</v>
      </c>
      <c r="F232" s="1497">
        <v>5000000</v>
      </c>
      <c r="G232" s="1497"/>
      <c r="H232" s="1498">
        <f>+F232*E232</f>
        <v>5000000</v>
      </c>
      <c r="I232" s="1497">
        <v>5</v>
      </c>
      <c r="J232" s="1503">
        <f>I232*F232</f>
        <v>25000000</v>
      </c>
      <c r="K232" s="1503">
        <f>+I232</f>
        <v>5</v>
      </c>
      <c r="L232" s="1503">
        <f>ROUND(K232*$F232,2)</f>
        <v>25000000</v>
      </c>
      <c r="M232" s="1529"/>
      <c r="N232" s="1503">
        <f>M232*F232</f>
        <v>0</v>
      </c>
      <c r="O232" s="1502">
        <f>I232-K232+M232</f>
        <v>0</v>
      </c>
      <c r="P232" s="1503">
        <f>O232*F232</f>
        <v>0</v>
      </c>
      <c r="Q232" s="1502">
        <f>W232+Y232+AA232+AC232+AE232+AG232</f>
        <v>5</v>
      </c>
      <c r="R232" s="1503">
        <f>Q232*F232</f>
        <v>25000000</v>
      </c>
      <c r="S232" s="1502">
        <f>W232+Y232+AA232+AC232+AE232</f>
        <v>0</v>
      </c>
      <c r="T232" s="1503">
        <f>S232*F232</f>
        <v>0</v>
      </c>
      <c r="U232" s="1502">
        <f>I232-S232</f>
        <v>5</v>
      </c>
      <c r="V232" s="1503">
        <f>U232*F232</f>
        <v>25000000</v>
      </c>
      <c r="W232" s="1504"/>
      <c r="X232" s="1526"/>
      <c r="Y232" s="1504"/>
      <c r="Z232" s="1526"/>
      <c r="AA232" s="1504"/>
      <c r="AB232" s="1526"/>
      <c r="AC232" s="1504"/>
      <c r="AD232" s="1526"/>
      <c r="AE232" s="1504"/>
      <c r="AF232" s="1526"/>
      <c r="AG232" s="1504">
        <v>5</v>
      </c>
      <c r="AH232" s="1526">
        <f>AG232*F232</f>
        <v>25000000</v>
      </c>
      <c r="AI232" s="1504"/>
      <c r="AJ232" s="1526"/>
    </row>
    <row r="233" spans="1:36" s="1507" customFormat="1" ht="16.5" customHeight="1">
      <c r="A233" s="1493"/>
      <c r="B233" s="1494"/>
      <c r="C233" s="1495" t="s">
        <v>570</v>
      </c>
      <c r="D233" s="1496"/>
      <c r="E233" s="1496"/>
      <c r="F233" s="1497"/>
      <c r="G233" s="1497"/>
      <c r="H233" s="1498"/>
      <c r="I233" s="1497">
        <v>2</v>
      </c>
      <c r="J233" s="1503">
        <f>I233*F233</f>
        <v>0</v>
      </c>
      <c r="K233" s="1503">
        <f>+I233</f>
        <v>2</v>
      </c>
      <c r="L233" s="1503">
        <f>ROUND(K233*$F233,2)</f>
        <v>0</v>
      </c>
      <c r="M233" s="1529"/>
      <c r="N233" s="1503">
        <f>M233*F233</f>
        <v>0</v>
      </c>
      <c r="O233" s="1502">
        <f>I233-K233+M233</f>
        <v>0</v>
      </c>
      <c r="P233" s="1503">
        <f>O233*F233</f>
        <v>0</v>
      </c>
      <c r="Q233" s="1502">
        <f>W233+Y233+AA233+AC233+AE233+AG233</f>
        <v>1</v>
      </c>
      <c r="R233" s="1503">
        <f>Q233*F233</f>
        <v>0</v>
      </c>
      <c r="S233" s="1502">
        <f>W233+Y233+AA233+AC233+AE233</f>
        <v>0</v>
      </c>
      <c r="T233" s="1503">
        <f>S233*F233</f>
        <v>0</v>
      </c>
      <c r="U233" s="1502">
        <f>I233-S233</f>
        <v>2</v>
      </c>
      <c r="V233" s="1503">
        <f>U233*F233</f>
        <v>0</v>
      </c>
      <c r="W233" s="1504"/>
      <c r="X233" s="1526"/>
      <c r="Y233" s="1504"/>
      <c r="Z233" s="1526"/>
      <c r="AA233" s="1504"/>
      <c r="AB233" s="1526"/>
      <c r="AC233" s="1504"/>
      <c r="AD233" s="1526"/>
      <c r="AE233" s="1504"/>
      <c r="AF233" s="1526"/>
      <c r="AG233" s="1504">
        <v>1</v>
      </c>
      <c r="AH233" s="1526">
        <f>AG233*F233</f>
        <v>0</v>
      </c>
      <c r="AI233" s="1504"/>
      <c r="AJ233" s="1526"/>
    </row>
    <row r="234" spans="1:36" s="1507" customFormat="1" ht="16.5" customHeight="1">
      <c r="A234" s="1493"/>
      <c r="B234" s="1494"/>
      <c r="C234" s="1495" t="s">
        <v>247</v>
      </c>
      <c r="D234" s="1496"/>
      <c r="E234" s="1496"/>
      <c r="F234" s="1497"/>
      <c r="G234" s="1497"/>
      <c r="H234" s="1498"/>
      <c r="I234" s="1497">
        <v>1</v>
      </c>
      <c r="J234" s="1503">
        <f>I234*F234</f>
        <v>0</v>
      </c>
      <c r="K234" s="1503">
        <f>+I234</f>
        <v>1</v>
      </c>
      <c r="L234" s="1503">
        <f>ROUND(K234*$F234,2)</f>
        <v>0</v>
      </c>
      <c r="M234" s="1529"/>
      <c r="N234" s="1503">
        <f>M234*F234</f>
        <v>0</v>
      </c>
      <c r="O234" s="1502">
        <f>I234-K234+M234</f>
        <v>0</v>
      </c>
      <c r="P234" s="1503">
        <f>O234*F234</f>
        <v>0</v>
      </c>
      <c r="Q234" s="1502">
        <f>W234+Y234+AA234+AC234+AE234+AG234</f>
        <v>1</v>
      </c>
      <c r="R234" s="1503">
        <f>Q234*F234</f>
        <v>0</v>
      </c>
      <c r="S234" s="1502">
        <f>W234+Y234+AA234+AC234+AE234</f>
        <v>0</v>
      </c>
      <c r="T234" s="1503">
        <f>S234*F234</f>
        <v>0</v>
      </c>
      <c r="U234" s="1502">
        <f>I234-S234</f>
        <v>1</v>
      </c>
      <c r="V234" s="1503">
        <f>U234*F234</f>
        <v>0</v>
      </c>
      <c r="W234" s="1504"/>
      <c r="X234" s="1526"/>
      <c r="Y234" s="1504"/>
      <c r="Z234" s="1526"/>
      <c r="AA234" s="1504"/>
      <c r="AB234" s="1526"/>
      <c r="AC234" s="1504"/>
      <c r="AD234" s="1526"/>
      <c r="AE234" s="1504"/>
      <c r="AF234" s="1526"/>
      <c r="AG234" s="1504">
        <v>1</v>
      </c>
      <c r="AH234" s="1526">
        <f>AG234*F234</f>
        <v>0</v>
      </c>
      <c r="AI234" s="1504"/>
      <c r="AJ234" s="1526"/>
    </row>
    <row r="235" spans="1:36" s="1507" customFormat="1" ht="16.5" customHeight="1">
      <c r="A235" s="1493"/>
      <c r="B235" s="1494"/>
      <c r="C235" s="1495" t="s">
        <v>571</v>
      </c>
      <c r="D235" s="1496"/>
      <c r="E235" s="1496"/>
      <c r="F235" s="1497"/>
      <c r="G235" s="1497"/>
      <c r="H235" s="1498"/>
      <c r="I235" s="1497">
        <v>1</v>
      </c>
      <c r="J235" s="1503">
        <f>I235*F235</f>
        <v>0</v>
      </c>
      <c r="K235" s="1503">
        <f>+I235</f>
        <v>1</v>
      </c>
      <c r="L235" s="1503">
        <f>ROUND(K235*$F235,2)</f>
        <v>0</v>
      </c>
      <c r="M235" s="1529"/>
      <c r="N235" s="1503">
        <f>M235*F235</f>
        <v>0</v>
      </c>
      <c r="O235" s="1502">
        <f>I235-K235+M235</f>
        <v>0</v>
      </c>
      <c r="P235" s="1503">
        <f>O235*F235</f>
        <v>0</v>
      </c>
      <c r="Q235" s="1502">
        <f>W235+Y235+AA235+AC235+AE235+AG235</f>
        <v>15</v>
      </c>
      <c r="R235" s="1503">
        <f>Q235*F235</f>
        <v>0</v>
      </c>
      <c r="S235" s="1502">
        <f>W235+Y235+AA235+AC235+AE235</f>
        <v>0</v>
      </c>
      <c r="T235" s="1503">
        <f>S235*F235</f>
        <v>0</v>
      </c>
      <c r="U235" s="1502">
        <f>I235-S235</f>
        <v>1</v>
      </c>
      <c r="V235" s="1503">
        <f>U235*F235</f>
        <v>0</v>
      </c>
      <c r="W235" s="1504"/>
      <c r="X235" s="1526"/>
      <c r="Y235" s="1504"/>
      <c r="Z235" s="1526"/>
      <c r="AA235" s="1504"/>
      <c r="AB235" s="1526"/>
      <c r="AC235" s="1504"/>
      <c r="AD235" s="1526"/>
      <c r="AE235" s="1504"/>
      <c r="AF235" s="1526"/>
      <c r="AG235" s="1504">
        <v>15</v>
      </c>
      <c r="AH235" s="1526">
        <f>AG235*F235</f>
        <v>0</v>
      </c>
      <c r="AI235" s="1504"/>
      <c r="AJ235" s="1526"/>
    </row>
    <row r="236" spans="1:36" s="1507" customFormat="1" ht="16.5" customHeight="1">
      <c r="A236" s="1493">
        <v>112</v>
      </c>
      <c r="B236" s="1494"/>
      <c r="C236" s="1495" t="s">
        <v>572</v>
      </c>
      <c r="D236" s="1496" t="s">
        <v>573</v>
      </c>
      <c r="E236" s="1496">
        <f>488.5</f>
        <v>488.5</v>
      </c>
      <c r="F236" s="1497">
        <v>95</v>
      </c>
      <c r="G236" s="1497"/>
      <c r="H236" s="1498">
        <f>+F236*E236</f>
        <v>46407.5</v>
      </c>
      <c r="I236" s="1497"/>
      <c r="J236" s="1503"/>
      <c r="K236" s="1503"/>
      <c r="L236" s="1503"/>
      <c r="M236" s="1529"/>
      <c r="N236" s="1503"/>
      <c r="O236" s="1503"/>
      <c r="P236" s="1503"/>
      <c r="Q236" s="1502"/>
      <c r="R236" s="1503"/>
      <c r="S236" s="1502"/>
      <c r="T236" s="1503"/>
      <c r="U236" s="1502"/>
      <c r="V236" s="1503"/>
      <c r="W236" s="1504"/>
      <c r="X236" s="1526"/>
      <c r="Y236" s="1504"/>
      <c r="Z236" s="1526"/>
      <c r="AA236" s="1504"/>
      <c r="AB236" s="1526"/>
      <c r="AC236" s="1504"/>
      <c r="AD236" s="1526"/>
      <c r="AE236" s="1504"/>
      <c r="AF236" s="1526"/>
      <c r="AG236" s="1504"/>
      <c r="AH236" s="1526"/>
      <c r="AI236" s="1504"/>
      <c r="AJ236" s="1526"/>
    </row>
    <row r="237" spans="1:36" s="1507" customFormat="1" ht="16.5" customHeight="1">
      <c r="A237" s="1493">
        <v>113</v>
      </c>
      <c r="B237" s="1494"/>
      <c r="C237" s="1495" t="s">
        <v>574</v>
      </c>
      <c r="D237" s="1496" t="s">
        <v>573</v>
      </c>
      <c r="E237" s="1496">
        <f>50</f>
        <v>50</v>
      </c>
      <c r="F237" s="1497">
        <v>115</v>
      </c>
      <c r="G237" s="1497"/>
      <c r="H237" s="1498">
        <f>+F237*E237</f>
        <v>5750</v>
      </c>
      <c r="I237" s="1497"/>
      <c r="J237" s="1503"/>
      <c r="K237" s="1503"/>
      <c r="L237" s="1503"/>
      <c r="M237" s="1529"/>
      <c r="N237" s="1503"/>
      <c r="O237" s="1503"/>
      <c r="P237" s="1503"/>
      <c r="Q237" s="1502"/>
      <c r="R237" s="1503"/>
      <c r="S237" s="1502"/>
      <c r="T237" s="1503"/>
      <c r="U237" s="1502"/>
      <c r="V237" s="1503"/>
      <c r="W237" s="1504"/>
      <c r="X237" s="1526"/>
      <c r="Y237" s="1504"/>
      <c r="Z237" s="1526"/>
      <c r="AA237" s="1504"/>
      <c r="AB237" s="1526"/>
      <c r="AC237" s="1504"/>
      <c r="AD237" s="1526"/>
      <c r="AE237" s="1504"/>
      <c r="AF237" s="1526"/>
      <c r="AG237" s="1504"/>
      <c r="AH237" s="1526"/>
      <c r="AI237" s="1504"/>
      <c r="AJ237" s="1526"/>
    </row>
    <row r="238" spans="1:36" s="1507" customFormat="1" ht="16.5" customHeight="1">
      <c r="A238" s="1493"/>
      <c r="B238" s="1494"/>
      <c r="C238" s="1495" t="s">
        <v>575</v>
      </c>
      <c r="D238" s="1496"/>
      <c r="E238" s="1496"/>
      <c r="F238" s="1497"/>
      <c r="G238" s="1497"/>
      <c r="H238" s="1498"/>
      <c r="I238" s="1497">
        <v>6</v>
      </c>
      <c r="J238" s="1503">
        <f>I238*F238</f>
        <v>0</v>
      </c>
      <c r="K238" s="1503">
        <f>+I238</f>
        <v>6</v>
      </c>
      <c r="L238" s="1503">
        <f>ROUND(K238*$F238,2)</f>
        <v>0</v>
      </c>
      <c r="M238" s="1529"/>
      <c r="N238" s="1503">
        <f>M238*F238</f>
        <v>0</v>
      </c>
      <c r="O238" s="1502">
        <f>I238-K238+M238</f>
        <v>0</v>
      </c>
      <c r="P238" s="1503">
        <f>O238*F238</f>
        <v>0</v>
      </c>
      <c r="Q238" s="1502">
        <f>W238+Y238+AA238+AC238+AE238+AG238</f>
        <v>3</v>
      </c>
      <c r="R238" s="1503">
        <f>Q238*F238</f>
        <v>0</v>
      </c>
      <c r="S238" s="1502">
        <f>W238+Y238+AA238+AC238+AE238</f>
        <v>0</v>
      </c>
      <c r="T238" s="1503">
        <f>S238*F238</f>
        <v>0</v>
      </c>
      <c r="U238" s="1502">
        <f>I238-S238</f>
        <v>6</v>
      </c>
      <c r="V238" s="1503">
        <f>U238*F238</f>
        <v>0</v>
      </c>
      <c r="W238" s="1504"/>
      <c r="X238" s="1526"/>
      <c r="Y238" s="1504"/>
      <c r="Z238" s="1526"/>
      <c r="AA238" s="1504"/>
      <c r="AB238" s="1526"/>
      <c r="AC238" s="1504"/>
      <c r="AD238" s="1526"/>
      <c r="AE238" s="1504"/>
      <c r="AF238" s="1526"/>
      <c r="AG238" s="1504">
        <v>3</v>
      </c>
      <c r="AH238" s="1526">
        <f>AG238*F238</f>
        <v>0</v>
      </c>
      <c r="AI238" s="1504"/>
      <c r="AJ238" s="1526"/>
    </row>
    <row r="239" spans="1:36" s="1507" customFormat="1" ht="16.5" customHeight="1">
      <c r="A239" s="1493">
        <v>114</v>
      </c>
      <c r="B239" s="1494"/>
      <c r="C239" s="1495" t="s">
        <v>576</v>
      </c>
      <c r="D239" s="1496" t="s">
        <v>573</v>
      </c>
      <c r="E239" s="1496">
        <f>127</f>
        <v>127</v>
      </c>
      <c r="F239" s="1497">
        <f>1280*1.2</f>
        <v>1536</v>
      </c>
      <c r="G239" s="1497"/>
      <c r="H239" s="1498">
        <f>+F239*E239</f>
        <v>195072</v>
      </c>
      <c r="I239" s="1497"/>
      <c r="J239" s="1503"/>
      <c r="K239" s="1503"/>
      <c r="L239" s="1503"/>
      <c r="M239" s="1529"/>
      <c r="N239" s="1503"/>
      <c r="O239" s="1503"/>
      <c r="P239" s="1503"/>
      <c r="Q239" s="1502"/>
      <c r="R239" s="1503"/>
      <c r="S239" s="1502"/>
      <c r="T239" s="1503"/>
      <c r="U239" s="1502"/>
      <c r="V239" s="1503"/>
      <c r="W239" s="1504"/>
      <c r="X239" s="1526"/>
      <c r="Y239" s="1504"/>
      <c r="Z239" s="1526"/>
      <c r="AA239" s="1504"/>
      <c r="AB239" s="1526"/>
      <c r="AC239" s="1504"/>
      <c r="AD239" s="1526"/>
      <c r="AE239" s="1504"/>
      <c r="AF239" s="1526"/>
      <c r="AG239" s="1504"/>
      <c r="AH239" s="1526"/>
      <c r="AI239" s="1504"/>
      <c r="AJ239" s="1526"/>
    </row>
    <row r="240" spans="1:36" s="1507" customFormat="1" ht="16.5" customHeight="1">
      <c r="A240" s="1493">
        <v>115</v>
      </c>
      <c r="B240" s="1494"/>
      <c r="C240" s="1495" t="s">
        <v>577</v>
      </c>
      <c r="D240" s="1496" t="s">
        <v>344</v>
      </c>
      <c r="E240" s="1496">
        <f>34.8</f>
        <v>34.799999999999997</v>
      </c>
      <c r="F240" s="1497">
        <f>1280*1.2+160</f>
        <v>1696</v>
      </c>
      <c r="G240" s="1497"/>
      <c r="H240" s="1498">
        <f>+F240*E240</f>
        <v>59020.799999999996</v>
      </c>
      <c r="I240" s="1497">
        <v>2</v>
      </c>
      <c r="J240" s="1503">
        <f t="shared" ref="J240:J246" si="7">I240*F240</f>
        <v>3392</v>
      </c>
      <c r="K240" s="1503">
        <f t="shared" ref="K240:K246" si="8">+I240</f>
        <v>2</v>
      </c>
      <c r="L240" s="1503">
        <f t="shared" ref="L240:L246" si="9">ROUND(K240*$F240,2)</f>
        <v>3392</v>
      </c>
      <c r="M240" s="1529"/>
      <c r="N240" s="1503">
        <f t="shared" ref="N240:N246" si="10">M240*F240</f>
        <v>0</v>
      </c>
      <c r="O240" s="1502">
        <f t="shared" ref="O240:O246" si="11">I240-K240+M240</f>
        <v>0</v>
      </c>
      <c r="P240" s="1503">
        <f t="shared" ref="P240:P246" si="12">O240*F240</f>
        <v>0</v>
      </c>
      <c r="Q240" s="1502">
        <f t="shared" ref="Q240:Q246" si="13">W240+Y240+AA240+AC240+AE240+AG240</f>
        <v>1</v>
      </c>
      <c r="R240" s="1503">
        <f t="shared" ref="R240:R246" si="14">Q240*F240</f>
        <v>1696</v>
      </c>
      <c r="S240" s="1502">
        <f t="shared" ref="S240:S246" si="15">W240+Y240+AA240+AC240+AE240</f>
        <v>0</v>
      </c>
      <c r="T240" s="1503">
        <f t="shared" ref="T240:T246" si="16">S240*F240</f>
        <v>0</v>
      </c>
      <c r="U240" s="1502">
        <f t="shared" ref="U240:U246" si="17">I240-S240</f>
        <v>2</v>
      </c>
      <c r="V240" s="1503">
        <f t="shared" ref="V240:V246" si="18">U240*F240</f>
        <v>3392</v>
      </c>
      <c r="W240" s="1504"/>
      <c r="X240" s="1526"/>
      <c r="Y240" s="1504"/>
      <c r="Z240" s="1526"/>
      <c r="AA240" s="1504"/>
      <c r="AB240" s="1526"/>
      <c r="AC240" s="1504"/>
      <c r="AD240" s="1526"/>
      <c r="AE240" s="1504"/>
      <c r="AF240" s="1526"/>
      <c r="AG240" s="1504">
        <v>1</v>
      </c>
      <c r="AH240" s="1526">
        <f t="shared" ref="AH240:AH245" si="19">AG240*F240</f>
        <v>1696</v>
      </c>
      <c r="AI240" s="1504"/>
      <c r="AJ240" s="1526"/>
    </row>
    <row r="241" spans="1:36" s="1507" customFormat="1" ht="16.5" customHeight="1">
      <c r="A241" s="1493">
        <v>116</v>
      </c>
      <c r="B241" s="1494"/>
      <c r="C241" s="1495" t="s">
        <v>578</v>
      </c>
      <c r="D241" s="1496" t="s">
        <v>573</v>
      </c>
      <c r="E241" s="1496">
        <f>80.4</f>
        <v>80.400000000000006</v>
      </c>
      <c r="F241" s="1497">
        <f>1280*1.2+160</f>
        <v>1696</v>
      </c>
      <c r="G241" s="1497"/>
      <c r="H241" s="1498">
        <f>+F241*E241</f>
        <v>136358.40000000002</v>
      </c>
      <c r="I241" s="1497">
        <v>2</v>
      </c>
      <c r="J241" s="1503">
        <f t="shared" si="7"/>
        <v>3392</v>
      </c>
      <c r="K241" s="1503">
        <f t="shared" si="8"/>
        <v>2</v>
      </c>
      <c r="L241" s="1503">
        <f t="shared" si="9"/>
        <v>3392</v>
      </c>
      <c r="M241" s="1529"/>
      <c r="N241" s="1503">
        <f t="shared" si="10"/>
        <v>0</v>
      </c>
      <c r="O241" s="1502">
        <f t="shared" si="11"/>
        <v>0</v>
      </c>
      <c r="P241" s="1503">
        <f t="shared" si="12"/>
        <v>0</v>
      </c>
      <c r="Q241" s="1502">
        <f t="shared" si="13"/>
        <v>1</v>
      </c>
      <c r="R241" s="1503">
        <f t="shared" si="14"/>
        <v>1696</v>
      </c>
      <c r="S241" s="1502">
        <f t="shared" si="15"/>
        <v>0</v>
      </c>
      <c r="T241" s="1503">
        <f t="shared" si="16"/>
        <v>0</v>
      </c>
      <c r="U241" s="1502">
        <f t="shared" si="17"/>
        <v>2</v>
      </c>
      <c r="V241" s="1503">
        <f t="shared" si="18"/>
        <v>3392</v>
      </c>
      <c r="W241" s="1504"/>
      <c r="X241" s="1526"/>
      <c r="Y241" s="1504"/>
      <c r="Z241" s="1526"/>
      <c r="AA241" s="1504"/>
      <c r="AB241" s="1526"/>
      <c r="AC241" s="1504"/>
      <c r="AD241" s="1526"/>
      <c r="AE241" s="1504"/>
      <c r="AF241" s="1526"/>
      <c r="AG241" s="1504">
        <v>1</v>
      </c>
      <c r="AH241" s="1526">
        <f t="shared" si="19"/>
        <v>1696</v>
      </c>
      <c r="AI241" s="1504"/>
      <c r="AJ241" s="1526"/>
    </row>
    <row r="242" spans="1:36" s="1507" customFormat="1" ht="16.5" customHeight="1">
      <c r="A242" s="1493">
        <v>117</v>
      </c>
      <c r="B242" s="1494"/>
      <c r="C242" s="1495" t="s">
        <v>579</v>
      </c>
      <c r="D242" s="1496" t="s">
        <v>573</v>
      </c>
      <c r="E242" s="1496">
        <f>19</f>
        <v>19</v>
      </c>
      <c r="F242" s="1497">
        <f>1100*1.2</f>
        <v>1320</v>
      </c>
      <c r="G242" s="1497"/>
      <c r="H242" s="1498">
        <f>+F242*E242</f>
        <v>25080</v>
      </c>
      <c r="I242" s="1497">
        <v>2</v>
      </c>
      <c r="J242" s="1503">
        <f t="shared" si="7"/>
        <v>2640</v>
      </c>
      <c r="K242" s="1503">
        <f t="shared" si="8"/>
        <v>2</v>
      </c>
      <c r="L242" s="1503">
        <f t="shared" si="9"/>
        <v>2640</v>
      </c>
      <c r="M242" s="1529"/>
      <c r="N242" s="1503">
        <f t="shared" si="10"/>
        <v>0</v>
      </c>
      <c r="O242" s="1502">
        <f t="shared" si="11"/>
        <v>0</v>
      </c>
      <c r="P242" s="1503">
        <f t="shared" si="12"/>
        <v>0</v>
      </c>
      <c r="Q242" s="1502">
        <f t="shared" si="13"/>
        <v>1</v>
      </c>
      <c r="R242" s="1503">
        <f t="shared" si="14"/>
        <v>1320</v>
      </c>
      <c r="S242" s="1502">
        <f t="shared" si="15"/>
        <v>0</v>
      </c>
      <c r="T242" s="1503">
        <f t="shared" si="16"/>
        <v>0</v>
      </c>
      <c r="U242" s="1502">
        <f t="shared" si="17"/>
        <v>2</v>
      </c>
      <c r="V242" s="1503">
        <f t="shared" si="18"/>
        <v>2640</v>
      </c>
      <c r="W242" s="1504"/>
      <c r="X242" s="1526"/>
      <c r="Y242" s="1504"/>
      <c r="Z242" s="1526"/>
      <c r="AA242" s="1504"/>
      <c r="AB242" s="1526"/>
      <c r="AC242" s="1504"/>
      <c r="AD242" s="1526"/>
      <c r="AE242" s="1504"/>
      <c r="AF242" s="1526"/>
      <c r="AG242" s="1504">
        <v>1</v>
      </c>
      <c r="AH242" s="1526">
        <f t="shared" si="19"/>
        <v>1320</v>
      </c>
      <c r="AI242" s="1504">
        <v>1</v>
      </c>
      <c r="AJ242" s="1526">
        <f>AI242*F242</f>
        <v>1320</v>
      </c>
    </row>
    <row r="243" spans="1:36" s="1507" customFormat="1" ht="16.5" customHeight="1">
      <c r="A243" s="1493"/>
      <c r="B243" s="1494" t="s">
        <v>436</v>
      </c>
      <c r="C243" s="1495" t="s">
        <v>437</v>
      </c>
      <c r="D243" s="1496"/>
      <c r="E243" s="1496"/>
      <c r="F243" s="1497"/>
      <c r="G243" s="1497"/>
      <c r="H243" s="1498"/>
      <c r="I243" s="1497">
        <v>2</v>
      </c>
      <c r="J243" s="1503">
        <f t="shared" si="7"/>
        <v>0</v>
      </c>
      <c r="K243" s="1503">
        <f t="shared" si="8"/>
        <v>2</v>
      </c>
      <c r="L243" s="1503">
        <f t="shared" si="9"/>
        <v>0</v>
      </c>
      <c r="M243" s="1529"/>
      <c r="N243" s="1503">
        <f t="shared" si="10"/>
        <v>0</v>
      </c>
      <c r="O243" s="1502">
        <f t="shared" si="11"/>
        <v>0</v>
      </c>
      <c r="P243" s="1503">
        <f t="shared" si="12"/>
        <v>0</v>
      </c>
      <c r="Q243" s="1502">
        <f t="shared" si="13"/>
        <v>1</v>
      </c>
      <c r="R243" s="1503">
        <f t="shared" si="14"/>
        <v>0</v>
      </c>
      <c r="S243" s="1502">
        <f t="shared" si="15"/>
        <v>0</v>
      </c>
      <c r="T243" s="1503">
        <f t="shared" si="16"/>
        <v>0</v>
      </c>
      <c r="U243" s="1502">
        <f t="shared" si="17"/>
        <v>2</v>
      </c>
      <c r="V243" s="1503">
        <f t="shared" si="18"/>
        <v>0</v>
      </c>
      <c r="W243" s="1504"/>
      <c r="X243" s="1526"/>
      <c r="Y243" s="1504"/>
      <c r="Z243" s="1526"/>
      <c r="AA243" s="1504"/>
      <c r="AB243" s="1526"/>
      <c r="AC243" s="1504"/>
      <c r="AD243" s="1526"/>
      <c r="AE243" s="1504"/>
      <c r="AF243" s="1526"/>
      <c r="AG243" s="1504">
        <v>1</v>
      </c>
      <c r="AH243" s="1526">
        <f t="shared" si="19"/>
        <v>0</v>
      </c>
      <c r="AI243" s="1504"/>
      <c r="AJ243" s="1526"/>
    </row>
    <row r="244" spans="1:36" s="1507" customFormat="1" ht="16.5" customHeight="1">
      <c r="A244" s="1493"/>
      <c r="B244" s="1494" t="s">
        <v>438</v>
      </c>
      <c r="C244" s="1495" t="s">
        <v>439</v>
      </c>
      <c r="D244" s="1496"/>
      <c r="E244" s="1496"/>
      <c r="F244" s="1497"/>
      <c r="G244" s="1497"/>
      <c r="H244" s="1498"/>
      <c r="I244" s="1497">
        <v>2</v>
      </c>
      <c r="J244" s="1503">
        <f t="shared" si="7"/>
        <v>0</v>
      </c>
      <c r="K244" s="1503">
        <f t="shared" si="8"/>
        <v>2</v>
      </c>
      <c r="L244" s="1503">
        <f t="shared" si="9"/>
        <v>0</v>
      </c>
      <c r="M244" s="1529"/>
      <c r="N244" s="1503">
        <f t="shared" si="10"/>
        <v>0</v>
      </c>
      <c r="O244" s="1502">
        <f t="shared" si="11"/>
        <v>0</v>
      </c>
      <c r="P244" s="1503">
        <f t="shared" si="12"/>
        <v>0</v>
      </c>
      <c r="Q244" s="1502">
        <f t="shared" si="13"/>
        <v>1</v>
      </c>
      <c r="R244" s="1503">
        <f t="shared" si="14"/>
        <v>0</v>
      </c>
      <c r="S244" s="1502">
        <f t="shared" si="15"/>
        <v>0</v>
      </c>
      <c r="T244" s="1503">
        <f t="shared" si="16"/>
        <v>0</v>
      </c>
      <c r="U244" s="1502">
        <f t="shared" si="17"/>
        <v>2</v>
      </c>
      <c r="V244" s="1503">
        <f t="shared" si="18"/>
        <v>0</v>
      </c>
      <c r="W244" s="1504"/>
      <c r="X244" s="1526"/>
      <c r="Y244" s="1504"/>
      <c r="Z244" s="1526"/>
      <c r="AA244" s="1504"/>
      <c r="AB244" s="1526"/>
      <c r="AC244" s="1504"/>
      <c r="AD244" s="1526"/>
      <c r="AE244" s="1504"/>
      <c r="AF244" s="1526"/>
      <c r="AG244" s="1504">
        <v>1</v>
      </c>
      <c r="AH244" s="1526">
        <f t="shared" si="19"/>
        <v>0</v>
      </c>
      <c r="AI244" s="1504"/>
      <c r="AJ244" s="1526"/>
    </row>
    <row r="245" spans="1:36" s="1507" customFormat="1" ht="16.5" customHeight="1">
      <c r="A245" s="1493">
        <v>118</v>
      </c>
      <c r="B245" s="1494"/>
      <c r="C245" s="1495" t="s">
        <v>440</v>
      </c>
      <c r="D245" s="1496" t="s">
        <v>424</v>
      </c>
      <c r="E245" s="1496">
        <f>33738</f>
        <v>33738</v>
      </c>
      <c r="F245" s="1497">
        <v>11</v>
      </c>
      <c r="G245" s="1497"/>
      <c r="H245" s="1498">
        <f>+F245*E245</f>
        <v>371118</v>
      </c>
      <c r="I245" s="1497">
        <v>2</v>
      </c>
      <c r="J245" s="1503">
        <f t="shared" si="7"/>
        <v>22</v>
      </c>
      <c r="K245" s="1503">
        <f t="shared" si="8"/>
        <v>2</v>
      </c>
      <c r="L245" s="1503">
        <f t="shared" si="9"/>
        <v>22</v>
      </c>
      <c r="M245" s="1529"/>
      <c r="N245" s="1503">
        <f t="shared" si="10"/>
        <v>0</v>
      </c>
      <c r="O245" s="1502">
        <f t="shared" si="11"/>
        <v>0</v>
      </c>
      <c r="P245" s="1503">
        <f t="shared" si="12"/>
        <v>0</v>
      </c>
      <c r="Q245" s="1502">
        <f t="shared" si="13"/>
        <v>1</v>
      </c>
      <c r="R245" s="1503">
        <f t="shared" si="14"/>
        <v>11</v>
      </c>
      <c r="S245" s="1502">
        <f t="shared" si="15"/>
        <v>0</v>
      </c>
      <c r="T245" s="1503">
        <f t="shared" si="16"/>
        <v>0</v>
      </c>
      <c r="U245" s="1502">
        <f t="shared" si="17"/>
        <v>2</v>
      </c>
      <c r="V245" s="1503">
        <f t="shared" si="18"/>
        <v>22</v>
      </c>
      <c r="W245" s="1504"/>
      <c r="X245" s="1526"/>
      <c r="Y245" s="1504"/>
      <c r="Z245" s="1526"/>
      <c r="AA245" s="1504"/>
      <c r="AB245" s="1526"/>
      <c r="AC245" s="1504"/>
      <c r="AD245" s="1526"/>
      <c r="AE245" s="1504"/>
      <c r="AF245" s="1526"/>
      <c r="AG245" s="1504">
        <v>1</v>
      </c>
      <c r="AH245" s="1526">
        <f t="shared" si="19"/>
        <v>11</v>
      </c>
      <c r="AI245" s="1504"/>
      <c r="AJ245" s="1526"/>
    </row>
    <row r="246" spans="1:36" s="1507" customFormat="1" ht="16.5" customHeight="1">
      <c r="A246" s="1493">
        <v>119</v>
      </c>
      <c r="B246" s="1494"/>
      <c r="C246" s="1495" t="s">
        <v>441</v>
      </c>
      <c r="D246" s="1496" t="s">
        <v>424</v>
      </c>
      <c r="E246" s="1496">
        <f>33738</f>
        <v>33738</v>
      </c>
      <c r="F246" s="1497">
        <v>7</v>
      </c>
      <c r="G246" s="1497"/>
      <c r="H246" s="1498">
        <f>+F246*E246</f>
        <v>236166</v>
      </c>
      <c r="I246" s="1497">
        <v>2</v>
      </c>
      <c r="J246" s="1503">
        <f t="shared" si="7"/>
        <v>14</v>
      </c>
      <c r="K246" s="1503">
        <f t="shared" si="8"/>
        <v>2</v>
      </c>
      <c r="L246" s="1503">
        <f t="shared" si="9"/>
        <v>14</v>
      </c>
      <c r="M246" s="1529"/>
      <c r="N246" s="1503">
        <f t="shared" si="10"/>
        <v>0</v>
      </c>
      <c r="O246" s="1502">
        <f t="shared" si="11"/>
        <v>0</v>
      </c>
      <c r="P246" s="1503">
        <f t="shared" si="12"/>
        <v>0</v>
      </c>
      <c r="Q246" s="1502">
        <f t="shared" si="13"/>
        <v>0</v>
      </c>
      <c r="R246" s="1503">
        <f t="shared" si="14"/>
        <v>0</v>
      </c>
      <c r="S246" s="1502">
        <f t="shared" si="15"/>
        <v>0</v>
      </c>
      <c r="T246" s="1503">
        <f t="shared" si="16"/>
        <v>0</v>
      </c>
      <c r="U246" s="1502">
        <f t="shared" si="17"/>
        <v>2</v>
      </c>
      <c r="V246" s="1503">
        <f t="shared" si="18"/>
        <v>14</v>
      </c>
      <c r="W246" s="1504"/>
      <c r="X246" s="1526"/>
      <c r="Y246" s="1504"/>
      <c r="Z246" s="1526"/>
      <c r="AA246" s="1504"/>
      <c r="AB246" s="1526"/>
      <c r="AC246" s="1504"/>
      <c r="AD246" s="1526"/>
      <c r="AE246" s="1504"/>
      <c r="AF246" s="1526"/>
      <c r="AG246" s="1504"/>
      <c r="AH246" s="1526"/>
      <c r="AI246" s="1504"/>
      <c r="AJ246" s="1526"/>
    </row>
    <row r="247" spans="1:36" s="1507" customFormat="1" ht="16.5" customHeight="1">
      <c r="A247" s="1493"/>
      <c r="B247" s="1494"/>
      <c r="C247" s="1495" t="s">
        <v>251</v>
      </c>
      <c r="D247" s="1496"/>
      <c r="E247" s="1496"/>
      <c r="F247" s="1497"/>
      <c r="G247" s="1497"/>
      <c r="H247" s="1498"/>
      <c r="I247" s="1497"/>
      <c r="J247" s="1503"/>
      <c r="K247" s="1503"/>
      <c r="L247" s="1503"/>
      <c r="M247" s="1529"/>
      <c r="N247" s="1503"/>
      <c r="O247" s="1503"/>
      <c r="P247" s="1503"/>
      <c r="Q247" s="1502"/>
      <c r="R247" s="1503"/>
      <c r="S247" s="1502"/>
      <c r="T247" s="1503"/>
      <c r="U247" s="1502"/>
      <c r="V247" s="1503"/>
      <c r="W247" s="1504"/>
      <c r="X247" s="1526"/>
      <c r="Y247" s="1504"/>
      <c r="Z247" s="1526"/>
      <c r="AA247" s="1504"/>
      <c r="AB247" s="1526"/>
      <c r="AC247" s="1504"/>
      <c r="AD247" s="1526"/>
      <c r="AE247" s="1504"/>
      <c r="AF247" s="1526"/>
      <c r="AG247" s="1504"/>
      <c r="AH247" s="1526"/>
      <c r="AI247" s="1504"/>
      <c r="AJ247" s="1526"/>
    </row>
    <row r="248" spans="1:36" s="1507" customFormat="1" ht="16.5" customHeight="1">
      <c r="A248" s="1493"/>
      <c r="B248" s="1494"/>
      <c r="C248" s="1495" t="s">
        <v>575</v>
      </c>
      <c r="D248" s="1496"/>
      <c r="E248" s="1496"/>
      <c r="F248" s="1497"/>
      <c r="G248" s="1497"/>
      <c r="H248" s="1498"/>
      <c r="I248" s="1497"/>
      <c r="J248" s="1503"/>
      <c r="K248" s="1503"/>
      <c r="L248" s="1503"/>
      <c r="M248" s="1529"/>
      <c r="N248" s="1503"/>
      <c r="O248" s="1503"/>
      <c r="P248" s="1503"/>
      <c r="Q248" s="1502"/>
      <c r="R248" s="1503"/>
      <c r="S248" s="1502"/>
      <c r="T248" s="1503"/>
      <c r="U248" s="1502"/>
      <c r="V248" s="1503"/>
      <c r="W248" s="1504"/>
      <c r="X248" s="1526"/>
      <c r="Y248" s="1504"/>
      <c r="Z248" s="1526"/>
      <c r="AA248" s="1504"/>
      <c r="AB248" s="1526"/>
      <c r="AC248" s="1504"/>
      <c r="AD248" s="1526"/>
      <c r="AE248" s="1504"/>
      <c r="AF248" s="1526"/>
      <c r="AG248" s="1504"/>
      <c r="AH248" s="1526"/>
      <c r="AI248" s="1504"/>
      <c r="AJ248" s="1526"/>
    </row>
    <row r="249" spans="1:36" s="1507" customFormat="1" ht="16.5" customHeight="1">
      <c r="A249" s="1493">
        <v>120</v>
      </c>
      <c r="B249" s="1494"/>
      <c r="C249" s="1495" t="s">
        <v>580</v>
      </c>
      <c r="D249" s="1496" t="s">
        <v>573</v>
      </c>
      <c r="E249" s="1496">
        <f>21.3</f>
        <v>21.3</v>
      </c>
      <c r="F249" s="1497">
        <v>3500</v>
      </c>
      <c r="G249" s="1497"/>
      <c r="H249" s="1498">
        <f>+F249*E249</f>
        <v>74550</v>
      </c>
      <c r="I249" s="1497">
        <v>2</v>
      </c>
      <c r="J249" s="1503">
        <f>I249*F249</f>
        <v>7000</v>
      </c>
      <c r="K249" s="1503">
        <f>+I249</f>
        <v>2</v>
      </c>
      <c r="L249" s="1503">
        <f>ROUND(K249*$F249,2)</f>
        <v>7000</v>
      </c>
      <c r="M249" s="1529"/>
      <c r="N249" s="1503">
        <f>M249*F249</f>
        <v>0</v>
      </c>
      <c r="O249" s="1502">
        <f>I249-K249+M249</f>
        <v>0</v>
      </c>
      <c r="P249" s="1503">
        <f>O249*F249</f>
        <v>0</v>
      </c>
      <c r="Q249" s="1502">
        <f>W249+Y249+AA249+AC249+AE249+AG249</f>
        <v>3</v>
      </c>
      <c r="R249" s="1503">
        <f>Q249*F249</f>
        <v>10500</v>
      </c>
      <c r="S249" s="1502">
        <f>W249+Y249+AA249+AC249+AE249</f>
        <v>0</v>
      </c>
      <c r="T249" s="1503">
        <f>S249*F249</f>
        <v>0</v>
      </c>
      <c r="U249" s="1502">
        <f>I249-S249</f>
        <v>2</v>
      </c>
      <c r="V249" s="1503">
        <f>U249*F249</f>
        <v>7000</v>
      </c>
      <c r="W249" s="1504"/>
      <c r="X249" s="1526"/>
      <c r="Y249" s="1504"/>
      <c r="Z249" s="1526"/>
      <c r="AA249" s="1504"/>
      <c r="AB249" s="1526"/>
      <c r="AC249" s="1504"/>
      <c r="AD249" s="1526"/>
      <c r="AE249" s="1504"/>
      <c r="AF249" s="1526"/>
      <c r="AG249" s="1504">
        <v>3</v>
      </c>
      <c r="AH249" s="1526">
        <f>AG249*F249</f>
        <v>10500</v>
      </c>
      <c r="AI249" s="1504"/>
      <c r="AJ249" s="1526"/>
    </row>
    <row r="250" spans="1:36" s="1507" customFormat="1" ht="16.5" customHeight="1">
      <c r="A250" s="1493">
        <v>121</v>
      </c>
      <c r="B250" s="1494"/>
      <c r="C250" s="1495" t="s">
        <v>581</v>
      </c>
      <c r="D250" s="1496" t="s">
        <v>573</v>
      </c>
      <c r="E250" s="1496">
        <f>21.3</f>
        <v>21.3</v>
      </c>
      <c r="F250" s="1497">
        <v>1450</v>
      </c>
      <c r="G250" s="1497"/>
      <c r="H250" s="1498">
        <f>+F250*E250</f>
        <v>30885</v>
      </c>
      <c r="I250" s="1497"/>
      <c r="J250" s="1503"/>
      <c r="K250" s="1503"/>
      <c r="L250" s="1503"/>
      <c r="M250" s="1529"/>
      <c r="N250" s="1503"/>
      <c r="O250" s="1503"/>
      <c r="P250" s="1503"/>
      <c r="Q250" s="1502"/>
      <c r="R250" s="1503"/>
      <c r="S250" s="1502"/>
      <c r="T250" s="1503"/>
      <c r="U250" s="1502"/>
      <c r="V250" s="1503"/>
      <c r="W250" s="1504"/>
      <c r="X250" s="1526"/>
      <c r="Y250" s="1504"/>
      <c r="Z250" s="1526"/>
      <c r="AA250" s="1504"/>
      <c r="AB250" s="1526"/>
      <c r="AC250" s="1504"/>
      <c r="AD250" s="1526"/>
      <c r="AE250" s="1504"/>
      <c r="AF250" s="1526"/>
      <c r="AG250" s="1504"/>
      <c r="AH250" s="1526"/>
      <c r="AI250" s="1504"/>
      <c r="AJ250" s="1526"/>
    </row>
    <row r="251" spans="1:36" s="1507" customFormat="1" ht="16.5" customHeight="1">
      <c r="A251" s="1493">
        <v>122</v>
      </c>
      <c r="B251" s="1494"/>
      <c r="C251" s="1495" t="s">
        <v>582</v>
      </c>
      <c r="D251" s="1496" t="s">
        <v>573</v>
      </c>
      <c r="E251" s="1496">
        <f>81.2</f>
        <v>81.2</v>
      </c>
      <c r="F251" s="1497">
        <v>2250</v>
      </c>
      <c r="G251" s="1497"/>
      <c r="H251" s="1498">
        <f>+F251*E251</f>
        <v>182700</v>
      </c>
      <c r="I251" s="1497">
        <v>2</v>
      </c>
      <c r="J251" s="1503">
        <f>I251*F251</f>
        <v>4500</v>
      </c>
      <c r="K251" s="1503">
        <f>+I251</f>
        <v>2</v>
      </c>
      <c r="L251" s="1503">
        <f>ROUND(K251*$F251,2)</f>
        <v>4500</v>
      </c>
      <c r="M251" s="1529"/>
      <c r="N251" s="1503">
        <f>M251*F251</f>
        <v>0</v>
      </c>
      <c r="O251" s="1502">
        <f>I251-K251+M251</f>
        <v>0</v>
      </c>
      <c r="P251" s="1503">
        <f>O251*F251</f>
        <v>0</v>
      </c>
      <c r="Q251" s="1502">
        <f>W251+Y251+AA251+AC251+AE251+AG251</f>
        <v>2</v>
      </c>
      <c r="R251" s="1503">
        <f>Q251*F251</f>
        <v>4500</v>
      </c>
      <c r="S251" s="1502">
        <f>W251+Y251+AA251+AC251+AE251</f>
        <v>0</v>
      </c>
      <c r="T251" s="1503">
        <f>S251*F251</f>
        <v>0</v>
      </c>
      <c r="U251" s="1502">
        <f>I251-S251</f>
        <v>2</v>
      </c>
      <c r="V251" s="1503">
        <f>U251*F251</f>
        <v>4500</v>
      </c>
      <c r="W251" s="1504"/>
      <c r="X251" s="1526"/>
      <c r="Y251" s="1504"/>
      <c r="Z251" s="1526"/>
      <c r="AA251" s="1504"/>
      <c r="AB251" s="1526"/>
      <c r="AC251" s="1504"/>
      <c r="AD251" s="1526"/>
      <c r="AE251" s="1504"/>
      <c r="AF251" s="1526"/>
      <c r="AG251" s="1504">
        <v>2</v>
      </c>
      <c r="AH251" s="1526">
        <f>AG251*F251</f>
        <v>4500</v>
      </c>
      <c r="AI251" s="1504">
        <v>2</v>
      </c>
      <c r="AJ251" s="1526">
        <f>AI251*F251</f>
        <v>4500</v>
      </c>
    </row>
    <row r="252" spans="1:36" s="1507" customFormat="1" ht="16.5" customHeight="1">
      <c r="A252" s="1493"/>
      <c r="B252" s="1494" t="s">
        <v>436</v>
      </c>
      <c r="C252" s="1495" t="s">
        <v>437</v>
      </c>
      <c r="D252" s="1496"/>
      <c r="E252" s="1496"/>
      <c r="F252" s="1497"/>
      <c r="G252" s="1497"/>
      <c r="H252" s="1498"/>
      <c r="I252" s="1497"/>
      <c r="J252" s="1503"/>
      <c r="K252" s="1503"/>
      <c r="L252" s="1503"/>
      <c r="M252" s="1529"/>
      <c r="N252" s="1503"/>
      <c r="O252" s="1503"/>
      <c r="P252" s="1503"/>
      <c r="Q252" s="1502"/>
      <c r="R252" s="1503"/>
      <c r="S252" s="1502"/>
      <c r="T252" s="1503"/>
      <c r="U252" s="1502"/>
      <c r="V252" s="1503"/>
      <c r="W252" s="1504"/>
      <c r="X252" s="1526"/>
      <c r="Y252" s="1504"/>
      <c r="Z252" s="1526"/>
      <c r="AA252" s="1504"/>
      <c r="AB252" s="1526"/>
      <c r="AC252" s="1504"/>
      <c r="AD252" s="1526"/>
      <c r="AE252" s="1504"/>
      <c r="AF252" s="1526"/>
      <c r="AG252" s="1504"/>
      <c r="AH252" s="1526"/>
      <c r="AI252" s="1504"/>
      <c r="AJ252" s="1526"/>
    </row>
    <row r="253" spans="1:36" s="1507" customFormat="1" ht="16.5" customHeight="1">
      <c r="A253" s="1493"/>
      <c r="B253" s="1494" t="s">
        <v>438</v>
      </c>
      <c r="C253" s="1495" t="s">
        <v>439</v>
      </c>
      <c r="D253" s="1496"/>
      <c r="E253" s="1496"/>
      <c r="F253" s="1497"/>
      <c r="G253" s="1497"/>
      <c r="H253" s="1498"/>
      <c r="I253" s="1497">
        <v>2</v>
      </c>
      <c r="J253" s="1503">
        <f>I253*F253</f>
        <v>0</v>
      </c>
      <c r="K253" s="1503">
        <f>+I253</f>
        <v>2</v>
      </c>
      <c r="L253" s="1503">
        <f>ROUND(K253*$F253,2)</f>
        <v>0</v>
      </c>
      <c r="M253" s="1529"/>
      <c r="N253" s="1503">
        <f>M253*F253</f>
        <v>0</v>
      </c>
      <c r="O253" s="1502">
        <f>I253-K253+M253</f>
        <v>0</v>
      </c>
      <c r="P253" s="1503">
        <f>O253*F253</f>
        <v>0</v>
      </c>
      <c r="Q253" s="1502">
        <f>W253+Y253+AA253+AC253+AE253+AG253</f>
        <v>32</v>
      </c>
      <c r="R253" s="1503">
        <f>Q253*F253</f>
        <v>0</v>
      </c>
      <c r="S253" s="1502">
        <f>W253+Y253+AA253+AC253+AE253</f>
        <v>0</v>
      </c>
      <c r="T253" s="1503">
        <f>S253*F253</f>
        <v>0</v>
      </c>
      <c r="U253" s="1502">
        <f>I253-S253</f>
        <v>2</v>
      </c>
      <c r="V253" s="1503">
        <f>U253*F253</f>
        <v>0</v>
      </c>
      <c r="W253" s="1504"/>
      <c r="X253" s="1526"/>
      <c r="Y253" s="1504"/>
      <c r="Z253" s="1526"/>
      <c r="AA253" s="1504"/>
      <c r="AB253" s="1526"/>
      <c r="AC253" s="1504"/>
      <c r="AD253" s="1526"/>
      <c r="AE253" s="1504"/>
      <c r="AF253" s="1526"/>
      <c r="AG253" s="1504">
        <v>32</v>
      </c>
      <c r="AH253" s="1526">
        <f>AG253*F253</f>
        <v>0</v>
      </c>
      <c r="AI253" s="1504"/>
      <c r="AJ253" s="1526"/>
    </row>
    <row r="254" spans="1:36" s="1507" customFormat="1" ht="16.5" customHeight="1">
      <c r="A254" s="1493">
        <v>123</v>
      </c>
      <c r="B254" s="1494"/>
      <c r="C254" s="1495" t="s">
        <v>440</v>
      </c>
      <c r="D254" s="1496" t="s">
        <v>424</v>
      </c>
      <c r="E254" s="1496">
        <f>11376</f>
        <v>11376</v>
      </c>
      <c r="F254" s="1497">
        <v>11</v>
      </c>
      <c r="G254" s="1497"/>
      <c r="H254" s="1498">
        <f>+F254*E254</f>
        <v>125136</v>
      </c>
      <c r="I254" s="1497"/>
      <c r="J254" s="1503"/>
      <c r="K254" s="1503"/>
      <c r="L254" s="1503"/>
      <c r="M254" s="1529"/>
      <c r="N254" s="1503"/>
      <c r="O254" s="1503"/>
      <c r="P254" s="1503"/>
      <c r="Q254" s="1502"/>
      <c r="R254" s="1503"/>
      <c r="S254" s="1502"/>
      <c r="T254" s="1503"/>
      <c r="U254" s="1502"/>
      <c r="V254" s="1503"/>
      <c r="W254" s="1504"/>
      <c r="X254" s="1526"/>
      <c r="Y254" s="1504"/>
      <c r="Z254" s="1526"/>
      <c r="AA254" s="1504"/>
      <c r="AB254" s="1526"/>
      <c r="AC254" s="1504"/>
      <c r="AD254" s="1526"/>
      <c r="AE254" s="1504"/>
      <c r="AF254" s="1526"/>
      <c r="AG254" s="1504"/>
      <c r="AH254" s="1526"/>
      <c r="AI254" s="1504"/>
      <c r="AJ254" s="1526"/>
    </row>
    <row r="255" spans="1:36" s="1507" customFormat="1" ht="16.5" customHeight="1">
      <c r="A255" s="1493">
        <v>124</v>
      </c>
      <c r="B255" s="1494"/>
      <c r="C255" s="1495" t="s">
        <v>441</v>
      </c>
      <c r="D255" s="1496" t="s">
        <v>424</v>
      </c>
      <c r="E255" s="1496">
        <f>11376</f>
        <v>11376</v>
      </c>
      <c r="F255" s="1497">
        <v>7</v>
      </c>
      <c r="G255" s="1497"/>
      <c r="H255" s="1498">
        <f>+F255*E255</f>
        <v>79632</v>
      </c>
      <c r="I255" s="1497">
        <v>18</v>
      </c>
      <c r="J255" s="1503">
        <f>I255*F255</f>
        <v>126</v>
      </c>
      <c r="K255" s="1503">
        <f>+I255</f>
        <v>18</v>
      </c>
      <c r="L255" s="1503">
        <f>ROUND(K255*$F255,2)</f>
        <v>126</v>
      </c>
      <c r="M255" s="1529"/>
      <c r="N255" s="1503">
        <f>M255*F255</f>
        <v>0</v>
      </c>
      <c r="O255" s="1502">
        <f>I255-K255+M255</f>
        <v>0</v>
      </c>
      <c r="P255" s="1503">
        <f>O255*F255</f>
        <v>0</v>
      </c>
      <c r="Q255" s="1502">
        <f>W255+Y255+AA255+AC255+AE255+AG255</f>
        <v>61</v>
      </c>
      <c r="R255" s="1503">
        <f>Q255*F255</f>
        <v>427</v>
      </c>
      <c r="S255" s="1502">
        <f>W255+Y255+AA255+AC255+AE255</f>
        <v>0</v>
      </c>
      <c r="T255" s="1503">
        <f>S255*F255</f>
        <v>0</v>
      </c>
      <c r="U255" s="1502">
        <f>I255-S255</f>
        <v>18</v>
      </c>
      <c r="V255" s="1503">
        <f>U255*F255</f>
        <v>126</v>
      </c>
      <c r="W255" s="1504"/>
      <c r="X255" s="1526"/>
      <c r="Y255" s="1504"/>
      <c r="Z255" s="1526"/>
      <c r="AA255" s="1504"/>
      <c r="AB255" s="1526"/>
      <c r="AC255" s="1504"/>
      <c r="AD255" s="1526"/>
      <c r="AE255" s="1504"/>
      <c r="AF255" s="1526"/>
      <c r="AG255" s="1504">
        <v>61</v>
      </c>
      <c r="AH255" s="1526">
        <f>AG255*F255</f>
        <v>427</v>
      </c>
      <c r="AI255" s="1504"/>
      <c r="AJ255" s="1526"/>
    </row>
    <row r="256" spans="1:36" s="1507" customFormat="1" ht="16.5" customHeight="1">
      <c r="A256" s="1493">
        <v>125</v>
      </c>
      <c r="B256" s="1494"/>
      <c r="C256" s="1495" t="s">
        <v>583</v>
      </c>
      <c r="D256" s="1496" t="s">
        <v>424</v>
      </c>
      <c r="E256" s="1496">
        <f>778</f>
        <v>778</v>
      </c>
      <c r="F256" s="1497">
        <v>52</v>
      </c>
      <c r="G256" s="1497"/>
      <c r="H256" s="1498">
        <f>+F256*E256</f>
        <v>40456</v>
      </c>
      <c r="I256" s="1497"/>
      <c r="J256" s="1503"/>
      <c r="K256" s="1503"/>
      <c r="L256" s="1503"/>
      <c r="M256" s="1529"/>
      <c r="N256" s="1503"/>
      <c r="O256" s="1503"/>
      <c r="P256" s="1503"/>
      <c r="Q256" s="1502"/>
      <c r="R256" s="1503"/>
      <c r="S256" s="1502"/>
      <c r="T256" s="1503"/>
      <c r="U256" s="1502"/>
      <c r="V256" s="1503"/>
      <c r="W256" s="1504"/>
      <c r="X256" s="1526"/>
      <c r="Y256" s="1504"/>
      <c r="Z256" s="1526"/>
      <c r="AA256" s="1504"/>
      <c r="AB256" s="1526"/>
      <c r="AC256" s="1504"/>
      <c r="AD256" s="1526"/>
      <c r="AE256" s="1504"/>
      <c r="AF256" s="1526"/>
      <c r="AG256" s="1504"/>
      <c r="AH256" s="1526"/>
      <c r="AI256" s="1504"/>
      <c r="AJ256" s="1526"/>
    </row>
    <row r="257" spans="1:36" s="1507" customFormat="1" ht="16.5" customHeight="1">
      <c r="A257" s="1493"/>
      <c r="B257" s="1494"/>
      <c r="C257" s="1495" t="s">
        <v>584</v>
      </c>
      <c r="D257" s="1496"/>
      <c r="E257" s="1496"/>
      <c r="F257" s="1497"/>
      <c r="G257" s="1497"/>
      <c r="H257" s="1498"/>
      <c r="I257" s="1497"/>
      <c r="J257" s="1503"/>
      <c r="K257" s="1503"/>
      <c r="L257" s="1503"/>
      <c r="M257" s="1529"/>
      <c r="N257" s="1503"/>
      <c r="O257" s="1503"/>
      <c r="P257" s="1503"/>
      <c r="Q257" s="1502"/>
      <c r="R257" s="1503"/>
      <c r="S257" s="1502"/>
      <c r="T257" s="1503"/>
      <c r="U257" s="1502"/>
      <c r="V257" s="1503"/>
      <c r="W257" s="1504"/>
      <c r="X257" s="1526"/>
      <c r="Y257" s="1504"/>
      <c r="Z257" s="1526"/>
      <c r="AA257" s="1504"/>
      <c r="AB257" s="1526"/>
      <c r="AC257" s="1504"/>
      <c r="AD257" s="1526"/>
      <c r="AE257" s="1504"/>
      <c r="AF257" s="1526"/>
      <c r="AG257" s="1504"/>
      <c r="AH257" s="1526"/>
      <c r="AI257" s="1504"/>
      <c r="AJ257" s="1526"/>
    </row>
    <row r="258" spans="1:36" s="1507" customFormat="1" ht="16.5" customHeight="1">
      <c r="A258" s="1493">
        <v>126</v>
      </c>
      <c r="B258" s="1494"/>
      <c r="C258" s="1495" t="s">
        <v>585</v>
      </c>
      <c r="D258" s="1496" t="s">
        <v>446</v>
      </c>
      <c r="E258" s="1496">
        <f>4</f>
        <v>4</v>
      </c>
      <c r="F258" s="1497">
        <v>650</v>
      </c>
      <c r="G258" s="1497"/>
      <c r="H258" s="1498">
        <f>+F258*E258</f>
        <v>2600</v>
      </c>
      <c r="I258" s="1497">
        <v>439</v>
      </c>
      <c r="J258" s="1503">
        <f>I258*F258</f>
        <v>285350</v>
      </c>
      <c r="K258" s="1503">
        <f>+I258</f>
        <v>439</v>
      </c>
      <c r="L258" s="1503">
        <f>ROUND(K258*$F258,2)</f>
        <v>285350</v>
      </c>
      <c r="M258" s="1529"/>
      <c r="N258" s="1503">
        <f>M258*F258</f>
        <v>0</v>
      </c>
      <c r="O258" s="1502">
        <f>I258-K258+M258</f>
        <v>0</v>
      </c>
      <c r="P258" s="1503">
        <f>O258*F258</f>
        <v>0</v>
      </c>
      <c r="Q258" s="1502">
        <f>W258+Y258+AA258+AC258+AE258+AG258</f>
        <v>0</v>
      </c>
      <c r="R258" s="1503">
        <f>Q258*F258</f>
        <v>0</v>
      </c>
      <c r="S258" s="1502">
        <f>W258+Y258+AA258+AC258+AE258</f>
        <v>0</v>
      </c>
      <c r="T258" s="1503">
        <f>S258*F258</f>
        <v>0</v>
      </c>
      <c r="U258" s="1502">
        <f>I258-S258</f>
        <v>439</v>
      </c>
      <c r="V258" s="1503">
        <f>U258*F258</f>
        <v>285350</v>
      </c>
      <c r="W258" s="1504"/>
      <c r="X258" s="1526"/>
      <c r="Y258" s="1504"/>
      <c r="Z258" s="1526"/>
      <c r="AA258" s="1504"/>
      <c r="AB258" s="1526"/>
      <c r="AC258" s="1504"/>
      <c r="AD258" s="1526"/>
      <c r="AE258" s="1504"/>
      <c r="AF258" s="1526"/>
      <c r="AG258" s="1504"/>
      <c r="AH258" s="1526"/>
      <c r="AI258" s="1504">
        <v>269.5</v>
      </c>
      <c r="AJ258" s="1526">
        <f>AI258*F258</f>
        <v>175175</v>
      </c>
    </row>
    <row r="259" spans="1:36" s="1507" customFormat="1" ht="16.5" customHeight="1">
      <c r="A259" s="1493"/>
      <c r="B259" s="1494"/>
      <c r="C259" s="1495" t="s">
        <v>586</v>
      </c>
      <c r="D259" s="1496"/>
      <c r="E259" s="1496"/>
      <c r="F259" s="1497"/>
      <c r="G259" s="1497"/>
      <c r="H259" s="1498"/>
      <c r="I259" s="1497"/>
      <c r="J259" s="1503"/>
      <c r="K259" s="1503"/>
      <c r="L259" s="1503"/>
      <c r="M259" s="1529"/>
      <c r="N259" s="1503"/>
      <c r="O259" s="1503"/>
      <c r="P259" s="1503"/>
      <c r="Q259" s="1502"/>
      <c r="R259" s="1503"/>
      <c r="S259" s="1502"/>
      <c r="T259" s="1503"/>
      <c r="U259" s="1502"/>
      <c r="V259" s="1503"/>
      <c r="W259" s="1504"/>
      <c r="X259" s="1526"/>
      <c r="Y259" s="1504"/>
      <c r="Z259" s="1526"/>
      <c r="AA259" s="1504"/>
      <c r="AB259" s="1526"/>
      <c r="AC259" s="1504"/>
      <c r="AD259" s="1526"/>
      <c r="AE259" s="1504"/>
      <c r="AF259" s="1526"/>
      <c r="AG259" s="1504"/>
      <c r="AH259" s="1526"/>
      <c r="AI259" s="1504"/>
      <c r="AJ259" s="1526"/>
    </row>
    <row r="260" spans="1:36" s="1507" customFormat="1" ht="16.5" customHeight="1">
      <c r="A260" s="1493">
        <v>127</v>
      </c>
      <c r="B260" s="1494"/>
      <c r="C260" s="1495" t="s">
        <v>587</v>
      </c>
      <c r="D260" s="1496" t="s">
        <v>489</v>
      </c>
      <c r="E260" s="1496">
        <f>50</f>
        <v>50</v>
      </c>
      <c r="F260" s="1497">
        <v>650</v>
      </c>
      <c r="G260" s="1497"/>
      <c r="H260" s="1498">
        <f>+F260*E260</f>
        <v>32500</v>
      </c>
      <c r="I260" s="1497">
        <v>220</v>
      </c>
      <c r="J260" s="1503">
        <f>I260*F260</f>
        <v>143000</v>
      </c>
      <c r="K260" s="1503">
        <f>+I260</f>
        <v>220</v>
      </c>
      <c r="L260" s="1503">
        <f>ROUND(K260*$F260,2)</f>
        <v>143000</v>
      </c>
      <c r="M260" s="1529"/>
      <c r="N260" s="1503">
        <f>M260*F260</f>
        <v>0</v>
      </c>
      <c r="O260" s="1502">
        <f>I260-K260+M260</f>
        <v>0</v>
      </c>
      <c r="P260" s="1503">
        <f>O260*F260</f>
        <v>0</v>
      </c>
      <c r="Q260" s="1502">
        <f>W260+Y260+AA260+AC260+AE260+AG260</f>
        <v>0</v>
      </c>
      <c r="R260" s="1503">
        <f>Q260*F260</f>
        <v>0</v>
      </c>
      <c r="S260" s="1502">
        <f>W260+Y260+AA260+AC260+AE260</f>
        <v>0</v>
      </c>
      <c r="T260" s="1503">
        <f>S260*F260</f>
        <v>0</v>
      </c>
      <c r="U260" s="1502">
        <f>I260-S260</f>
        <v>220</v>
      </c>
      <c r="V260" s="1503">
        <f>U260*F260</f>
        <v>143000</v>
      </c>
      <c r="W260" s="1504"/>
      <c r="X260" s="1526"/>
      <c r="Y260" s="1504"/>
      <c r="Z260" s="1526"/>
      <c r="AA260" s="1504"/>
      <c r="AB260" s="1526"/>
      <c r="AC260" s="1504"/>
      <c r="AD260" s="1526"/>
      <c r="AE260" s="1504"/>
      <c r="AF260" s="1526"/>
      <c r="AG260" s="1504"/>
      <c r="AH260" s="1526"/>
      <c r="AI260" s="1504">
        <v>224.5</v>
      </c>
      <c r="AJ260" s="1526">
        <f>AI260*F260</f>
        <v>145925</v>
      </c>
    </row>
    <row r="261" spans="1:36" s="1507" customFormat="1" ht="16.5" customHeight="1">
      <c r="A261" s="1493">
        <v>128</v>
      </c>
      <c r="B261" s="1494"/>
      <c r="C261" s="1495" t="s">
        <v>588</v>
      </c>
      <c r="D261" s="1496" t="s">
        <v>453</v>
      </c>
      <c r="E261" s="1496">
        <f>5</f>
        <v>5</v>
      </c>
      <c r="F261" s="1497">
        <v>1250</v>
      </c>
      <c r="G261" s="1497"/>
      <c r="H261" s="1498">
        <f>+F261*E261</f>
        <v>6250</v>
      </c>
      <c r="I261" s="1524"/>
      <c r="J261" s="1534">
        <f>SUM(J220:J260)</f>
        <v>37354186</v>
      </c>
      <c r="K261" s="1535" t="s">
        <v>589</v>
      </c>
      <c r="L261" s="1534">
        <f>SUM(L220:L260)</f>
        <v>37354186</v>
      </c>
      <c r="M261" s="1535" t="s">
        <v>589</v>
      </c>
      <c r="N261" s="1534">
        <f>SUM(N220:N260)</f>
        <v>0</v>
      </c>
      <c r="O261" s="1535"/>
      <c r="P261" s="1534">
        <f>SUM(P220:P260)</f>
        <v>0</v>
      </c>
      <c r="Q261" s="1535"/>
      <c r="R261" s="1534">
        <f>SUM(R220:R260)</f>
        <v>25020150</v>
      </c>
      <c r="S261" s="1535"/>
      <c r="T261" s="1534">
        <f>SUM(T220:T260)</f>
        <v>0</v>
      </c>
      <c r="U261" s="1535"/>
      <c r="V261" s="1534">
        <f>SUM(V220:V260)</f>
        <v>37354186</v>
      </c>
      <c r="W261" s="1534"/>
      <c r="X261" s="1534">
        <f>SUM(X220:X260)</f>
        <v>0</v>
      </c>
      <c r="Y261" s="1504"/>
      <c r="Z261" s="1534">
        <f>SUM(Z220:Z260)</f>
        <v>0</v>
      </c>
      <c r="AA261" s="1504"/>
      <c r="AB261" s="1534">
        <f>SUM(AB220:AB260)</f>
        <v>0</v>
      </c>
      <c r="AC261" s="1504"/>
      <c r="AD261" s="1534">
        <f>SUM(AD220:AD260)</f>
        <v>0</v>
      </c>
      <c r="AE261" s="1504"/>
      <c r="AF261" s="1534">
        <f>SUM(AF220:AF260)</f>
        <v>0</v>
      </c>
      <c r="AG261" s="1504"/>
      <c r="AH261" s="1534">
        <f>SUM(AH220:AH260)</f>
        <v>25020150</v>
      </c>
      <c r="AI261" s="1504"/>
      <c r="AJ261" s="1534">
        <f>SUM(AJ220:AJ260)</f>
        <v>17339057.5</v>
      </c>
    </row>
    <row r="262" spans="1:36" s="1507" customFormat="1" ht="16.5" customHeight="1">
      <c r="A262" s="1493"/>
      <c r="B262" s="1494"/>
      <c r="C262" s="1495" t="s">
        <v>590</v>
      </c>
      <c r="D262" s="1496"/>
      <c r="E262" s="1496"/>
      <c r="F262" s="1497"/>
      <c r="G262" s="1497"/>
      <c r="H262" s="1498"/>
      <c r="I262" s="1512"/>
      <c r="J262" s="1513"/>
      <c r="K262" s="1514"/>
      <c r="L262" s="1523"/>
      <c r="M262" s="1530"/>
      <c r="N262" s="1517"/>
      <c r="O262" s="1530"/>
      <c r="P262" s="1517"/>
      <c r="Q262" s="1516"/>
      <c r="R262" s="1530"/>
      <c r="S262" s="1530"/>
      <c r="T262" s="1517"/>
      <c r="U262" s="1530"/>
      <c r="V262" s="1517"/>
      <c r="W262" s="1531"/>
      <c r="X262" s="1531"/>
      <c r="Y262" s="1530"/>
      <c r="Z262" s="1532"/>
      <c r="AA262" s="1530"/>
      <c r="AB262" s="1532"/>
      <c r="AC262" s="1530"/>
      <c r="AD262" s="1532"/>
      <c r="AE262" s="1530"/>
      <c r="AF262" s="1532"/>
      <c r="AG262" s="1530"/>
      <c r="AH262" s="1532"/>
      <c r="AI262" s="1530"/>
      <c r="AJ262" s="1532"/>
    </row>
    <row r="263" spans="1:36" s="1507" customFormat="1" ht="16.5" customHeight="1">
      <c r="A263" s="1493">
        <v>129</v>
      </c>
      <c r="B263" s="1494"/>
      <c r="C263" s="1495" t="s">
        <v>591</v>
      </c>
      <c r="D263" s="1496" t="s">
        <v>489</v>
      </c>
      <c r="E263" s="1496">
        <f>408</f>
        <v>408</v>
      </c>
      <c r="F263" s="1497">
        <v>1250</v>
      </c>
      <c r="G263" s="1497"/>
      <c r="H263" s="1498">
        <f>+F263*E263</f>
        <v>510000</v>
      </c>
      <c r="I263" s="1524"/>
      <c r="J263" s="1534"/>
      <c r="K263" s="1535"/>
      <c r="L263" s="1534"/>
      <c r="M263" s="1535"/>
      <c r="N263" s="1534"/>
      <c r="O263" s="1535"/>
      <c r="P263" s="1534"/>
      <c r="Q263" s="1502">
        <f t="shared" ref="Q263:Q273" si="20">W263+Y263+AA263+AC263+AE263+AG263</f>
        <v>0</v>
      </c>
      <c r="R263" s="1503">
        <f t="shared" ref="R263:R273" si="21">Q263*F263</f>
        <v>0</v>
      </c>
      <c r="S263" s="1502">
        <f t="shared" ref="S263:S273" si="22">W263+Y263+AA263+AC263+AE263</f>
        <v>0</v>
      </c>
      <c r="T263" s="1503">
        <f t="shared" ref="T263:T273" si="23">S263*F263</f>
        <v>0</v>
      </c>
      <c r="U263" s="1535"/>
      <c r="V263" s="1534"/>
      <c r="W263" s="1504"/>
      <c r="X263" s="1526"/>
      <c r="Y263" s="1504"/>
      <c r="Z263" s="1536"/>
      <c r="AA263" s="1504"/>
      <c r="AB263" s="1536"/>
      <c r="AC263" s="1504"/>
      <c r="AD263" s="1536"/>
      <c r="AE263" s="1504"/>
      <c r="AF263" s="1536"/>
      <c r="AG263" s="1504"/>
      <c r="AH263" s="1526"/>
      <c r="AI263" s="1504">
        <v>550</v>
      </c>
      <c r="AJ263" s="1526">
        <f t="shared" ref="AJ263:AJ273" si="24">AI263*F263</f>
        <v>687500</v>
      </c>
    </row>
    <row r="264" spans="1:36" s="1507" customFormat="1" ht="16.5" customHeight="1">
      <c r="A264" s="1493"/>
      <c r="B264" s="1494"/>
      <c r="C264" s="1495" t="s">
        <v>592</v>
      </c>
      <c r="D264" s="1496"/>
      <c r="E264" s="1496"/>
      <c r="F264" s="1497"/>
      <c r="G264" s="1497"/>
      <c r="H264" s="1498"/>
      <c r="I264" s="1524"/>
      <c r="J264" s="1534"/>
      <c r="K264" s="1535"/>
      <c r="L264" s="1534"/>
      <c r="M264" s="1535"/>
      <c r="N264" s="1534"/>
      <c r="O264" s="1535"/>
      <c r="P264" s="1534"/>
      <c r="Q264" s="1502">
        <f t="shared" si="20"/>
        <v>0</v>
      </c>
      <c r="R264" s="1503">
        <f t="shared" si="21"/>
        <v>0</v>
      </c>
      <c r="S264" s="1502">
        <f t="shared" si="22"/>
        <v>0</v>
      </c>
      <c r="T264" s="1503">
        <f t="shared" si="23"/>
        <v>0</v>
      </c>
      <c r="U264" s="1535"/>
      <c r="V264" s="1534"/>
      <c r="W264" s="1504"/>
      <c r="X264" s="1526"/>
      <c r="Y264" s="1504"/>
      <c r="Z264" s="1536"/>
      <c r="AA264" s="1504"/>
      <c r="AB264" s="1536"/>
      <c r="AC264" s="1504"/>
      <c r="AD264" s="1536"/>
      <c r="AE264" s="1504"/>
      <c r="AF264" s="1536"/>
      <c r="AG264" s="1504"/>
      <c r="AH264" s="1526"/>
      <c r="AI264" s="1504">
        <v>550</v>
      </c>
      <c r="AJ264" s="1526">
        <f t="shared" si="24"/>
        <v>0</v>
      </c>
    </row>
    <row r="265" spans="1:36" s="1507" customFormat="1" ht="16.5" customHeight="1">
      <c r="A265" s="1493">
        <v>130</v>
      </c>
      <c r="B265" s="1494"/>
      <c r="C265" s="1495" t="s">
        <v>593</v>
      </c>
      <c r="D265" s="1496" t="s">
        <v>466</v>
      </c>
      <c r="E265" s="1496">
        <f>225</f>
        <v>225</v>
      </c>
      <c r="F265" s="1497">
        <v>350</v>
      </c>
      <c r="G265" s="1497"/>
      <c r="H265" s="1498">
        <f>+F265*E265</f>
        <v>78750</v>
      </c>
      <c r="I265" s="1524"/>
      <c r="J265" s="1534"/>
      <c r="K265" s="1535"/>
      <c r="L265" s="1534"/>
      <c r="M265" s="1535"/>
      <c r="N265" s="1534"/>
      <c r="O265" s="1535"/>
      <c r="P265" s="1534"/>
      <c r="Q265" s="1502">
        <f t="shared" si="20"/>
        <v>0</v>
      </c>
      <c r="R265" s="1503">
        <f t="shared" si="21"/>
        <v>0</v>
      </c>
      <c r="S265" s="1502">
        <f t="shared" si="22"/>
        <v>0</v>
      </c>
      <c r="T265" s="1503">
        <f t="shared" si="23"/>
        <v>0</v>
      </c>
      <c r="U265" s="1535"/>
      <c r="V265" s="1534"/>
      <c r="W265" s="1504"/>
      <c r="X265" s="1526"/>
      <c r="Y265" s="1504"/>
      <c r="Z265" s="1536"/>
      <c r="AA265" s="1504"/>
      <c r="AB265" s="1536"/>
      <c r="AC265" s="1504"/>
      <c r="AD265" s="1536"/>
      <c r="AE265" s="1504"/>
      <c r="AF265" s="1536"/>
      <c r="AG265" s="1504"/>
      <c r="AH265" s="1526"/>
      <c r="AI265" s="1504">
        <v>1.5</v>
      </c>
      <c r="AJ265" s="1526">
        <f t="shared" si="24"/>
        <v>525</v>
      </c>
    </row>
    <row r="266" spans="1:36" s="1507" customFormat="1" ht="16.5" customHeight="1">
      <c r="A266" s="1493"/>
      <c r="B266" s="1494"/>
      <c r="C266" s="1495" t="s">
        <v>594</v>
      </c>
      <c r="D266" s="1496"/>
      <c r="E266" s="1496"/>
      <c r="F266" s="1497"/>
      <c r="G266" s="1497"/>
      <c r="H266" s="1498"/>
      <c r="I266" s="1524"/>
      <c r="J266" s="1534"/>
      <c r="K266" s="1535"/>
      <c r="L266" s="1534"/>
      <c r="M266" s="1535"/>
      <c r="N266" s="1534"/>
      <c r="O266" s="1535"/>
      <c r="P266" s="1534"/>
      <c r="Q266" s="1502">
        <f t="shared" si="20"/>
        <v>0</v>
      </c>
      <c r="R266" s="1503">
        <f t="shared" si="21"/>
        <v>0</v>
      </c>
      <c r="S266" s="1502">
        <f t="shared" si="22"/>
        <v>0</v>
      </c>
      <c r="T266" s="1503">
        <f t="shared" si="23"/>
        <v>0</v>
      </c>
      <c r="U266" s="1535"/>
      <c r="V266" s="1534"/>
      <c r="W266" s="1504"/>
      <c r="X266" s="1526"/>
      <c r="Y266" s="1504"/>
      <c r="Z266" s="1536"/>
      <c r="AA266" s="1504"/>
      <c r="AB266" s="1536"/>
      <c r="AC266" s="1504"/>
      <c r="AD266" s="1536"/>
      <c r="AE266" s="1504"/>
      <c r="AF266" s="1536"/>
      <c r="AG266" s="1504"/>
      <c r="AH266" s="1526"/>
      <c r="AI266" s="1504">
        <v>3</v>
      </c>
      <c r="AJ266" s="1526">
        <f t="shared" si="24"/>
        <v>0</v>
      </c>
    </row>
    <row r="267" spans="1:36" s="1507" customFormat="1" ht="16.5" customHeight="1">
      <c r="A267" s="1493"/>
      <c r="B267" s="1494"/>
      <c r="C267" s="1495" t="s">
        <v>575</v>
      </c>
      <c r="D267" s="1496"/>
      <c r="E267" s="1496"/>
      <c r="F267" s="1497"/>
      <c r="G267" s="1497"/>
      <c r="H267" s="1498"/>
      <c r="I267" s="1524"/>
      <c r="J267" s="1534"/>
      <c r="K267" s="1535"/>
      <c r="L267" s="1534"/>
      <c r="M267" s="1535"/>
      <c r="N267" s="1534"/>
      <c r="O267" s="1535"/>
      <c r="P267" s="1534"/>
      <c r="Q267" s="1502">
        <f t="shared" si="20"/>
        <v>0</v>
      </c>
      <c r="R267" s="1503">
        <f t="shared" si="21"/>
        <v>0</v>
      </c>
      <c r="S267" s="1502">
        <f t="shared" si="22"/>
        <v>0</v>
      </c>
      <c r="T267" s="1503">
        <f t="shared" si="23"/>
        <v>0</v>
      </c>
      <c r="U267" s="1535"/>
      <c r="V267" s="1534"/>
      <c r="W267" s="1504"/>
      <c r="X267" s="1526"/>
      <c r="Y267" s="1504"/>
      <c r="Z267" s="1536"/>
      <c r="AA267" s="1504"/>
      <c r="AB267" s="1536"/>
      <c r="AC267" s="1504"/>
      <c r="AD267" s="1536"/>
      <c r="AE267" s="1504"/>
      <c r="AF267" s="1536"/>
      <c r="AG267" s="1504"/>
      <c r="AH267" s="1526"/>
      <c r="AI267" s="1504">
        <v>1</v>
      </c>
      <c r="AJ267" s="1526">
        <f t="shared" si="24"/>
        <v>0</v>
      </c>
    </row>
    <row r="268" spans="1:36" s="1507" customFormat="1" ht="16.5" customHeight="1">
      <c r="A268" s="1493">
        <v>131</v>
      </c>
      <c r="B268" s="1494"/>
      <c r="C268" s="1495" t="s">
        <v>595</v>
      </c>
      <c r="D268" s="1496" t="s">
        <v>573</v>
      </c>
      <c r="E268" s="1496">
        <f>93.2</f>
        <v>93.2</v>
      </c>
      <c r="F268" s="1497">
        <v>3500</v>
      </c>
      <c r="G268" s="1497"/>
      <c r="H268" s="1498">
        <f>+F268*E268</f>
        <v>326200</v>
      </c>
      <c r="I268" s="1524"/>
      <c r="J268" s="1534"/>
      <c r="K268" s="1535"/>
      <c r="L268" s="1534"/>
      <c r="M268" s="1535"/>
      <c r="N268" s="1534"/>
      <c r="O268" s="1535"/>
      <c r="P268" s="1534"/>
      <c r="Q268" s="1502">
        <f t="shared" si="20"/>
        <v>0</v>
      </c>
      <c r="R268" s="1503">
        <f t="shared" si="21"/>
        <v>0</v>
      </c>
      <c r="S268" s="1502">
        <f t="shared" si="22"/>
        <v>0</v>
      </c>
      <c r="T268" s="1503">
        <f t="shared" si="23"/>
        <v>0</v>
      </c>
      <c r="U268" s="1535"/>
      <c r="V268" s="1534"/>
      <c r="W268" s="1504"/>
      <c r="X268" s="1526"/>
      <c r="Y268" s="1504"/>
      <c r="Z268" s="1536"/>
      <c r="AA268" s="1504"/>
      <c r="AB268" s="1536"/>
      <c r="AC268" s="1504"/>
      <c r="AD268" s="1536"/>
      <c r="AE268" s="1504"/>
      <c r="AF268" s="1536"/>
      <c r="AG268" s="1504"/>
      <c r="AH268" s="1526"/>
      <c r="AI268" s="1504">
        <v>0.5</v>
      </c>
      <c r="AJ268" s="1526">
        <f t="shared" si="24"/>
        <v>1750</v>
      </c>
    </row>
    <row r="269" spans="1:36" s="1507" customFormat="1" ht="16.5" customHeight="1">
      <c r="A269" s="1493">
        <v>132</v>
      </c>
      <c r="B269" s="1494"/>
      <c r="C269" s="1495" t="s">
        <v>581</v>
      </c>
      <c r="D269" s="1496" t="s">
        <v>573</v>
      </c>
      <c r="E269" s="1496">
        <f>93.2</f>
        <v>93.2</v>
      </c>
      <c r="F269" s="1497">
        <v>1500</v>
      </c>
      <c r="G269" s="1497"/>
      <c r="H269" s="1498">
        <f>+F269*E269</f>
        <v>139800</v>
      </c>
      <c r="I269" s="1524"/>
      <c r="J269" s="1534"/>
      <c r="K269" s="1535"/>
      <c r="L269" s="1534"/>
      <c r="M269" s="1535"/>
      <c r="N269" s="1534"/>
      <c r="O269" s="1535"/>
      <c r="P269" s="1534"/>
      <c r="Q269" s="1502">
        <f t="shared" si="20"/>
        <v>0</v>
      </c>
      <c r="R269" s="1503">
        <f t="shared" si="21"/>
        <v>0</v>
      </c>
      <c r="S269" s="1502">
        <f t="shared" si="22"/>
        <v>0</v>
      </c>
      <c r="T269" s="1503">
        <f t="shared" si="23"/>
        <v>0</v>
      </c>
      <c r="U269" s="1535"/>
      <c r="V269" s="1534"/>
      <c r="W269" s="1504"/>
      <c r="X269" s="1526"/>
      <c r="Y269" s="1504"/>
      <c r="Z269" s="1536"/>
      <c r="AA269" s="1504"/>
      <c r="AB269" s="1536"/>
      <c r="AC269" s="1504"/>
      <c r="AD269" s="1536"/>
      <c r="AE269" s="1504"/>
      <c r="AF269" s="1536"/>
      <c r="AG269" s="1504"/>
      <c r="AH269" s="1526"/>
      <c r="AI269" s="1504">
        <v>0.5</v>
      </c>
      <c r="AJ269" s="1526">
        <f t="shared" si="24"/>
        <v>750</v>
      </c>
    </row>
    <row r="270" spans="1:36" s="1507" customFormat="1" ht="16.5" customHeight="1">
      <c r="A270" s="1493"/>
      <c r="B270" s="1494" t="s">
        <v>436</v>
      </c>
      <c r="C270" s="1495" t="s">
        <v>437</v>
      </c>
      <c r="D270" s="1496"/>
      <c r="E270" s="1496"/>
      <c r="F270" s="1497"/>
      <c r="G270" s="1497"/>
      <c r="H270" s="1498"/>
      <c r="I270" s="1524"/>
      <c r="J270" s="1534"/>
      <c r="K270" s="1535"/>
      <c r="L270" s="1534"/>
      <c r="M270" s="1535"/>
      <c r="N270" s="1534"/>
      <c r="O270" s="1535"/>
      <c r="P270" s="1534"/>
      <c r="Q270" s="1502">
        <f t="shared" si="20"/>
        <v>0</v>
      </c>
      <c r="R270" s="1503">
        <f t="shared" si="21"/>
        <v>0</v>
      </c>
      <c r="S270" s="1502">
        <f t="shared" si="22"/>
        <v>0</v>
      </c>
      <c r="T270" s="1503">
        <f t="shared" si="23"/>
        <v>0</v>
      </c>
      <c r="U270" s="1535"/>
      <c r="V270" s="1534"/>
      <c r="W270" s="1504"/>
      <c r="X270" s="1526"/>
      <c r="Y270" s="1504"/>
      <c r="Z270" s="1536"/>
      <c r="AA270" s="1504"/>
      <c r="AB270" s="1536"/>
      <c r="AC270" s="1504"/>
      <c r="AD270" s="1536"/>
      <c r="AE270" s="1504"/>
      <c r="AF270" s="1536"/>
      <c r="AG270" s="1504"/>
      <c r="AH270" s="1526"/>
      <c r="AI270" s="1504">
        <v>0.5</v>
      </c>
      <c r="AJ270" s="1526">
        <f t="shared" si="24"/>
        <v>0</v>
      </c>
    </row>
    <row r="271" spans="1:36" s="1507" customFormat="1" ht="16.5" customHeight="1">
      <c r="A271" s="1493"/>
      <c r="B271" s="1494" t="s">
        <v>438</v>
      </c>
      <c r="C271" s="1495" t="s">
        <v>439</v>
      </c>
      <c r="D271" s="1496"/>
      <c r="E271" s="1496"/>
      <c r="F271" s="1497"/>
      <c r="G271" s="1497"/>
      <c r="H271" s="1498"/>
      <c r="I271" s="1524"/>
      <c r="J271" s="1534"/>
      <c r="K271" s="1535"/>
      <c r="L271" s="1534"/>
      <c r="M271" s="1535"/>
      <c r="N271" s="1534"/>
      <c r="O271" s="1535"/>
      <c r="P271" s="1534"/>
      <c r="Q271" s="1502">
        <f t="shared" si="20"/>
        <v>0</v>
      </c>
      <c r="R271" s="1503">
        <f t="shared" si="21"/>
        <v>0</v>
      </c>
      <c r="S271" s="1502">
        <f t="shared" si="22"/>
        <v>0</v>
      </c>
      <c r="T271" s="1503">
        <f t="shared" si="23"/>
        <v>0</v>
      </c>
      <c r="U271" s="1535"/>
      <c r="V271" s="1534"/>
      <c r="W271" s="1504"/>
      <c r="X271" s="1526"/>
      <c r="Y271" s="1504"/>
      <c r="Z271" s="1536"/>
      <c r="AA271" s="1504"/>
      <c r="AB271" s="1536"/>
      <c r="AC271" s="1504"/>
      <c r="AD271" s="1536"/>
      <c r="AE271" s="1504"/>
      <c r="AF271" s="1536"/>
      <c r="AG271" s="1504"/>
      <c r="AH271" s="1526"/>
      <c r="AI271" s="1504">
        <v>0.5</v>
      </c>
      <c r="AJ271" s="1526">
        <f t="shared" si="24"/>
        <v>0</v>
      </c>
    </row>
    <row r="272" spans="1:36" s="1507" customFormat="1" ht="16.5" customHeight="1">
      <c r="A272" s="1493">
        <v>133</v>
      </c>
      <c r="B272" s="1494"/>
      <c r="C272" s="1495" t="s">
        <v>440</v>
      </c>
      <c r="D272" s="1496" t="s">
        <v>424</v>
      </c>
      <c r="E272" s="1496">
        <f>10788</f>
        <v>10788</v>
      </c>
      <c r="F272" s="1497">
        <v>11</v>
      </c>
      <c r="G272" s="1497"/>
      <c r="H272" s="1498">
        <f>+F272*E272</f>
        <v>118668</v>
      </c>
      <c r="I272" s="1524"/>
      <c r="J272" s="1534"/>
      <c r="K272" s="1535"/>
      <c r="L272" s="1534"/>
      <c r="M272" s="1535"/>
      <c r="N272" s="1534"/>
      <c r="O272" s="1535"/>
      <c r="P272" s="1534"/>
      <c r="Q272" s="1502">
        <f t="shared" si="20"/>
        <v>0</v>
      </c>
      <c r="R272" s="1503">
        <f t="shared" si="21"/>
        <v>0</v>
      </c>
      <c r="S272" s="1502">
        <f t="shared" si="22"/>
        <v>0</v>
      </c>
      <c r="T272" s="1503">
        <f t="shared" si="23"/>
        <v>0</v>
      </c>
      <c r="U272" s="1535"/>
      <c r="V272" s="1534"/>
      <c r="W272" s="1504"/>
      <c r="X272" s="1526"/>
      <c r="Y272" s="1504"/>
      <c r="Z272" s="1536"/>
      <c r="AA272" s="1504"/>
      <c r="AB272" s="1536"/>
      <c r="AC272" s="1504"/>
      <c r="AD272" s="1536"/>
      <c r="AE272" s="1504"/>
      <c r="AF272" s="1536"/>
      <c r="AG272" s="1504"/>
      <c r="AH272" s="1526"/>
      <c r="AI272" s="1504">
        <v>0.5</v>
      </c>
      <c r="AJ272" s="1526">
        <f t="shared" si="24"/>
        <v>5.5</v>
      </c>
    </row>
    <row r="273" spans="1:68" s="1507" customFormat="1" ht="16.5" customHeight="1">
      <c r="A273" s="1493">
        <v>134</v>
      </c>
      <c r="B273" s="1494"/>
      <c r="C273" s="1495" t="s">
        <v>441</v>
      </c>
      <c r="D273" s="1496" t="s">
        <v>424</v>
      </c>
      <c r="E273" s="1496">
        <f>10788</f>
        <v>10788</v>
      </c>
      <c r="F273" s="1497">
        <v>8</v>
      </c>
      <c r="G273" s="1497"/>
      <c r="H273" s="1498">
        <f>+F273*E273</f>
        <v>86304</v>
      </c>
      <c r="I273" s="1524"/>
      <c r="J273" s="1534"/>
      <c r="K273" s="1535"/>
      <c r="L273" s="1534"/>
      <c r="M273" s="1535"/>
      <c r="N273" s="1534"/>
      <c r="O273" s="1535"/>
      <c r="P273" s="1534"/>
      <c r="Q273" s="1502">
        <f t="shared" si="20"/>
        <v>0</v>
      </c>
      <c r="R273" s="1503">
        <f t="shared" si="21"/>
        <v>0</v>
      </c>
      <c r="S273" s="1502">
        <f t="shared" si="22"/>
        <v>0</v>
      </c>
      <c r="T273" s="1503">
        <f t="shared" si="23"/>
        <v>0</v>
      </c>
      <c r="U273" s="1535"/>
      <c r="V273" s="1534"/>
      <c r="W273" s="1504"/>
      <c r="X273" s="1526"/>
      <c r="Y273" s="1504"/>
      <c r="Z273" s="1536"/>
      <c r="AA273" s="1504"/>
      <c r="AB273" s="1536"/>
      <c r="AC273" s="1504"/>
      <c r="AD273" s="1536"/>
      <c r="AE273" s="1504"/>
      <c r="AF273" s="1536"/>
      <c r="AG273" s="1504"/>
      <c r="AH273" s="1526"/>
      <c r="AI273" s="1504">
        <v>0.5</v>
      </c>
      <c r="AJ273" s="1526">
        <f t="shared" si="24"/>
        <v>4</v>
      </c>
    </row>
    <row r="274" spans="1:68" s="1507" customFormat="1" ht="16.5" customHeight="1" thickBot="1">
      <c r="A274" s="1493">
        <v>135</v>
      </c>
      <c r="B274" s="1494"/>
      <c r="C274" s="1495" t="s">
        <v>583</v>
      </c>
      <c r="D274" s="1496" t="s">
        <v>424</v>
      </c>
      <c r="E274" s="1496">
        <f>2348</f>
        <v>2348</v>
      </c>
      <c r="F274" s="1497">
        <v>56</v>
      </c>
      <c r="G274" s="1497"/>
      <c r="H274" s="1498">
        <f>+F274*E274</f>
        <v>131488</v>
      </c>
      <c r="I274" s="1537"/>
      <c r="J274" s="1538" t="e">
        <f>J56+J77+J118+J142+J216+J261</f>
        <v>#VALUE!</v>
      </c>
      <c r="K274" s="1539"/>
      <c r="L274" s="1538" t="e">
        <f>L56+L77+L118+L142+L216+L261</f>
        <v>#VALUE!</v>
      </c>
      <c r="M274" s="1539"/>
      <c r="N274" s="1538" t="e">
        <f>N56+N77+N118+N142+N216+N261</f>
        <v>#VALUE!</v>
      </c>
      <c r="O274" s="1539"/>
      <c r="P274" s="1538" t="e">
        <f>P56+P77+P118+P142+P216+P261</f>
        <v>#VALUE!</v>
      </c>
      <c r="Q274" s="1539"/>
      <c r="R274" s="1538" t="e">
        <f>R56+R77+R118+R142+R216+R261</f>
        <v>#VALUE!</v>
      </c>
      <c r="S274" s="1539"/>
      <c r="T274" s="1538" t="e">
        <f>T56+T77+T118+T142+T216+T261</f>
        <v>#VALUE!</v>
      </c>
      <c r="U274" s="1539"/>
      <c r="V274" s="1538" t="e">
        <f>V56+V77+V118+V142+V216+V261</f>
        <v>#VALUE!</v>
      </c>
      <c r="W274" s="1538"/>
      <c r="X274" s="1538" t="e">
        <f>X56+X77+X118+X142+X216+X261</f>
        <v>#VALUE!</v>
      </c>
      <c r="Y274" s="1539"/>
      <c r="Z274" s="1538">
        <f>Z56+Z77+Z118+Z142+Z216+Z261</f>
        <v>53406462.299999997</v>
      </c>
      <c r="AA274" s="1539"/>
      <c r="AB274" s="1538">
        <f>AB56+AB77+AB118+AB142+AB216+AB261</f>
        <v>35032975.539999992</v>
      </c>
      <c r="AC274" s="1539"/>
      <c r="AD274" s="1538">
        <f>AD56+AD77+AD118+AD142+AD216+AD261</f>
        <v>58984991.939999998</v>
      </c>
      <c r="AE274" s="1539"/>
      <c r="AF274" s="1538">
        <f>AF56+AF77+AF118+AF142+AF216+AF261</f>
        <v>31981782.399999999</v>
      </c>
      <c r="AG274" s="1539"/>
      <c r="AH274" s="1538">
        <f>AH56+AH77+AH118+AH142+AH216+AH261</f>
        <v>70760957.290000007</v>
      </c>
      <c r="AI274" s="1539"/>
      <c r="AJ274" s="1538">
        <f>AJ56+AJ77+AJ118+AJ142+AJ216+AJ261</f>
        <v>18495682.375</v>
      </c>
    </row>
    <row r="275" spans="1:68" s="1540" customFormat="1" ht="12.75">
      <c r="A275" s="1493"/>
      <c r="B275" s="1494"/>
      <c r="C275" s="1495" t="s">
        <v>584</v>
      </c>
      <c r="D275" s="1496"/>
      <c r="E275" s="1496"/>
      <c r="F275" s="1497"/>
      <c r="G275" s="1497"/>
      <c r="H275" s="1498"/>
      <c r="P275" s="1541"/>
      <c r="W275" s="1542"/>
      <c r="X275" s="1542"/>
      <c r="Y275" s="1542"/>
      <c r="Z275" s="1542"/>
      <c r="AA275" s="1542"/>
      <c r="AB275" s="1542"/>
      <c r="AC275" s="1542"/>
      <c r="AD275" s="1542"/>
      <c r="AE275" s="1542"/>
      <c r="AF275" s="1542"/>
      <c r="AG275" s="1542"/>
      <c r="AH275" s="1542"/>
      <c r="AI275" s="1542"/>
      <c r="AJ275" s="1542"/>
      <c r="AK275" s="1542"/>
      <c r="AL275" s="1542"/>
      <c r="AM275" s="1542"/>
      <c r="AN275" s="1542"/>
      <c r="AO275" s="1542"/>
      <c r="AP275" s="1542"/>
      <c r="AQ275" s="1542"/>
      <c r="AR275" s="1542"/>
      <c r="AS275" s="1542"/>
      <c r="AT275" s="1542"/>
      <c r="AU275" s="1542"/>
      <c r="AV275" s="1542"/>
      <c r="AW275" s="1542"/>
      <c r="AX275" s="1542"/>
      <c r="AY275" s="1542"/>
      <c r="AZ275" s="1542"/>
      <c r="BA275" s="1542"/>
      <c r="BB275" s="1542"/>
      <c r="BC275" s="1542"/>
      <c r="BD275" s="1542"/>
      <c r="BE275" s="1542"/>
      <c r="BF275" s="1542"/>
      <c r="BG275" s="1542"/>
      <c r="BH275" s="1542"/>
      <c r="BI275" s="1542"/>
      <c r="BJ275" s="1542"/>
      <c r="BK275" s="1542"/>
      <c r="BL275" s="1542"/>
      <c r="BM275" s="1542"/>
      <c r="BN275" s="1542"/>
      <c r="BO275" s="1542"/>
      <c r="BP275" s="1542"/>
    </row>
    <row r="276" spans="1:68" s="1540" customFormat="1" ht="22.5">
      <c r="A276" s="1493">
        <v>136</v>
      </c>
      <c r="B276" s="1494"/>
      <c r="C276" s="1495" t="s">
        <v>596</v>
      </c>
      <c r="D276" s="1496" t="s">
        <v>446</v>
      </c>
      <c r="E276" s="1496">
        <f>112</f>
        <v>112</v>
      </c>
      <c r="F276" s="1497">
        <v>1050</v>
      </c>
      <c r="G276" s="1497"/>
      <c r="H276" s="1498">
        <f>+F276*E276</f>
        <v>117600</v>
      </c>
      <c r="P276" s="1541"/>
      <c r="W276" s="1542"/>
      <c r="X276" s="1542"/>
      <c r="Y276" s="1542"/>
      <c r="Z276" s="1542"/>
      <c r="AA276" s="1542"/>
      <c r="AB276" s="1542"/>
      <c r="AC276" s="1542"/>
      <c r="AD276" s="1542"/>
      <c r="AE276" s="1542"/>
      <c r="AF276" s="1542"/>
      <c r="AG276" s="1542"/>
      <c r="AH276" s="1542"/>
      <c r="AI276" s="1542"/>
      <c r="AJ276" s="1542"/>
      <c r="AK276" s="1542"/>
      <c r="AL276" s="1542"/>
      <c r="AM276" s="1542"/>
      <c r="AN276" s="1542"/>
      <c r="AO276" s="1542"/>
      <c r="AP276" s="1542"/>
      <c r="AQ276" s="1542"/>
      <c r="AR276" s="1542"/>
      <c r="AS276" s="1542"/>
      <c r="AT276" s="1542"/>
      <c r="AU276" s="1542"/>
      <c r="AV276" s="1542"/>
      <c r="AW276" s="1542"/>
      <c r="AX276" s="1542"/>
      <c r="AY276" s="1542"/>
      <c r="AZ276" s="1542"/>
      <c r="BA276" s="1542"/>
      <c r="BB276" s="1542"/>
      <c r="BC276" s="1542"/>
      <c r="BD276" s="1542"/>
      <c r="BE276" s="1542"/>
      <c r="BF276" s="1542"/>
      <c r="BG276" s="1542"/>
      <c r="BH276" s="1542"/>
      <c r="BI276" s="1542"/>
      <c r="BJ276" s="1542"/>
      <c r="BK276" s="1542"/>
      <c r="BL276" s="1542"/>
      <c r="BM276" s="1542"/>
      <c r="BN276" s="1542"/>
      <c r="BO276" s="1542"/>
      <c r="BP276" s="1542"/>
    </row>
    <row r="277" spans="1:68" s="1540" customFormat="1" ht="11.25">
      <c r="A277" s="1493">
        <v>137</v>
      </c>
      <c r="B277" s="1494" t="s">
        <v>597</v>
      </c>
      <c r="C277" s="1495" t="s">
        <v>598</v>
      </c>
      <c r="D277" s="1496" t="s">
        <v>599</v>
      </c>
      <c r="E277" s="1496">
        <v>2</v>
      </c>
      <c r="F277" s="1497">
        <v>50000</v>
      </c>
      <c r="G277" s="1497"/>
      <c r="H277" s="1498">
        <f>+F277*E277</f>
        <v>100000</v>
      </c>
      <c r="V277" s="1543"/>
      <c r="W277" s="1542"/>
      <c r="X277" s="1542"/>
      <c r="Y277" s="1542"/>
      <c r="Z277" s="1542"/>
      <c r="AA277" s="1542"/>
      <c r="AB277" s="1542"/>
      <c r="AC277" s="1542"/>
      <c r="AD277" s="1542"/>
      <c r="AE277" s="1542"/>
      <c r="AF277" s="1542"/>
      <c r="AG277" s="1542"/>
      <c r="AH277" s="1542"/>
      <c r="AI277" s="1542"/>
      <c r="AJ277" s="1542"/>
      <c r="AK277" s="1542"/>
      <c r="AL277" s="1542"/>
      <c r="AM277" s="1542"/>
      <c r="AN277" s="1542"/>
      <c r="AO277" s="1542"/>
      <c r="AP277" s="1542"/>
      <c r="AQ277" s="1542"/>
      <c r="AR277" s="1542"/>
      <c r="AS277" s="1542"/>
      <c r="AT277" s="1542"/>
      <c r="AU277" s="1542"/>
      <c r="AV277" s="1542"/>
      <c r="AW277" s="1542"/>
      <c r="AX277" s="1542"/>
      <c r="AY277" s="1542"/>
      <c r="AZ277" s="1542"/>
      <c r="BA277" s="1542"/>
      <c r="BB277" s="1542"/>
      <c r="BC277" s="1542"/>
      <c r="BD277" s="1542"/>
      <c r="BE277" s="1542"/>
      <c r="BF277" s="1542"/>
      <c r="BG277" s="1542"/>
      <c r="BH277" s="1542"/>
      <c r="BI277" s="1542"/>
      <c r="BJ277" s="1542"/>
      <c r="BK277" s="1542"/>
      <c r="BL277" s="1542"/>
      <c r="BM277" s="1542"/>
      <c r="BN277" s="1542"/>
      <c r="BO277" s="1542"/>
      <c r="BP277" s="1542"/>
    </row>
    <row r="278" spans="1:68" s="1540" customFormat="1" ht="11.25">
      <c r="A278" s="1493"/>
      <c r="B278" s="1494"/>
      <c r="C278" s="1495"/>
      <c r="D278" s="1496"/>
      <c r="E278" s="1496"/>
      <c r="F278" s="1497"/>
      <c r="G278" s="1497"/>
      <c r="H278" s="1498"/>
      <c r="W278" s="1542"/>
      <c r="X278" s="1542"/>
      <c r="Y278" s="1542"/>
      <c r="Z278" s="1542"/>
      <c r="AA278" s="1542"/>
      <c r="AB278" s="1542"/>
      <c r="AC278" s="1542"/>
      <c r="AD278" s="1542"/>
      <c r="AE278" s="1542"/>
      <c r="AF278" s="1542"/>
      <c r="AG278" s="1542"/>
      <c r="AH278" s="1542"/>
      <c r="AI278" s="1542"/>
      <c r="AJ278" s="1542"/>
      <c r="AK278" s="1542"/>
      <c r="AL278" s="1542"/>
      <c r="AM278" s="1542"/>
      <c r="AN278" s="1542"/>
      <c r="AO278" s="1542"/>
      <c r="AP278" s="1542"/>
      <c r="AQ278" s="1542"/>
      <c r="AR278" s="1542"/>
      <c r="AS278" s="1542"/>
      <c r="AT278" s="1542"/>
      <c r="AU278" s="1542"/>
      <c r="AV278" s="1542"/>
      <c r="AW278" s="1542"/>
      <c r="AX278" s="1542"/>
      <c r="AY278" s="1542"/>
      <c r="AZ278" s="1542"/>
      <c r="BA278" s="1542"/>
      <c r="BB278" s="1542"/>
      <c r="BC278" s="1542"/>
      <c r="BD278" s="1542"/>
      <c r="BE278" s="1542"/>
      <c r="BF278" s="1542"/>
      <c r="BG278" s="1542"/>
      <c r="BH278" s="1542"/>
      <c r="BI278" s="1542"/>
      <c r="BJ278" s="1542"/>
      <c r="BK278" s="1542"/>
      <c r="BL278" s="1542"/>
      <c r="BM278" s="1542"/>
      <c r="BN278" s="1542"/>
      <c r="BO278" s="1542"/>
      <c r="BP278" s="1542"/>
    </row>
    <row r="279" spans="1:68" s="1540" customFormat="1" ht="11.25">
      <c r="A279" s="1493"/>
      <c r="B279" s="1494"/>
      <c r="C279" s="1495"/>
      <c r="D279" s="1496"/>
      <c r="E279" s="1496"/>
      <c r="F279" s="1497"/>
      <c r="G279" s="1497"/>
      <c r="H279" s="1498"/>
      <c r="W279" s="1542"/>
      <c r="X279" s="1542"/>
      <c r="Y279" s="1542"/>
      <c r="Z279" s="1542"/>
      <c r="AA279" s="1542"/>
      <c r="AB279" s="1542"/>
      <c r="AC279" s="1542"/>
      <c r="AD279" s="1542"/>
      <c r="AE279" s="1542"/>
      <c r="AF279" s="1542"/>
      <c r="AG279" s="1542"/>
      <c r="AH279" s="1542"/>
      <c r="AI279" s="1542"/>
      <c r="AJ279" s="1542"/>
      <c r="AK279" s="1542"/>
      <c r="AL279" s="1542"/>
      <c r="AM279" s="1542"/>
      <c r="AN279" s="1542"/>
      <c r="AO279" s="1542"/>
      <c r="AP279" s="1542"/>
      <c r="AQ279" s="1542"/>
      <c r="AR279" s="1542"/>
      <c r="AS279" s="1542"/>
      <c r="AT279" s="1542"/>
      <c r="AU279" s="1542"/>
      <c r="AV279" s="1542"/>
      <c r="AW279" s="1542"/>
      <c r="AX279" s="1542"/>
      <c r="AY279" s="1542"/>
      <c r="AZ279" s="1542"/>
      <c r="BA279" s="1542"/>
      <c r="BB279" s="1542"/>
      <c r="BC279" s="1542"/>
      <c r="BD279" s="1542"/>
      <c r="BE279" s="1542"/>
      <c r="BF279" s="1542"/>
      <c r="BG279" s="1542"/>
      <c r="BH279" s="1542"/>
      <c r="BI279" s="1542"/>
      <c r="BJ279" s="1542"/>
      <c r="BK279" s="1542"/>
      <c r="BL279" s="1542"/>
      <c r="BM279" s="1542"/>
      <c r="BN279" s="1542"/>
      <c r="BO279" s="1542"/>
      <c r="BP279" s="1542"/>
    </row>
    <row r="280" spans="1:68" s="1540" customFormat="1" ht="11.25">
      <c r="A280" s="1493"/>
      <c r="B280" s="1494"/>
      <c r="C280" s="1495"/>
      <c r="D280" s="1496"/>
      <c r="E280" s="1496"/>
      <c r="F280" s="1497"/>
      <c r="G280" s="1497"/>
      <c r="H280" s="1498"/>
      <c r="P280" s="1544" t="e">
        <f>+P276/(J274*1.1)</f>
        <v>#VALUE!</v>
      </c>
      <c r="R280" s="1543"/>
      <c r="W280" s="1542"/>
      <c r="X280" s="1542"/>
      <c r="Y280" s="1542"/>
      <c r="Z280" s="1542"/>
      <c r="AA280" s="1542"/>
      <c r="AB280" s="1542"/>
      <c r="AC280" s="1542"/>
      <c r="AD280" s="1542"/>
      <c r="AE280" s="1542"/>
      <c r="AF280" s="1542"/>
      <c r="AG280" s="1542"/>
      <c r="AH280" s="1542"/>
      <c r="AI280" s="1542"/>
      <c r="AJ280" s="1542"/>
      <c r="AK280" s="1542"/>
      <c r="AL280" s="1542"/>
      <c r="AM280" s="1542"/>
      <c r="AN280" s="1542"/>
      <c r="AO280" s="1542"/>
      <c r="AP280" s="1542"/>
      <c r="AQ280" s="1542"/>
      <c r="AR280" s="1542"/>
      <c r="AS280" s="1542"/>
      <c r="AT280" s="1542"/>
      <c r="AU280" s="1542"/>
      <c r="AV280" s="1542"/>
      <c r="AW280" s="1542"/>
      <c r="AX280" s="1542"/>
      <c r="AY280" s="1542"/>
      <c r="AZ280" s="1542"/>
      <c r="BA280" s="1542"/>
      <c r="BB280" s="1542"/>
      <c r="BC280" s="1542"/>
      <c r="BD280" s="1542"/>
      <c r="BE280" s="1542"/>
      <c r="BF280" s="1542"/>
      <c r="BG280" s="1542"/>
      <c r="BH280" s="1542"/>
      <c r="BI280" s="1542"/>
      <c r="BJ280" s="1542"/>
      <c r="BK280" s="1542"/>
      <c r="BL280" s="1542"/>
      <c r="BM280" s="1542"/>
      <c r="BN280" s="1542"/>
      <c r="BO280" s="1542"/>
      <c r="BP280" s="1542"/>
    </row>
    <row r="281" spans="1:68" s="1540" customFormat="1">
      <c r="A281" s="1545"/>
      <c r="B281" s="1545"/>
      <c r="H281" s="1546"/>
      <c r="W281" s="1542"/>
      <c r="X281" s="1542"/>
      <c r="Y281" s="1542"/>
      <c r="Z281" s="1542"/>
      <c r="AA281" s="1542"/>
      <c r="AB281" s="1542"/>
      <c r="AC281" s="1542"/>
      <c r="AD281" s="1542"/>
      <c r="AE281" s="1542"/>
      <c r="AF281" s="1542"/>
      <c r="AG281" s="1542"/>
      <c r="AH281" s="1542"/>
      <c r="AI281" s="1542"/>
      <c r="AJ281" s="1542"/>
      <c r="AK281" s="1542"/>
      <c r="AL281" s="1542"/>
      <c r="AM281" s="1542"/>
      <c r="AN281" s="1542"/>
      <c r="AO281" s="1542"/>
      <c r="AP281" s="1542"/>
      <c r="AQ281" s="1542"/>
      <c r="AR281" s="1542"/>
      <c r="AS281" s="1542"/>
      <c r="AT281" s="1542"/>
      <c r="AU281" s="1542"/>
      <c r="AV281" s="1542"/>
      <c r="AW281" s="1542"/>
      <c r="AX281" s="1542"/>
      <c r="AY281" s="1542"/>
      <c r="AZ281" s="1542"/>
      <c r="BA281" s="1542"/>
      <c r="BB281" s="1542"/>
      <c r="BC281" s="1542"/>
      <c r="BD281" s="1542"/>
      <c r="BE281" s="1542"/>
      <c r="BF281" s="1542"/>
      <c r="BG281" s="1542"/>
      <c r="BH281" s="1542"/>
      <c r="BI281" s="1542"/>
      <c r="BJ281" s="1542"/>
      <c r="BK281" s="1542"/>
      <c r="BL281" s="1542"/>
      <c r="BM281" s="1542"/>
      <c r="BN281" s="1542"/>
      <c r="BO281" s="1542"/>
      <c r="BP281" s="1542"/>
    </row>
    <row r="282" spans="1:68" s="1540" customFormat="1">
      <c r="A282" s="1545"/>
      <c r="B282" s="1545"/>
      <c r="H282" s="1546"/>
      <c r="V282" s="1543"/>
      <c r="W282" s="1542"/>
      <c r="X282" s="1542"/>
      <c r="Y282" s="1542"/>
      <c r="Z282" s="1542"/>
      <c r="AA282" s="1542"/>
      <c r="AB282" s="1542"/>
      <c r="AC282" s="1542"/>
      <c r="AD282" s="1542"/>
      <c r="AE282" s="1542"/>
      <c r="AF282" s="1542"/>
      <c r="AG282" s="1542"/>
      <c r="AH282" s="1542"/>
      <c r="AI282" s="1542"/>
      <c r="AJ282" s="1542"/>
      <c r="AK282" s="1542"/>
      <c r="AL282" s="1542"/>
      <c r="AM282" s="1542"/>
      <c r="AN282" s="1542"/>
      <c r="AO282" s="1542"/>
      <c r="AP282" s="1542"/>
      <c r="AQ282" s="1542"/>
      <c r="AR282" s="1542"/>
      <c r="AS282" s="1542"/>
      <c r="AT282" s="1542"/>
      <c r="AU282" s="1542"/>
      <c r="AV282" s="1542"/>
      <c r="AW282" s="1542"/>
      <c r="AX282" s="1542"/>
      <c r="AY282" s="1542"/>
      <c r="AZ282" s="1542"/>
      <c r="BA282" s="1542"/>
      <c r="BB282" s="1542"/>
      <c r="BC282" s="1542"/>
      <c r="BD282" s="1542"/>
      <c r="BE282" s="1542"/>
      <c r="BF282" s="1542"/>
      <c r="BG282" s="1542"/>
      <c r="BH282" s="1542"/>
      <c r="BI282" s="1542"/>
      <c r="BJ282" s="1542"/>
      <c r="BK282" s="1542"/>
      <c r="BL282" s="1542"/>
      <c r="BM282" s="1542"/>
      <c r="BN282" s="1542"/>
      <c r="BO282" s="1542"/>
      <c r="BP282" s="1542"/>
    </row>
    <row r="283" spans="1:68" s="1540" customFormat="1">
      <c r="A283" s="1545"/>
      <c r="B283" s="1545"/>
      <c r="H283" s="1546">
        <f>SUM(H1:H282)</f>
        <v>149545171.27692309</v>
      </c>
      <c r="P283" s="1544" t="e">
        <f>+P274/J274</f>
        <v>#VALUE!</v>
      </c>
      <c r="W283" s="1542"/>
      <c r="X283" s="1542"/>
      <c r="Y283" s="1542"/>
      <c r="Z283" s="1542"/>
      <c r="AA283" s="1542"/>
      <c r="AB283" s="1542"/>
      <c r="AC283" s="1542"/>
      <c r="AD283" s="1542"/>
      <c r="AE283" s="1542"/>
      <c r="AF283" s="1542"/>
      <c r="AG283" s="1542"/>
      <c r="AH283" s="1542"/>
      <c r="AI283" s="1542"/>
      <c r="AJ283" s="1542"/>
      <c r="AK283" s="1542"/>
      <c r="AL283" s="1542"/>
      <c r="AM283" s="1542"/>
      <c r="AN283" s="1542"/>
      <c r="AO283" s="1542"/>
      <c r="AP283" s="1542"/>
      <c r="AQ283" s="1542"/>
      <c r="AR283" s="1542"/>
      <c r="AS283" s="1542"/>
      <c r="AT283" s="1542"/>
      <c r="AU283" s="1542"/>
      <c r="AV283" s="1542"/>
      <c r="AW283" s="1542"/>
      <c r="AX283" s="1542"/>
      <c r="AY283" s="1542"/>
      <c r="AZ283" s="1542"/>
      <c r="BA283" s="1542"/>
      <c r="BB283" s="1542"/>
      <c r="BC283" s="1542"/>
      <c r="BD283" s="1542"/>
      <c r="BE283" s="1542"/>
      <c r="BF283" s="1542"/>
      <c r="BG283" s="1542"/>
      <c r="BH283" s="1542"/>
      <c r="BI283" s="1542"/>
      <c r="BJ283" s="1542"/>
      <c r="BK283" s="1542"/>
      <c r="BL283" s="1542"/>
      <c r="BM283" s="1542"/>
      <c r="BN283" s="1542"/>
      <c r="BO283" s="1542"/>
      <c r="BP283" s="1542"/>
    </row>
    <row r="284" spans="1:68" s="1540" customFormat="1">
      <c r="A284" s="1545"/>
      <c r="B284" s="1545"/>
      <c r="H284" s="1546"/>
      <c r="W284" s="1542"/>
      <c r="X284" s="1542"/>
      <c r="Y284" s="1542"/>
      <c r="Z284" s="1542"/>
      <c r="AA284" s="1542"/>
      <c r="AB284" s="1542"/>
      <c r="AC284" s="1542"/>
      <c r="AD284" s="1542"/>
      <c r="AE284" s="1542"/>
      <c r="AF284" s="1542"/>
      <c r="AG284" s="1542"/>
      <c r="AH284" s="1542"/>
      <c r="AI284" s="1542"/>
      <c r="AJ284" s="1542"/>
      <c r="AK284" s="1542"/>
      <c r="AL284" s="1542"/>
      <c r="AM284" s="1542"/>
      <c r="AN284" s="1542"/>
      <c r="AO284" s="1542"/>
      <c r="AP284" s="1542"/>
      <c r="AQ284" s="1542"/>
      <c r="AR284" s="1542"/>
      <c r="AS284" s="1542"/>
      <c r="AT284" s="1542"/>
      <c r="AU284" s="1542"/>
      <c r="AV284" s="1542"/>
      <c r="AW284" s="1542"/>
      <c r="AX284" s="1542"/>
      <c r="AY284" s="1542"/>
      <c r="AZ284" s="1542"/>
      <c r="BA284" s="1542"/>
      <c r="BB284" s="1542"/>
      <c r="BC284" s="1542"/>
      <c r="BD284" s="1542"/>
      <c r="BE284" s="1542"/>
      <c r="BF284" s="1542"/>
      <c r="BG284" s="1542"/>
      <c r="BH284" s="1542"/>
      <c r="BI284" s="1542"/>
      <c r="BJ284" s="1542"/>
      <c r="BK284" s="1542"/>
      <c r="BL284" s="1542"/>
      <c r="BM284" s="1542"/>
      <c r="BN284" s="1542"/>
      <c r="BO284" s="1542"/>
      <c r="BP284" s="1542"/>
    </row>
    <row r="285" spans="1:68" s="1540" customFormat="1">
      <c r="A285" s="1545"/>
      <c r="B285" s="1545"/>
      <c r="H285" s="1546"/>
      <c r="P285" s="1547">
        <v>60748214.901500002</v>
      </c>
      <c r="W285" s="1542"/>
      <c r="X285" s="1542"/>
      <c r="Y285" s="1542"/>
      <c r="Z285" s="1542"/>
      <c r="AA285" s="1542"/>
      <c r="AB285" s="1542"/>
      <c r="AC285" s="1542"/>
      <c r="AD285" s="1542"/>
      <c r="AE285" s="1542"/>
      <c r="AF285" s="1542"/>
      <c r="AG285" s="1542"/>
      <c r="AH285" s="1542"/>
      <c r="AI285" s="1542"/>
      <c r="AJ285" s="1542"/>
      <c r="AK285" s="1542"/>
      <c r="AL285" s="1542"/>
      <c r="AM285" s="1542"/>
      <c r="AN285" s="1542"/>
      <c r="AO285" s="1542"/>
      <c r="AP285" s="1542"/>
      <c r="AQ285" s="1542"/>
      <c r="AR285" s="1542"/>
      <c r="AS285" s="1542"/>
      <c r="AT285" s="1542"/>
      <c r="AU285" s="1542"/>
      <c r="AV285" s="1542"/>
      <c r="AW285" s="1542"/>
      <c r="AX285" s="1542"/>
      <c r="AY285" s="1542"/>
      <c r="AZ285" s="1542"/>
      <c r="BA285" s="1542"/>
      <c r="BB285" s="1542"/>
      <c r="BC285" s="1542"/>
      <c r="BD285" s="1542"/>
      <c r="BE285" s="1542"/>
      <c r="BF285" s="1542"/>
      <c r="BG285" s="1542"/>
      <c r="BH285" s="1542"/>
      <c r="BI285" s="1542"/>
      <c r="BJ285" s="1542"/>
      <c r="BK285" s="1542"/>
      <c r="BL285" s="1542"/>
      <c r="BM285" s="1542"/>
      <c r="BN285" s="1542"/>
      <c r="BO285" s="1542"/>
      <c r="BP285" s="1542"/>
    </row>
    <row r="286" spans="1:68" s="1540" customFormat="1">
      <c r="A286" s="1545"/>
      <c r="B286" s="1545"/>
      <c r="H286" s="1546"/>
      <c r="W286" s="1542"/>
      <c r="X286" s="1542"/>
      <c r="Y286" s="1542"/>
      <c r="Z286" s="1542"/>
      <c r="AA286" s="1542"/>
      <c r="AB286" s="1542"/>
      <c r="AC286" s="1542"/>
      <c r="AD286" s="1542"/>
      <c r="AE286" s="1542"/>
      <c r="AF286" s="1542"/>
      <c r="AG286" s="1542"/>
      <c r="AH286" s="1542"/>
      <c r="AI286" s="1542"/>
      <c r="AJ286" s="1542"/>
      <c r="AK286" s="1542"/>
      <c r="AL286" s="1542"/>
      <c r="AM286" s="1542"/>
      <c r="AN286" s="1542"/>
      <c r="AO286" s="1542"/>
      <c r="AP286" s="1542"/>
      <c r="AQ286" s="1542"/>
      <c r="AR286" s="1542"/>
      <c r="AS286" s="1542"/>
      <c r="AT286" s="1542"/>
      <c r="AU286" s="1542"/>
      <c r="AV286" s="1542"/>
      <c r="AW286" s="1542"/>
      <c r="AX286" s="1542"/>
      <c r="AY286" s="1542"/>
      <c r="AZ286" s="1542"/>
      <c r="BA286" s="1542"/>
      <c r="BB286" s="1542"/>
      <c r="BC286" s="1542"/>
      <c r="BD286" s="1542"/>
      <c r="BE286" s="1542"/>
      <c r="BF286" s="1542"/>
      <c r="BG286" s="1542"/>
      <c r="BH286" s="1542"/>
      <c r="BI286" s="1542"/>
      <c r="BJ286" s="1542"/>
      <c r="BK286" s="1542"/>
      <c r="BL286" s="1542"/>
      <c r="BM286" s="1542"/>
      <c r="BN286" s="1542"/>
      <c r="BO286" s="1542"/>
      <c r="BP286" s="1542"/>
    </row>
    <row r="287" spans="1:68" s="1540" customFormat="1">
      <c r="A287" s="1545"/>
      <c r="B287" s="1545"/>
      <c r="H287" s="1546"/>
      <c r="W287" s="1542"/>
      <c r="X287" s="1542"/>
      <c r="Y287" s="1542"/>
      <c r="Z287" s="1542"/>
      <c r="AA287" s="1542"/>
      <c r="AB287" s="1542"/>
      <c r="AC287" s="1542"/>
      <c r="AD287" s="1542"/>
      <c r="AE287" s="1542"/>
      <c r="AF287" s="1542"/>
      <c r="AG287" s="1542"/>
      <c r="AH287" s="1542"/>
      <c r="AI287" s="1542"/>
      <c r="AJ287" s="1542"/>
      <c r="AK287" s="1542"/>
      <c r="AL287" s="1542"/>
      <c r="AM287" s="1542"/>
      <c r="AN287" s="1542"/>
      <c r="AO287" s="1542"/>
      <c r="AP287" s="1542"/>
      <c r="AQ287" s="1542"/>
      <c r="AR287" s="1542"/>
      <c r="AS287" s="1542"/>
      <c r="AT287" s="1542"/>
      <c r="AU287" s="1542"/>
      <c r="AV287" s="1542"/>
      <c r="AW287" s="1542"/>
      <c r="AX287" s="1542"/>
      <c r="AY287" s="1542"/>
      <c r="AZ287" s="1542"/>
      <c r="BA287" s="1542"/>
      <c r="BB287" s="1542"/>
      <c r="BC287" s="1542"/>
      <c r="BD287" s="1542"/>
      <c r="BE287" s="1542"/>
      <c r="BF287" s="1542"/>
      <c r="BG287" s="1542"/>
      <c r="BH287" s="1542"/>
      <c r="BI287" s="1542"/>
      <c r="BJ287" s="1542"/>
      <c r="BK287" s="1542"/>
      <c r="BL287" s="1542"/>
      <c r="BM287" s="1542"/>
      <c r="BN287" s="1542"/>
      <c r="BO287" s="1542"/>
      <c r="BP287" s="1542"/>
    </row>
    <row r="288" spans="1:68" s="1540" customFormat="1">
      <c r="A288" s="1545"/>
      <c r="B288" s="1545"/>
      <c r="H288" s="1546"/>
      <c r="W288" s="1542"/>
      <c r="X288" s="1542"/>
      <c r="Y288" s="1542"/>
      <c r="Z288" s="1542"/>
      <c r="AA288" s="1542"/>
      <c r="AB288" s="1542"/>
      <c r="AC288" s="1542"/>
      <c r="AD288" s="1542"/>
      <c r="AE288" s="1542"/>
      <c r="AF288" s="1542"/>
      <c r="AG288" s="1542"/>
      <c r="AH288" s="1542"/>
      <c r="AI288" s="1542"/>
      <c r="AJ288" s="1542"/>
      <c r="AK288" s="1542"/>
      <c r="AL288" s="1542"/>
      <c r="AM288" s="1542"/>
      <c r="AN288" s="1542"/>
      <c r="AO288" s="1542"/>
      <c r="AP288" s="1542"/>
      <c r="AQ288" s="1542"/>
      <c r="AR288" s="1542"/>
      <c r="AS288" s="1542"/>
      <c r="AT288" s="1542"/>
      <c r="AU288" s="1542"/>
      <c r="AV288" s="1542"/>
      <c r="AW288" s="1542"/>
      <c r="AX288" s="1542"/>
      <c r="AY288" s="1542"/>
      <c r="AZ288" s="1542"/>
      <c r="BA288" s="1542"/>
      <c r="BB288" s="1542"/>
      <c r="BC288" s="1542"/>
      <c r="BD288" s="1542"/>
      <c r="BE288" s="1542"/>
      <c r="BF288" s="1542"/>
      <c r="BG288" s="1542"/>
      <c r="BH288" s="1542"/>
      <c r="BI288" s="1542"/>
      <c r="BJ288" s="1542"/>
      <c r="BK288" s="1542"/>
      <c r="BL288" s="1542"/>
      <c r="BM288" s="1542"/>
      <c r="BN288" s="1542"/>
      <c r="BO288" s="1542"/>
      <c r="BP288" s="1542"/>
    </row>
    <row r="289" spans="1:68" s="1540" customFormat="1">
      <c r="A289" s="1545"/>
      <c r="B289" s="1545"/>
      <c r="H289" s="1546"/>
      <c r="W289" s="1542"/>
      <c r="X289" s="1542"/>
      <c r="Y289" s="1542"/>
      <c r="Z289" s="1542"/>
      <c r="AA289" s="1542"/>
      <c r="AB289" s="1542"/>
      <c r="AC289" s="1542"/>
      <c r="AD289" s="1542"/>
      <c r="AE289" s="1542"/>
      <c r="AF289" s="1542"/>
      <c r="AG289" s="1542"/>
      <c r="AH289" s="1542"/>
      <c r="AI289" s="1542"/>
      <c r="AJ289" s="1542"/>
      <c r="AK289" s="1542"/>
      <c r="AL289" s="1542"/>
      <c r="AM289" s="1542"/>
      <c r="AN289" s="1542"/>
      <c r="AO289" s="1542"/>
      <c r="AP289" s="1542"/>
      <c r="AQ289" s="1542"/>
      <c r="AR289" s="1542"/>
      <c r="AS289" s="1542"/>
      <c r="AT289" s="1542"/>
      <c r="AU289" s="1542"/>
      <c r="AV289" s="1542"/>
      <c r="AW289" s="1542"/>
      <c r="AX289" s="1542"/>
      <c r="AY289" s="1542"/>
      <c r="AZ289" s="1542"/>
      <c r="BA289" s="1542"/>
      <c r="BB289" s="1542"/>
      <c r="BC289" s="1542"/>
      <c r="BD289" s="1542"/>
      <c r="BE289" s="1542"/>
      <c r="BF289" s="1542"/>
      <c r="BG289" s="1542"/>
      <c r="BH289" s="1542"/>
      <c r="BI289" s="1542"/>
      <c r="BJ289" s="1542"/>
      <c r="BK289" s="1542"/>
      <c r="BL289" s="1542"/>
      <c r="BM289" s="1542"/>
      <c r="BN289" s="1542"/>
      <c r="BO289" s="1542"/>
      <c r="BP289" s="1542"/>
    </row>
    <row r="290" spans="1:68" s="1540" customFormat="1">
      <c r="A290" s="1545"/>
      <c r="B290" s="1545"/>
      <c r="H290" s="1546"/>
      <c r="W290" s="1542"/>
      <c r="X290" s="1542"/>
      <c r="Y290" s="1548"/>
      <c r="Z290" s="1542"/>
      <c r="AA290" s="1548"/>
      <c r="AB290" s="1542"/>
      <c r="AC290" s="1548"/>
      <c r="AD290" s="1542"/>
      <c r="AE290" s="1548"/>
      <c r="AF290" s="1542"/>
      <c r="AG290" s="1548"/>
      <c r="AH290" s="1542"/>
      <c r="AI290" s="1548"/>
      <c r="AJ290" s="1542"/>
      <c r="AK290" s="1542"/>
      <c r="AL290" s="1542"/>
      <c r="AM290" s="1542"/>
      <c r="AN290" s="1542"/>
      <c r="AO290" s="1542"/>
      <c r="AP290" s="1542"/>
      <c r="AQ290" s="1542"/>
      <c r="AR290" s="1542"/>
      <c r="AS290" s="1542"/>
      <c r="AT290" s="1542"/>
      <c r="AU290" s="1542"/>
      <c r="AV290" s="1542"/>
      <c r="AW290" s="1542"/>
      <c r="AX290" s="1542"/>
      <c r="AY290" s="1542"/>
      <c r="AZ290" s="1542"/>
      <c r="BA290" s="1542"/>
      <c r="BB290" s="1542"/>
      <c r="BC290" s="1542"/>
      <c r="BD290" s="1542"/>
      <c r="BE290" s="1542"/>
      <c r="BF290" s="1542"/>
      <c r="BG290" s="1542"/>
      <c r="BH290" s="1542"/>
      <c r="BI290" s="1542"/>
      <c r="BJ290" s="1542"/>
      <c r="BK290" s="1542"/>
      <c r="BL290" s="1542"/>
      <c r="BM290" s="1542"/>
      <c r="BN290" s="1542"/>
      <c r="BO290" s="1542"/>
      <c r="BP290" s="1542"/>
    </row>
    <row r="291" spans="1:68" s="1540" customFormat="1">
      <c r="A291" s="1545"/>
      <c r="B291" s="1545"/>
      <c r="H291" s="1546"/>
      <c r="W291" s="1542"/>
      <c r="X291" s="1542"/>
      <c r="Y291" s="1542"/>
      <c r="Z291" s="1542"/>
      <c r="AA291" s="1542"/>
      <c r="AB291" s="1542"/>
      <c r="AC291" s="1542"/>
      <c r="AD291" s="1542"/>
      <c r="AE291" s="1542"/>
      <c r="AF291" s="1542"/>
      <c r="AG291" s="1542"/>
      <c r="AH291" s="1542"/>
      <c r="AI291" s="1542"/>
      <c r="AJ291" s="1542"/>
      <c r="AK291" s="1542"/>
      <c r="AL291" s="1542"/>
      <c r="AM291" s="1542"/>
      <c r="AN291" s="1542"/>
      <c r="AO291" s="1542"/>
      <c r="AP291" s="1542"/>
      <c r="AQ291" s="1542"/>
      <c r="AR291" s="1542"/>
      <c r="AS291" s="1542"/>
      <c r="AT291" s="1542"/>
      <c r="AU291" s="1542"/>
      <c r="AV291" s="1542"/>
      <c r="AW291" s="1542"/>
      <c r="AX291" s="1542"/>
      <c r="AY291" s="1542"/>
      <c r="AZ291" s="1542"/>
      <c r="BA291" s="1542"/>
      <c r="BB291" s="1542"/>
      <c r="BC291" s="1542"/>
      <c r="BD291" s="1542"/>
      <c r="BE291" s="1542"/>
      <c r="BF291" s="1542"/>
      <c r="BG291" s="1542"/>
      <c r="BH291" s="1542"/>
      <c r="BI291" s="1542"/>
      <c r="BJ291" s="1542"/>
      <c r="BK291" s="1542"/>
      <c r="BL291" s="1542"/>
      <c r="BM291" s="1542"/>
      <c r="BN291" s="1542"/>
      <c r="BO291" s="1542"/>
      <c r="BP291" s="1542"/>
    </row>
    <row r="292" spans="1:68" s="1540" customFormat="1">
      <c r="A292" s="1545"/>
      <c r="B292" s="1545"/>
      <c r="H292" s="1546"/>
      <c r="W292" s="1542"/>
      <c r="X292" s="1542"/>
      <c r="Y292" s="1542"/>
      <c r="Z292" s="1542"/>
      <c r="AA292" s="1542"/>
      <c r="AB292" s="1542"/>
      <c r="AC292" s="1542"/>
      <c r="AD292" s="1542"/>
      <c r="AE292" s="1542"/>
      <c r="AF292" s="1542"/>
      <c r="AG292" s="1542"/>
      <c r="AH292" s="1542"/>
      <c r="AI292" s="1542"/>
      <c r="AJ292" s="1542"/>
      <c r="AK292" s="1542"/>
      <c r="AL292" s="1542"/>
      <c r="AM292" s="1542"/>
      <c r="AN292" s="1542"/>
      <c r="AO292" s="1542"/>
      <c r="AP292" s="1542"/>
      <c r="AQ292" s="1542"/>
      <c r="AR292" s="1542"/>
      <c r="AS292" s="1542"/>
      <c r="AT292" s="1542"/>
      <c r="AU292" s="1542"/>
      <c r="AV292" s="1542"/>
      <c r="AW292" s="1542"/>
      <c r="AX292" s="1542"/>
      <c r="AY292" s="1542"/>
      <c r="AZ292" s="1542"/>
      <c r="BA292" s="1542"/>
      <c r="BB292" s="1542"/>
      <c r="BC292" s="1542"/>
      <c r="BD292" s="1542"/>
      <c r="BE292" s="1542"/>
      <c r="BF292" s="1542"/>
      <c r="BG292" s="1542"/>
      <c r="BH292" s="1542"/>
      <c r="BI292" s="1542"/>
      <c r="BJ292" s="1542"/>
      <c r="BK292" s="1542"/>
      <c r="BL292" s="1542"/>
      <c r="BM292" s="1542"/>
      <c r="BN292" s="1542"/>
      <c r="BO292" s="1542"/>
      <c r="BP292" s="1542"/>
    </row>
    <row r="293" spans="1:68" s="1540" customFormat="1">
      <c r="A293" s="1545"/>
      <c r="B293" s="1545"/>
      <c r="H293" s="1546"/>
      <c r="W293" s="1542"/>
      <c r="X293" s="1542"/>
      <c r="Y293" s="1542"/>
      <c r="Z293" s="1542"/>
      <c r="AA293" s="1542"/>
      <c r="AB293" s="1542"/>
      <c r="AC293" s="1542"/>
      <c r="AD293" s="1542"/>
      <c r="AE293" s="1542"/>
      <c r="AF293" s="1542"/>
      <c r="AG293" s="1542"/>
      <c r="AH293" s="1542"/>
      <c r="AI293" s="1542"/>
      <c r="AJ293" s="1542"/>
      <c r="AK293" s="1542"/>
      <c r="AL293" s="1542"/>
      <c r="AM293" s="1542"/>
      <c r="AN293" s="1542"/>
      <c r="AO293" s="1542"/>
      <c r="AP293" s="1542"/>
      <c r="AQ293" s="1542"/>
      <c r="AR293" s="1542"/>
      <c r="AS293" s="1542"/>
      <c r="AT293" s="1542"/>
      <c r="AU293" s="1542"/>
      <c r="AV293" s="1542"/>
      <c r="AW293" s="1542"/>
      <c r="AX293" s="1542"/>
      <c r="AY293" s="1542"/>
      <c r="AZ293" s="1542"/>
      <c r="BA293" s="1542"/>
      <c r="BB293" s="1542"/>
      <c r="BC293" s="1542"/>
      <c r="BD293" s="1542"/>
      <c r="BE293" s="1542"/>
      <c r="BF293" s="1542"/>
      <c r="BG293" s="1542"/>
      <c r="BH293" s="1542"/>
      <c r="BI293" s="1542"/>
      <c r="BJ293" s="1542"/>
      <c r="BK293" s="1542"/>
      <c r="BL293" s="1542"/>
      <c r="BM293" s="1542"/>
      <c r="BN293" s="1542"/>
      <c r="BO293" s="1542"/>
      <c r="BP293" s="1542"/>
    </row>
    <row r="294" spans="1:68" s="1540" customFormat="1">
      <c r="A294" s="1545"/>
      <c r="B294" s="1545"/>
      <c r="H294" s="1546"/>
      <c r="W294" s="1542"/>
      <c r="X294" s="1542"/>
      <c r="Y294" s="1542"/>
      <c r="Z294" s="1542"/>
      <c r="AA294" s="1542"/>
      <c r="AB294" s="1542"/>
      <c r="AC294" s="1542"/>
      <c r="AD294" s="1542"/>
      <c r="AE294" s="1542"/>
      <c r="AF294" s="1542"/>
      <c r="AG294" s="1542"/>
      <c r="AH294" s="1542"/>
      <c r="AI294" s="1542"/>
      <c r="AJ294" s="1542"/>
      <c r="AK294" s="1542"/>
      <c r="AL294" s="1542"/>
      <c r="AM294" s="1542"/>
      <c r="AN294" s="1542"/>
      <c r="AO294" s="1542"/>
      <c r="AP294" s="1542"/>
      <c r="AQ294" s="1542"/>
      <c r="AR294" s="1542"/>
      <c r="AS294" s="1542"/>
      <c r="AT294" s="1542"/>
      <c r="AU294" s="1542"/>
      <c r="AV294" s="1542"/>
      <c r="AW294" s="1542"/>
      <c r="AX294" s="1542"/>
      <c r="AY294" s="1542"/>
      <c r="AZ294" s="1542"/>
      <c r="BA294" s="1542"/>
      <c r="BB294" s="1542"/>
      <c r="BC294" s="1542"/>
      <c r="BD294" s="1542"/>
      <c r="BE294" s="1542"/>
      <c r="BF294" s="1542"/>
      <c r="BG294" s="1542"/>
      <c r="BH294" s="1542"/>
      <c r="BI294" s="1542"/>
      <c r="BJ294" s="1542"/>
      <c r="BK294" s="1542"/>
      <c r="BL294" s="1542"/>
      <c r="BM294" s="1542"/>
      <c r="BN294" s="1542"/>
      <c r="BO294" s="1542"/>
      <c r="BP294" s="1542"/>
    </row>
    <row r="295" spans="1:68" s="1540" customFormat="1">
      <c r="A295" s="1545"/>
      <c r="B295" s="1545"/>
      <c r="H295" s="1546"/>
      <c r="W295" s="1542"/>
      <c r="X295" s="1542"/>
      <c r="Y295" s="1542"/>
      <c r="Z295" s="1542"/>
      <c r="AA295" s="1542"/>
      <c r="AB295" s="1542"/>
      <c r="AC295" s="1542"/>
      <c r="AD295" s="1542"/>
      <c r="AE295" s="1542"/>
      <c r="AF295" s="1542"/>
      <c r="AG295" s="1542"/>
      <c r="AH295" s="1542"/>
      <c r="AI295" s="1542"/>
      <c r="AJ295" s="1542"/>
      <c r="AK295" s="1542"/>
      <c r="AL295" s="1542"/>
      <c r="AM295" s="1542"/>
      <c r="AN295" s="1542"/>
      <c r="AO295" s="1542"/>
      <c r="AP295" s="1542"/>
      <c r="AQ295" s="1542"/>
      <c r="AR295" s="1542"/>
      <c r="AS295" s="1542"/>
      <c r="AT295" s="1542"/>
      <c r="AU295" s="1542"/>
      <c r="AV295" s="1542"/>
      <c r="AW295" s="1542"/>
      <c r="AX295" s="1542"/>
      <c r="AY295" s="1542"/>
      <c r="AZ295" s="1542"/>
      <c r="BA295" s="1542"/>
      <c r="BB295" s="1542"/>
      <c r="BC295" s="1542"/>
      <c r="BD295" s="1542"/>
      <c r="BE295" s="1542"/>
      <c r="BF295" s="1542"/>
      <c r="BG295" s="1542"/>
      <c r="BH295" s="1542"/>
      <c r="BI295" s="1542"/>
      <c r="BJ295" s="1542"/>
      <c r="BK295" s="1542"/>
      <c r="BL295" s="1542"/>
      <c r="BM295" s="1542"/>
      <c r="BN295" s="1542"/>
      <c r="BO295" s="1542"/>
      <c r="BP295" s="1542"/>
    </row>
    <row r="296" spans="1:68" s="1540" customFormat="1">
      <c r="A296" s="1545"/>
      <c r="B296" s="1545"/>
      <c r="H296" s="1546"/>
      <c r="W296" s="1542"/>
      <c r="X296" s="1542"/>
      <c r="Y296" s="1542"/>
      <c r="Z296" s="1542"/>
      <c r="AA296" s="1542"/>
      <c r="AB296" s="1542"/>
      <c r="AC296" s="1542"/>
      <c r="AD296" s="1542"/>
      <c r="AE296" s="1542"/>
      <c r="AF296" s="1542"/>
      <c r="AG296" s="1542"/>
      <c r="AH296" s="1542"/>
      <c r="AI296" s="1542"/>
      <c r="AJ296" s="1542"/>
      <c r="AK296" s="1542"/>
      <c r="AL296" s="1542"/>
      <c r="AM296" s="1542"/>
      <c r="AN296" s="1542"/>
      <c r="AO296" s="1542"/>
      <c r="AP296" s="1542"/>
      <c r="AQ296" s="1542"/>
      <c r="AR296" s="1542"/>
      <c r="AS296" s="1542"/>
      <c r="AT296" s="1542"/>
      <c r="AU296" s="1542"/>
      <c r="AV296" s="1542"/>
      <c r="AW296" s="1542"/>
      <c r="AX296" s="1542"/>
      <c r="AY296" s="1542"/>
      <c r="AZ296" s="1542"/>
      <c r="BA296" s="1542"/>
      <c r="BB296" s="1542"/>
      <c r="BC296" s="1542"/>
      <c r="BD296" s="1542"/>
      <c r="BE296" s="1542"/>
      <c r="BF296" s="1542"/>
      <c r="BG296" s="1542"/>
      <c r="BH296" s="1542"/>
      <c r="BI296" s="1542"/>
      <c r="BJ296" s="1542"/>
      <c r="BK296" s="1542"/>
      <c r="BL296" s="1542"/>
      <c r="BM296" s="1542"/>
      <c r="BN296" s="1542"/>
      <c r="BO296" s="1542"/>
      <c r="BP296" s="1542"/>
    </row>
    <row r="297" spans="1:68" s="1540" customFormat="1">
      <c r="A297" s="1545"/>
      <c r="B297" s="1545"/>
      <c r="H297" s="1546"/>
      <c r="W297" s="1542"/>
      <c r="X297" s="1542"/>
      <c r="Y297" s="1542"/>
      <c r="Z297" s="1542"/>
      <c r="AA297" s="1542"/>
      <c r="AB297" s="1542"/>
      <c r="AC297" s="1542"/>
      <c r="AD297" s="1542"/>
      <c r="AE297" s="1542"/>
      <c r="AF297" s="1542"/>
      <c r="AG297" s="1542"/>
      <c r="AH297" s="1542"/>
      <c r="AI297" s="1542"/>
      <c r="AJ297" s="1542"/>
      <c r="AK297" s="1542"/>
      <c r="AL297" s="1542"/>
      <c r="AM297" s="1542"/>
      <c r="AN297" s="1542"/>
      <c r="AO297" s="1542"/>
      <c r="AP297" s="1542"/>
      <c r="AQ297" s="1542"/>
      <c r="AR297" s="1542"/>
      <c r="AS297" s="1542"/>
      <c r="AT297" s="1542"/>
      <c r="AU297" s="1542"/>
      <c r="AV297" s="1542"/>
      <c r="AW297" s="1542"/>
      <c r="AX297" s="1542"/>
      <c r="AY297" s="1542"/>
      <c r="AZ297" s="1542"/>
      <c r="BA297" s="1542"/>
      <c r="BB297" s="1542"/>
      <c r="BC297" s="1542"/>
      <c r="BD297" s="1542"/>
      <c r="BE297" s="1542"/>
      <c r="BF297" s="1542"/>
      <c r="BG297" s="1542"/>
      <c r="BH297" s="1542"/>
      <c r="BI297" s="1542"/>
      <c r="BJ297" s="1542"/>
      <c r="BK297" s="1542"/>
      <c r="BL297" s="1542"/>
      <c r="BM297" s="1542"/>
      <c r="BN297" s="1542"/>
      <c r="BO297" s="1542"/>
      <c r="BP297" s="1542"/>
    </row>
    <row r="298" spans="1:68" s="1540" customFormat="1">
      <c r="A298" s="1545"/>
      <c r="B298" s="1545"/>
      <c r="H298" s="1546"/>
      <c r="W298" s="1542"/>
      <c r="X298" s="1542"/>
      <c r="Y298" s="1542"/>
      <c r="Z298" s="1542"/>
      <c r="AA298" s="1542"/>
      <c r="AB298" s="1542"/>
      <c r="AC298" s="1542"/>
      <c r="AD298" s="1542"/>
      <c r="AE298" s="1542"/>
      <c r="AF298" s="1542"/>
      <c r="AG298" s="1542"/>
      <c r="AH298" s="1542"/>
      <c r="AI298" s="1542"/>
      <c r="AJ298" s="1542"/>
      <c r="AK298" s="1542"/>
      <c r="AL298" s="1542"/>
      <c r="AM298" s="1542"/>
      <c r="AN298" s="1542"/>
      <c r="AO298" s="1542"/>
      <c r="AP298" s="1542"/>
      <c r="AQ298" s="1542"/>
      <c r="AR298" s="1542"/>
      <c r="AS298" s="1542"/>
      <c r="AT298" s="1542"/>
      <c r="AU298" s="1542"/>
      <c r="AV298" s="1542"/>
      <c r="AW298" s="1542"/>
      <c r="AX298" s="1542"/>
      <c r="AY298" s="1542"/>
      <c r="AZ298" s="1542"/>
      <c r="BA298" s="1542"/>
      <c r="BB298" s="1542"/>
      <c r="BC298" s="1542"/>
      <c r="BD298" s="1542"/>
      <c r="BE298" s="1542"/>
      <c r="BF298" s="1542"/>
      <c r="BG298" s="1542"/>
      <c r="BH298" s="1542"/>
      <c r="BI298" s="1542"/>
      <c r="BJ298" s="1542"/>
      <c r="BK298" s="1542"/>
      <c r="BL298" s="1542"/>
      <c r="BM298" s="1542"/>
      <c r="BN298" s="1542"/>
      <c r="BO298" s="1542"/>
      <c r="BP298" s="1542"/>
    </row>
    <row r="299" spans="1:68" s="1540" customFormat="1">
      <c r="A299" s="1545"/>
      <c r="B299" s="1545"/>
      <c r="H299" s="1546"/>
    </row>
    <row r="300" spans="1:68" s="1540" customFormat="1">
      <c r="A300" s="1545"/>
      <c r="B300" s="1545"/>
      <c r="H300" s="1546"/>
    </row>
    <row r="301" spans="1:68" s="1540" customFormat="1">
      <c r="A301" s="1545"/>
      <c r="B301" s="1545"/>
      <c r="H301" s="1546"/>
    </row>
    <row r="302" spans="1:68" s="1540" customFormat="1">
      <c r="A302" s="1545"/>
      <c r="B302" s="1545"/>
      <c r="H302" s="1546"/>
    </row>
    <row r="303" spans="1:68" s="1540" customFormat="1">
      <c r="A303" s="1545"/>
      <c r="B303" s="1545"/>
      <c r="H303" s="1546"/>
    </row>
    <row r="304" spans="1:68" s="1540" customFormat="1">
      <c r="A304" s="1545"/>
      <c r="B304" s="1545"/>
      <c r="H304" s="1546"/>
    </row>
    <row r="305" spans="1:8" s="1540" customFormat="1">
      <c r="A305" s="1545"/>
      <c r="B305" s="1545"/>
      <c r="H305" s="1546"/>
    </row>
    <row r="306" spans="1:8" s="1540" customFormat="1">
      <c r="A306" s="1545"/>
      <c r="B306" s="1545"/>
      <c r="H306" s="1546"/>
    </row>
    <row r="307" spans="1:8" s="1540" customFormat="1">
      <c r="A307" s="1545"/>
      <c r="B307" s="1545"/>
      <c r="H307" s="1546"/>
    </row>
    <row r="308" spans="1:8" s="1540" customFormat="1">
      <c r="A308" s="1545"/>
      <c r="B308" s="1545"/>
      <c r="H308" s="1546"/>
    </row>
    <row r="309" spans="1:8" s="1540" customFormat="1">
      <c r="A309" s="1545"/>
      <c r="B309" s="1545"/>
      <c r="H309" s="1546"/>
    </row>
    <row r="310" spans="1:8" s="1540" customFormat="1">
      <c r="A310" s="1545"/>
      <c r="B310" s="1545"/>
      <c r="H310" s="1546"/>
    </row>
    <row r="311" spans="1:8" s="1540" customFormat="1">
      <c r="A311" s="1545"/>
      <c r="B311" s="1545"/>
      <c r="H311" s="1546"/>
    </row>
    <row r="312" spans="1:8" s="1540" customFormat="1">
      <c r="A312" s="1545"/>
      <c r="B312" s="1545"/>
      <c r="H312" s="1546"/>
    </row>
    <row r="313" spans="1:8" s="1540" customFormat="1">
      <c r="A313" s="1545"/>
      <c r="B313" s="1545"/>
      <c r="H313" s="1546"/>
    </row>
    <row r="314" spans="1:8" s="1540" customFormat="1">
      <c r="A314" s="1545"/>
      <c r="B314" s="1545"/>
      <c r="H314" s="1546"/>
    </row>
    <row r="315" spans="1:8" s="1540" customFormat="1">
      <c r="A315" s="1545"/>
      <c r="B315" s="1545"/>
      <c r="H315" s="1546"/>
    </row>
    <row r="316" spans="1:8" s="1540" customFormat="1">
      <c r="A316" s="1545"/>
      <c r="B316" s="1545"/>
      <c r="H316" s="1546"/>
    </row>
    <row r="317" spans="1:8" s="1540" customFormat="1">
      <c r="A317" s="1545"/>
      <c r="B317" s="1545"/>
      <c r="H317" s="1546"/>
    </row>
    <row r="318" spans="1:8" s="1540" customFormat="1">
      <c r="A318" s="1545"/>
      <c r="B318" s="1545"/>
      <c r="H318" s="1546"/>
    </row>
    <row r="319" spans="1:8" s="1540" customFormat="1">
      <c r="A319" s="1545"/>
      <c r="B319" s="1545"/>
      <c r="H319" s="1546"/>
    </row>
    <row r="320" spans="1:8" s="1540" customFormat="1">
      <c r="A320" s="1545"/>
      <c r="B320" s="1545"/>
      <c r="H320" s="1546"/>
    </row>
    <row r="321" spans="1:8" s="1540" customFormat="1">
      <c r="A321" s="1545"/>
      <c r="B321" s="1545"/>
      <c r="H321" s="1546"/>
    </row>
    <row r="322" spans="1:8" s="1540" customFormat="1">
      <c r="A322" s="1545"/>
      <c r="B322" s="1545"/>
      <c r="H322" s="1546"/>
    </row>
    <row r="323" spans="1:8" s="1540" customFormat="1">
      <c r="A323" s="1545"/>
      <c r="B323" s="1545"/>
      <c r="H323" s="1546"/>
    </row>
    <row r="324" spans="1:8" s="1540" customFormat="1">
      <c r="A324" s="1545"/>
      <c r="B324" s="1545"/>
      <c r="H324" s="1546"/>
    </row>
    <row r="325" spans="1:8" s="1540" customFormat="1">
      <c r="A325" s="1545"/>
      <c r="B325" s="1545"/>
      <c r="H325" s="1546"/>
    </row>
    <row r="326" spans="1:8" s="1540" customFormat="1">
      <c r="A326" s="1545"/>
      <c r="B326" s="1545"/>
      <c r="H326" s="1546"/>
    </row>
    <row r="327" spans="1:8" s="1540" customFormat="1">
      <c r="A327" s="1545"/>
      <c r="B327" s="1545"/>
      <c r="H327" s="1546"/>
    </row>
    <row r="328" spans="1:8" s="1540" customFormat="1">
      <c r="A328" s="1545"/>
      <c r="B328" s="1545"/>
      <c r="H328" s="1546"/>
    </row>
    <row r="329" spans="1:8" s="1540" customFormat="1">
      <c r="A329" s="1545"/>
      <c r="B329" s="1545"/>
      <c r="H329" s="1546"/>
    </row>
    <row r="330" spans="1:8" s="1540" customFormat="1">
      <c r="A330" s="1545"/>
      <c r="B330" s="1545"/>
      <c r="H330" s="1546"/>
    </row>
    <row r="331" spans="1:8" s="1540" customFormat="1">
      <c r="A331" s="1545"/>
      <c r="B331" s="1545"/>
      <c r="H331" s="1546"/>
    </row>
    <row r="332" spans="1:8" s="1540" customFormat="1">
      <c r="A332" s="1545"/>
      <c r="B332" s="1545"/>
      <c r="H332" s="1546"/>
    </row>
    <row r="333" spans="1:8" s="1540" customFormat="1">
      <c r="A333" s="1545"/>
      <c r="B333" s="1545"/>
      <c r="H333" s="1546"/>
    </row>
    <row r="334" spans="1:8" s="1540" customFormat="1">
      <c r="A334" s="1545"/>
      <c r="B334" s="1545"/>
      <c r="H334" s="1546"/>
    </row>
    <row r="335" spans="1:8" s="1540" customFormat="1">
      <c r="A335" s="1545"/>
      <c r="B335" s="1545"/>
      <c r="H335" s="1546"/>
    </row>
    <row r="336" spans="1:8" s="1540" customFormat="1">
      <c r="A336" s="1545"/>
      <c r="B336" s="1545"/>
      <c r="H336" s="1546"/>
    </row>
    <row r="337" spans="1:8" s="1540" customFormat="1">
      <c r="A337" s="1545"/>
      <c r="B337" s="1545"/>
      <c r="H337" s="1546"/>
    </row>
    <row r="338" spans="1:8" s="1540" customFormat="1">
      <c r="A338" s="1545"/>
      <c r="B338" s="1545"/>
      <c r="H338" s="1546"/>
    </row>
    <row r="339" spans="1:8" s="1540" customFormat="1">
      <c r="A339" s="1545"/>
      <c r="B339" s="1545"/>
      <c r="H339" s="1546"/>
    </row>
    <row r="340" spans="1:8" s="1540" customFormat="1">
      <c r="A340" s="1545"/>
      <c r="B340" s="1545"/>
      <c r="H340" s="1546"/>
    </row>
    <row r="341" spans="1:8" s="1540" customFormat="1">
      <c r="A341" s="1545"/>
      <c r="B341" s="1545"/>
      <c r="H341" s="1546"/>
    </row>
    <row r="342" spans="1:8" s="1540" customFormat="1">
      <c r="A342" s="1545"/>
      <c r="B342" s="1545"/>
      <c r="H342" s="1546"/>
    </row>
    <row r="343" spans="1:8" s="1540" customFormat="1">
      <c r="A343" s="1545"/>
      <c r="B343" s="1545"/>
      <c r="H343" s="1546"/>
    </row>
    <row r="344" spans="1:8" s="1540" customFormat="1">
      <c r="A344" s="1545"/>
      <c r="B344" s="1545"/>
      <c r="H344" s="1546"/>
    </row>
    <row r="345" spans="1:8" s="1540" customFormat="1">
      <c r="A345" s="1545"/>
      <c r="B345" s="1545"/>
      <c r="H345" s="1546"/>
    </row>
    <row r="346" spans="1:8" s="1540" customFormat="1">
      <c r="A346" s="1545"/>
      <c r="B346" s="1545"/>
      <c r="H346" s="1546"/>
    </row>
    <row r="347" spans="1:8" s="1540" customFormat="1">
      <c r="A347" s="1545"/>
      <c r="B347" s="1545"/>
      <c r="H347" s="1546"/>
    </row>
    <row r="348" spans="1:8" s="1540" customFormat="1">
      <c r="A348" s="1545"/>
      <c r="B348" s="1545"/>
      <c r="H348" s="1546"/>
    </row>
    <row r="349" spans="1:8" s="1540" customFormat="1">
      <c r="A349" s="1545"/>
      <c r="B349" s="1545"/>
      <c r="H349" s="1546"/>
    </row>
    <row r="350" spans="1:8" s="1540" customFormat="1">
      <c r="A350" s="1545"/>
      <c r="B350" s="1545"/>
      <c r="H350" s="1546"/>
    </row>
    <row r="351" spans="1:8" s="1540" customFormat="1">
      <c r="A351" s="1545"/>
      <c r="B351" s="1545"/>
      <c r="H351" s="1546"/>
    </row>
    <row r="352" spans="1:8" s="1540" customFormat="1">
      <c r="A352" s="1545"/>
      <c r="B352" s="1545"/>
      <c r="H352" s="1546"/>
    </row>
    <row r="353" spans="1:8" s="1540" customFormat="1">
      <c r="A353" s="1545"/>
      <c r="B353" s="1545"/>
      <c r="H353" s="1546"/>
    </row>
    <row r="354" spans="1:8" s="1540" customFormat="1">
      <c r="A354" s="1545"/>
      <c r="B354" s="1545"/>
      <c r="H354" s="1546"/>
    </row>
    <row r="355" spans="1:8" s="1540" customFormat="1">
      <c r="A355" s="1545"/>
      <c r="B355" s="1545"/>
      <c r="H355" s="1546"/>
    </row>
    <row r="356" spans="1:8" s="1540" customFormat="1">
      <c r="A356" s="1545"/>
      <c r="B356" s="1545"/>
      <c r="H356" s="1546"/>
    </row>
    <row r="357" spans="1:8" s="1540" customFormat="1">
      <c r="A357" s="1545"/>
      <c r="B357" s="1545"/>
      <c r="H357" s="1546"/>
    </row>
    <row r="358" spans="1:8" s="1540" customFormat="1">
      <c r="A358" s="1545"/>
      <c r="B358" s="1545"/>
      <c r="H358" s="1546"/>
    </row>
    <row r="359" spans="1:8" s="1540" customFormat="1">
      <c r="A359" s="1545"/>
      <c r="B359" s="1545"/>
      <c r="H359" s="1546"/>
    </row>
    <row r="360" spans="1:8" s="1540" customFormat="1">
      <c r="A360" s="1545"/>
      <c r="B360" s="1545"/>
      <c r="H360" s="1546"/>
    </row>
    <row r="361" spans="1:8" s="1540" customFormat="1">
      <c r="A361" s="1545"/>
      <c r="B361" s="1545"/>
      <c r="H361" s="1546"/>
    </row>
    <row r="362" spans="1:8" s="1540" customFormat="1">
      <c r="A362" s="1545"/>
      <c r="B362" s="1545"/>
      <c r="H362" s="1546"/>
    </row>
    <row r="363" spans="1:8" s="1540" customFormat="1">
      <c r="A363" s="1545"/>
      <c r="B363" s="1545"/>
      <c r="H363" s="1546"/>
    </row>
    <row r="364" spans="1:8" s="1540" customFormat="1">
      <c r="A364" s="1545"/>
      <c r="B364" s="1545"/>
      <c r="H364" s="1546"/>
    </row>
    <row r="365" spans="1:8" s="1540" customFormat="1">
      <c r="A365" s="1545"/>
      <c r="B365" s="1545"/>
      <c r="H365" s="1546"/>
    </row>
    <row r="366" spans="1:8" s="1540" customFormat="1">
      <c r="A366" s="1545"/>
      <c r="B366" s="1545"/>
      <c r="H366" s="1546"/>
    </row>
    <row r="367" spans="1:8" s="1540" customFormat="1">
      <c r="A367" s="1545"/>
      <c r="B367" s="1545"/>
      <c r="H367" s="1546"/>
    </row>
    <row r="368" spans="1:8" s="1540" customFormat="1">
      <c r="A368" s="1545"/>
      <c r="B368" s="1545"/>
      <c r="H368" s="1546"/>
    </row>
    <row r="369" spans="1:8" s="1540" customFormat="1">
      <c r="A369" s="1545"/>
      <c r="B369" s="1545"/>
      <c r="H369" s="1546"/>
    </row>
    <row r="370" spans="1:8" s="1540" customFormat="1">
      <c r="A370" s="1545"/>
      <c r="B370" s="1545"/>
      <c r="H370" s="1546"/>
    </row>
    <row r="371" spans="1:8" s="1540" customFormat="1">
      <c r="A371" s="1545"/>
      <c r="B371" s="1545"/>
      <c r="H371" s="1546"/>
    </row>
    <row r="372" spans="1:8" s="1540" customFormat="1">
      <c r="A372" s="1545"/>
      <c r="B372" s="1545"/>
      <c r="H372" s="1546"/>
    </row>
    <row r="373" spans="1:8" s="1540" customFormat="1">
      <c r="A373" s="1545"/>
      <c r="B373" s="1545"/>
      <c r="H373" s="1546"/>
    </row>
    <row r="374" spans="1:8" s="1540" customFormat="1">
      <c r="A374" s="1545"/>
      <c r="B374" s="1545"/>
      <c r="H374" s="1546"/>
    </row>
    <row r="375" spans="1:8" s="1540" customFormat="1">
      <c r="A375" s="1545"/>
      <c r="B375" s="1545"/>
      <c r="H375" s="1546"/>
    </row>
    <row r="376" spans="1:8" s="1540" customFormat="1">
      <c r="A376" s="1545"/>
      <c r="B376" s="1545"/>
      <c r="H376" s="1546"/>
    </row>
    <row r="377" spans="1:8" s="1540" customFormat="1">
      <c r="A377" s="1545"/>
      <c r="B377" s="1545"/>
      <c r="H377" s="1546"/>
    </row>
    <row r="378" spans="1:8" s="1540" customFormat="1">
      <c r="A378" s="1545"/>
      <c r="B378" s="1545"/>
      <c r="H378" s="1546"/>
    </row>
    <row r="379" spans="1:8" s="1540" customFormat="1">
      <c r="A379" s="1545"/>
      <c r="B379" s="1545"/>
      <c r="H379" s="1546"/>
    </row>
    <row r="380" spans="1:8" s="1540" customFormat="1">
      <c r="A380" s="1545"/>
      <c r="B380" s="1545"/>
      <c r="H380" s="1546"/>
    </row>
    <row r="381" spans="1:8" s="1540" customFormat="1">
      <c r="A381" s="1545"/>
      <c r="B381" s="1545"/>
      <c r="H381" s="1546"/>
    </row>
    <row r="382" spans="1:8" s="1540" customFormat="1">
      <c r="A382" s="1545"/>
      <c r="B382" s="1545"/>
      <c r="H382" s="1546"/>
    </row>
    <row r="383" spans="1:8" s="1540" customFormat="1">
      <c r="A383" s="1545"/>
      <c r="B383" s="1545"/>
      <c r="H383" s="1546"/>
    </row>
    <row r="384" spans="1:8" s="1540" customFormat="1">
      <c r="A384" s="1545"/>
      <c r="B384" s="1545"/>
      <c r="H384" s="1546"/>
    </row>
    <row r="385" spans="1:8" s="1540" customFormat="1">
      <c r="A385" s="1545"/>
      <c r="B385" s="1545"/>
      <c r="H385" s="1546"/>
    </row>
    <row r="386" spans="1:8" s="1540" customFormat="1">
      <c r="A386" s="1545"/>
      <c r="B386" s="1545"/>
      <c r="H386" s="1546"/>
    </row>
    <row r="387" spans="1:8" s="1540" customFormat="1">
      <c r="A387" s="1545"/>
      <c r="B387" s="1545"/>
      <c r="H387" s="1546"/>
    </row>
  </sheetData>
  <mergeCells count="33">
    <mergeCell ref="AI16:AJ16"/>
    <mergeCell ref="AE15:AF15"/>
    <mergeCell ref="AG15:AH15"/>
    <mergeCell ref="AI15:AJ15"/>
    <mergeCell ref="I16:J16"/>
    <mergeCell ref="W16:X16"/>
    <mergeCell ref="Y16:Z16"/>
    <mergeCell ref="AA16:AB16"/>
    <mergeCell ref="AC16:AD16"/>
    <mergeCell ref="AE16:AF16"/>
    <mergeCell ref="AG16:AH16"/>
    <mergeCell ref="A15:A17"/>
    <mergeCell ref="C15:C17"/>
    <mergeCell ref="W15:X15"/>
    <mergeCell ref="Y15:Z15"/>
    <mergeCell ref="AA15:AB15"/>
    <mergeCell ref="AC15:AD15"/>
    <mergeCell ref="A8:C8"/>
    <mergeCell ref="D8:AF8"/>
    <mergeCell ref="A9:C9"/>
    <mergeCell ref="D9:AF9"/>
    <mergeCell ref="A10:AJ10"/>
    <mergeCell ref="C11:I11"/>
    <mergeCell ref="T11:AA13"/>
    <mergeCell ref="C12:I12"/>
    <mergeCell ref="C13:I13"/>
    <mergeCell ref="A2:AJ2"/>
    <mergeCell ref="A3:AJ3"/>
    <mergeCell ref="A4:AJ4"/>
    <mergeCell ref="A6:C6"/>
    <mergeCell ref="D6:AH6"/>
    <mergeCell ref="A7:C7"/>
    <mergeCell ref="D7:AF7"/>
  </mergeCells>
  <conditionalFormatting sqref="AA263:AA273 Y263:Y273 Y85:Y117 Y123:Y143 AC263:AC273 AA121:AA143 Y147:Y215 AA85:AA117 AA145:AA215 AC145:AC215 AC121:AC143 AC85:AC117 AC222:AC261 Y222:Y261 AA222:AA261 AE263:AE273 AE145:AE215 AE121:AE143 AE85:AE117 AE222:AE261 W20 W85:W117 W121:W141 W145:W215 W219:W260 W263:W273 AG222:AG261 AG121:AG143 AG85:AG117 AG263:AG273 AG145:AG215 AI222:AI261 AI121:AI143 AI85:AI117 AI145:AI215 AI263:AI273">
    <cfRule type="cellIs" dxfId="7" priority="2" stopIfTrue="1" operator="notEqual">
      <formula>0</formula>
    </cfRule>
  </conditionalFormatting>
  <conditionalFormatting sqref="X145:X215 AF121:AF141 Z121:Z141 Z85:Z117 Z219:Z260 AB85:AB117 Z145:Z215 AB121:AB141 AB145:AB215 AB219:AB260 AD145:AD215 AD121:AD141 AD85:AD117 AD219:AD260 AF85:AF117 AF219:AF260 X263:X273 X85:X117 X121:X141 X219:X260 AF145:AF215 AH263:AH273 AH219:AH260 AH121:AH141 AH145:AH215 AH85:AH117 AJ219:AJ260 AJ145:AJ215 AJ85:AJ117 AJ121:AJ141 AJ263:AJ273">
    <cfRule type="cellIs" dxfId="6" priority="1" stopIfTrue="1" operator="notEqual">
      <formula>0</formula>
    </cfRule>
  </conditionalFormatting>
  <printOptions horizontalCentered="1"/>
  <pageMargins left="0" right="0" top="0.39370078740157483" bottom="0.39370078740157483" header="0" footer="0"/>
  <pageSetup scale="27" orientation="landscape" r:id="rId1"/>
  <headerFooter alignWithMargins="0">
    <oddHeader xml:space="preserve">&amp;R&amp;"Arial,Negrita"&amp;12&amp;K000000FORMATO E.P. 006.5 </oddHeader>
    <oddFooter>Página &amp;P de &amp;N</oddFooter>
  </headerFooter>
  <rowBreaks count="3" manualBreakCount="3">
    <brk id="86" max="31" man="1"/>
    <brk id="157" max="31" man="1"/>
    <brk id="227" max="31"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fitToPage="1"/>
  </sheetPr>
  <dimension ref="A2:BP387"/>
  <sheetViews>
    <sheetView view="pageBreakPreview" zoomScale="75" zoomScaleNormal="150" zoomScaleSheetLayoutView="75" zoomScalePageLayoutView="150" workbookViewId="0">
      <selection activeCell="A2" sqref="A2:AJ4"/>
    </sheetView>
  </sheetViews>
  <sheetFormatPr baseColWidth="10" defaultColWidth="10.85546875" defaultRowHeight="9"/>
  <cols>
    <col min="1" max="2" width="5.42578125" style="1432" customWidth="1"/>
    <col min="3" max="3" width="72.85546875" style="1415" customWidth="1"/>
    <col min="4" max="4" width="4.42578125" style="1415" bestFit="1" customWidth="1"/>
    <col min="5" max="5" width="6.5703125" style="1415" customWidth="1"/>
    <col min="6" max="8" width="7.85546875" style="1415" customWidth="1"/>
    <col min="9" max="9" width="10.42578125" style="1415" customWidth="1"/>
    <col min="10" max="10" width="16.140625" style="1415" customWidth="1"/>
    <col min="11" max="11" width="12.85546875" style="1415" customWidth="1"/>
    <col min="12" max="12" width="19.42578125" style="1415" customWidth="1"/>
    <col min="13" max="13" width="12.42578125" style="1415" customWidth="1"/>
    <col min="14" max="14" width="17.42578125" style="1415" customWidth="1"/>
    <col min="15" max="15" width="10.140625" style="1415" customWidth="1"/>
    <col min="16" max="16" width="15.42578125" style="1415" customWidth="1"/>
    <col min="17" max="17" width="10.140625" style="1415" customWidth="1"/>
    <col min="18" max="18" width="15.42578125" style="1415" bestFit="1" customWidth="1"/>
    <col min="19" max="19" width="10.140625" style="1415" bestFit="1" customWidth="1"/>
    <col min="20" max="20" width="15.42578125" style="1415" bestFit="1" customWidth="1"/>
    <col min="21" max="21" width="10.140625" style="1415" customWidth="1"/>
    <col min="22" max="22" width="14.42578125" style="1415" customWidth="1"/>
    <col min="23" max="24" width="14.7109375" style="1415" customWidth="1"/>
    <col min="25" max="25" width="8.85546875" style="1415" bestFit="1" customWidth="1"/>
    <col min="26" max="26" width="15.140625" style="1415" bestFit="1" customWidth="1"/>
    <col min="27" max="27" width="8.85546875" style="1415" bestFit="1" customWidth="1"/>
    <col min="28" max="28" width="14.42578125" style="1415" bestFit="1" customWidth="1"/>
    <col min="29" max="29" width="8.85546875" style="1415" bestFit="1" customWidth="1"/>
    <col min="30" max="30" width="14.7109375" style="1415" bestFit="1" customWidth="1"/>
    <col min="31" max="31" width="8.85546875" style="1415" bestFit="1" customWidth="1"/>
    <col min="32" max="32" width="14.7109375" style="1415" bestFit="1" customWidth="1"/>
    <col min="33" max="33" width="8.85546875" style="1415" bestFit="1" customWidth="1"/>
    <col min="34" max="34" width="14.7109375" style="1415" bestFit="1" customWidth="1"/>
    <col min="35" max="36" width="14.7109375" style="1415" customWidth="1"/>
    <col min="37" max="37" width="10.7109375" style="1415" customWidth="1"/>
    <col min="38" max="57" width="14.28515625" style="1415" customWidth="1"/>
    <col min="58" max="58" width="15.85546875" style="1415" customWidth="1"/>
    <col min="59" max="64" width="14.28515625" style="1415" customWidth="1"/>
    <col min="65" max="65" width="12.42578125" style="1415" customWidth="1"/>
    <col min="66" max="66" width="13.85546875" style="1415" customWidth="1"/>
    <col min="67" max="67" width="10.7109375" style="1415" customWidth="1"/>
    <col min="68" max="68" width="14.28515625" style="1415" customWidth="1"/>
    <col min="69" max="69" width="14.42578125" style="1415" bestFit="1" customWidth="1"/>
    <col min="70" max="70" width="13.42578125" style="1415" bestFit="1" customWidth="1"/>
    <col min="71" max="16384" width="10.85546875" style="1415"/>
  </cols>
  <sheetData>
    <row r="2" spans="1:68" ht="25.5" customHeight="1">
      <c r="A2" s="450"/>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row>
    <row r="3" spans="1:68" ht="17.25" customHeight="1">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row>
    <row r="4" spans="1:68" ht="18" customHeight="1">
      <c r="A4" s="450"/>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row>
    <row r="5" spans="1:68" ht="18" customHeight="1">
      <c r="A5" s="47"/>
      <c r="B5" s="47"/>
      <c r="C5" s="31"/>
      <c r="D5" s="31"/>
      <c r="E5" s="31"/>
      <c r="F5" s="31"/>
      <c r="G5" s="31"/>
      <c r="H5" s="31"/>
      <c r="I5" s="31"/>
      <c r="J5" s="31"/>
      <c r="K5" s="31"/>
      <c r="L5" s="31"/>
      <c r="M5" s="31"/>
      <c r="N5" s="31"/>
      <c r="O5" s="31"/>
      <c r="P5" s="31"/>
      <c r="Q5" s="31"/>
      <c r="R5" s="31"/>
      <c r="S5" s="31"/>
      <c r="T5" s="31"/>
      <c r="U5" s="31"/>
      <c r="V5" s="31"/>
      <c r="W5" s="47"/>
      <c r="X5" s="47"/>
      <c r="Y5" s="47"/>
      <c r="Z5" s="47"/>
      <c r="AA5" s="47"/>
      <c r="AB5" s="47"/>
      <c r="AC5" s="47"/>
      <c r="AD5" s="47"/>
      <c r="AE5" s="47"/>
      <c r="AF5" s="47"/>
      <c r="AG5" s="47"/>
      <c r="AH5" s="47"/>
      <c r="AI5" s="47"/>
      <c r="AJ5" s="47"/>
    </row>
    <row r="6" spans="1:68" ht="63" customHeight="1">
      <c r="A6" s="1417" t="s">
        <v>0</v>
      </c>
      <c r="B6" s="1417"/>
      <c r="C6" s="1417"/>
      <c r="D6" s="1418">
        <f>'F 6.4'!B6</f>
        <v>0</v>
      </c>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c r="AE6" s="1418"/>
      <c r="AF6" s="1418"/>
      <c r="AG6" s="1418"/>
      <c r="AH6" s="1418"/>
      <c r="AI6" s="1419"/>
      <c r="AJ6" s="1419"/>
    </row>
    <row r="7" spans="1:68" ht="18">
      <c r="A7" s="1420" t="str">
        <f>'F 6.4'!A7</f>
        <v>AUTOPISTA:</v>
      </c>
      <c r="B7" s="1420"/>
      <c r="C7" s="1420"/>
      <c r="D7" s="1421"/>
      <c r="E7" s="1421"/>
      <c r="F7" s="1421"/>
      <c r="G7" s="1421"/>
      <c r="H7" s="1421"/>
      <c r="I7" s="1421"/>
      <c r="J7" s="1421"/>
      <c r="K7" s="1421"/>
      <c r="L7" s="1421"/>
      <c r="M7" s="1421"/>
      <c r="N7" s="1421"/>
      <c r="O7" s="1421"/>
      <c r="P7" s="1421"/>
      <c r="Q7" s="1421"/>
      <c r="R7" s="1421"/>
      <c r="S7" s="1421"/>
      <c r="T7" s="1421"/>
      <c r="U7" s="1421"/>
      <c r="V7" s="1421"/>
      <c r="W7" s="1421"/>
      <c r="X7" s="1421"/>
      <c r="Y7" s="1421"/>
      <c r="Z7" s="1421"/>
      <c r="AA7" s="1421"/>
      <c r="AB7" s="1421"/>
      <c r="AC7" s="1421"/>
      <c r="AD7" s="1421"/>
      <c r="AE7" s="1421"/>
      <c r="AF7" s="1421"/>
    </row>
    <row r="8" spans="1:68" ht="18">
      <c r="A8" s="1420" t="str">
        <f>'F 6.4'!A8</f>
        <v>TRAMO:</v>
      </c>
      <c r="B8" s="1420"/>
      <c r="C8" s="1420"/>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row>
    <row r="9" spans="1:68" ht="18">
      <c r="A9" s="1420" t="str">
        <f>'F 6.4'!A9</f>
        <v>CONTRATO:</v>
      </c>
      <c r="B9" s="1420"/>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1"/>
      <c r="AB9" s="1421"/>
      <c r="AC9" s="1421"/>
      <c r="AD9" s="1421"/>
      <c r="AE9" s="1421"/>
      <c r="AF9" s="1421"/>
    </row>
    <row r="10" spans="1:68" ht="15.95" customHeight="1">
      <c r="A10" s="1422"/>
      <c r="B10" s="1422"/>
      <c r="C10" s="1422"/>
      <c r="D10" s="1422"/>
      <c r="E10" s="1422"/>
      <c r="F10" s="1422"/>
      <c r="G10" s="1422"/>
      <c r="H10" s="1422"/>
      <c r="I10" s="1422"/>
      <c r="J10" s="1422"/>
      <c r="K10" s="1422"/>
      <c r="L10" s="1422"/>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row>
    <row r="11" spans="1:68" s="782" customFormat="1" ht="14.25" customHeight="1">
      <c r="A11" s="781"/>
      <c r="B11" s="781"/>
      <c r="C11" s="1423"/>
      <c r="D11" s="1423"/>
      <c r="E11" s="1423"/>
      <c r="F11" s="1423"/>
      <c r="G11" s="1423"/>
      <c r="H11" s="1423"/>
      <c r="I11" s="1423"/>
      <c r="J11" s="547"/>
      <c r="K11" s="457"/>
      <c r="L11" s="457"/>
      <c r="M11" s="1424"/>
      <c r="N11" s="1424"/>
      <c r="O11" s="1424"/>
      <c r="P11" s="1424"/>
      <c r="Q11" s="1424"/>
      <c r="R11" s="1424"/>
      <c r="S11" s="457"/>
      <c r="T11" s="1422" t="s">
        <v>313</v>
      </c>
      <c r="U11" s="1422"/>
      <c r="V11" s="1422"/>
      <c r="W11" s="1422"/>
      <c r="X11" s="1422"/>
      <c r="Y11" s="1422"/>
      <c r="Z11" s="1422"/>
      <c r="AA11" s="1422"/>
      <c r="AB11" s="1425"/>
      <c r="AC11" s="1425"/>
      <c r="AD11" s="1425"/>
      <c r="AE11" s="1425"/>
      <c r="AF11" s="1425"/>
      <c r="AG11" s="1425"/>
      <c r="AH11" s="1425"/>
      <c r="AI11" s="1425"/>
      <c r="AJ11" s="1425"/>
      <c r="AK11" s="1425"/>
      <c r="AL11" s="1425"/>
      <c r="AM11" s="1425"/>
      <c r="AN11" s="1425"/>
      <c r="AO11" s="1425"/>
      <c r="AP11" s="1425"/>
      <c r="AQ11" s="1425"/>
      <c r="AR11" s="1425"/>
      <c r="AS11" s="1425"/>
      <c r="AT11" s="1425"/>
      <c r="AU11" s="1425"/>
      <c r="AV11" s="1425"/>
      <c r="AW11" s="1425"/>
      <c r="AX11" s="1425"/>
      <c r="AY11" s="1425"/>
      <c r="AZ11" s="1425"/>
      <c r="BA11" s="1425"/>
      <c r="BB11" s="1425"/>
      <c r="BC11" s="1425"/>
      <c r="BD11" s="1425"/>
      <c r="BE11" s="1425"/>
      <c r="BF11" s="1425"/>
      <c r="BG11" s="1425"/>
      <c r="BH11" s="1425"/>
      <c r="BI11" s="1425"/>
      <c r="BJ11" s="1425"/>
      <c r="BK11" s="1425"/>
      <c r="BL11" s="1425"/>
      <c r="BM11" s="1425"/>
      <c r="BN11" s="1425"/>
      <c r="BO11" s="1425"/>
      <c r="BP11" s="1425"/>
    </row>
    <row r="12" spans="1:68" ht="14.25" customHeight="1">
      <c r="A12" s="1426"/>
      <c r="B12" s="1426"/>
      <c r="C12" s="1427"/>
      <c r="D12" s="1427"/>
      <c r="E12" s="1427"/>
      <c r="F12" s="1427"/>
      <c r="G12" s="1427"/>
      <c r="H12" s="1427"/>
      <c r="I12" s="1427"/>
      <c r="J12" s="9"/>
      <c r="K12" s="1428"/>
      <c r="L12" s="1428"/>
      <c r="M12" s="1429"/>
      <c r="N12" s="1429"/>
      <c r="O12" s="1429"/>
      <c r="P12" s="1429"/>
      <c r="Q12" s="1429"/>
      <c r="R12" s="1429"/>
      <c r="S12" s="1428"/>
      <c r="T12" s="1422"/>
      <c r="U12" s="1422"/>
      <c r="V12" s="1422"/>
      <c r="W12" s="1422"/>
      <c r="X12" s="1422"/>
      <c r="Y12" s="1422"/>
      <c r="Z12" s="1422"/>
      <c r="AA12" s="1422"/>
      <c r="AB12" s="1430"/>
      <c r="AC12" s="1430"/>
      <c r="AD12" s="1430"/>
      <c r="AE12" s="1430"/>
      <c r="AF12" s="1430"/>
      <c r="AG12" s="1430"/>
      <c r="AH12" s="1430"/>
      <c r="AI12" s="1430"/>
      <c r="AJ12" s="1430"/>
      <c r="AK12" s="1431"/>
      <c r="AL12" s="1431"/>
      <c r="AM12" s="1431"/>
      <c r="AN12" s="1431"/>
      <c r="AO12" s="1431"/>
      <c r="AP12" s="1431"/>
      <c r="AQ12" s="1431"/>
      <c r="AR12" s="1431"/>
      <c r="AS12" s="1431"/>
      <c r="AT12" s="1431"/>
      <c r="AU12" s="1431"/>
      <c r="AV12" s="1431"/>
      <c r="AW12" s="1431"/>
      <c r="AX12" s="1431"/>
      <c r="AY12" s="1431"/>
      <c r="AZ12" s="1431"/>
      <c r="BA12" s="1431"/>
      <c r="BB12" s="1431"/>
      <c r="BC12" s="1431"/>
      <c r="BD12" s="1431"/>
      <c r="BE12" s="1431"/>
      <c r="BF12" s="1431"/>
      <c r="BG12" s="1431"/>
      <c r="BH12" s="1431"/>
      <c r="BI12" s="1431"/>
      <c r="BJ12" s="1431"/>
      <c r="BK12" s="1431"/>
      <c r="BL12" s="1431"/>
      <c r="BM12" s="1431"/>
      <c r="BN12" s="1431"/>
      <c r="BO12" s="1431"/>
      <c r="BP12" s="1431"/>
    </row>
    <row r="13" spans="1:68" ht="14.25" customHeight="1">
      <c r="C13" s="1433"/>
      <c r="D13" s="1433"/>
      <c r="E13" s="1433"/>
      <c r="F13" s="1433"/>
      <c r="G13" s="1433"/>
      <c r="H13" s="1433"/>
      <c r="I13" s="1433"/>
      <c r="J13" s="836"/>
      <c r="K13" s="566"/>
      <c r="L13" s="566"/>
      <c r="S13" s="566"/>
      <c r="T13" s="1422"/>
      <c r="U13" s="1422"/>
      <c r="V13" s="1422"/>
      <c r="W13" s="1422"/>
      <c r="X13" s="1422"/>
      <c r="Y13" s="1422"/>
      <c r="Z13" s="1422"/>
      <c r="AA13" s="1422"/>
    </row>
    <row r="14" spans="1:68" ht="14.25" customHeight="1" thickBot="1">
      <c r="A14" s="781"/>
      <c r="B14" s="781"/>
      <c r="C14" s="1434"/>
      <c r="D14" s="1434"/>
      <c r="E14" s="1434"/>
      <c r="F14" s="1434"/>
      <c r="G14" s="1434"/>
      <c r="H14" s="1434"/>
      <c r="I14" s="1434"/>
      <c r="J14" s="1436"/>
      <c r="K14" s="566"/>
      <c r="L14" s="566"/>
      <c r="M14" s="781"/>
      <c r="N14" s="781"/>
      <c r="O14" s="781"/>
      <c r="P14" s="781"/>
      <c r="Q14" s="781"/>
      <c r="R14" s="781"/>
      <c r="S14" s="781"/>
      <c r="T14" s="781"/>
      <c r="U14" s="781"/>
      <c r="V14" s="781"/>
      <c r="Y14" s="781"/>
      <c r="AA14" s="781"/>
      <c r="AC14" s="781"/>
      <c r="AE14" s="781"/>
      <c r="AG14" s="781"/>
    </row>
    <row r="15" spans="1:68" s="1448" customFormat="1" ht="12.75" customHeight="1" thickBot="1">
      <c r="A15" s="1437" t="s">
        <v>314</v>
      </c>
      <c r="B15" s="1438"/>
      <c r="C15" s="1437" t="s">
        <v>2</v>
      </c>
      <c r="D15" s="1439"/>
      <c r="E15" s="1439"/>
      <c r="F15" s="1440"/>
      <c r="G15" s="1441"/>
      <c r="H15" s="1441"/>
      <c r="I15" s="1443"/>
      <c r="J15" s="1441"/>
      <c r="K15" s="1444"/>
      <c r="L15" s="1443"/>
      <c r="M15" s="1443"/>
      <c r="N15" s="1443"/>
      <c r="O15" s="1443"/>
      <c r="P15" s="1443"/>
      <c r="Q15" s="1443"/>
      <c r="R15" s="1443"/>
      <c r="S15" s="1443"/>
      <c r="T15" s="1445"/>
      <c r="U15" s="1443"/>
      <c r="V15" s="1443"/>
      <c r="W15" s="1446" t="s">
        <v>315</v>
      </c>
      <c r="X15" s="1447"/>
      <c r="Y15" s="1446" t="s">
        <v>231</v>
      </c>
      <c r="Z15" s="1447"/>
      <c r="AA15" s="1446" t="s">
        <v>231</v>
      </c>
      <c r="AB15" s="1447"/>
      <c r="AC15" s="1446" t="s">
        <v>231</v>
      </c>
      <c r="AD15" s="1447"/>
      <c r="AE15" s="1446" t="s">
        <v>231</v>
      </c>
      <c r="AF15" s="1447"/>
      <c r="AG15" s="1446" t="s">
        <v>231</v>
      </c>
      <c r="AH15" s="1447"/>
      <c r="AI15" s="1446" t="s">
        <v>231</v>
      </c>
      <c r="AJ15" s="1447"/>
    </row>
    <row r="16" spans="1:68" s="1448" customFormat="1" ht="12.75" customHeight="1">
      <c r="A16" s="1449"/>
      <c r="B16" s="1450"/>
      <c r="C16" s="1449"/>
      <c r="D16" s="1451" t="s">
        <v>316</v>
      </c>
      <c r="E16" s="1452"/>
      <c r="F16" s="1453" t="s">
        <v>318</v>
      </c>
      <c r="G16" s="1454"/>
      <c r="H16" s="1454"/>
      <c r="I16" s="1456" t="s">
        <v>320</v>
      </c>
      <c r="J16" s="1457"/>
      <c r="K16" s="1458" t="s">
        <v>321</v>
      </c>
      <c r="L16" s="1459"/>
      <c r="M16" s="1458" t="s">
        <v>322</v>
      </c>
      <c r="N16" s="1459"/>
      <c r="O16" s="1458" t="s">
        <v>323</v>
      </c>
      <c r="P16" s="1459"/>
      <c r="Q16" s="1458" t="s">
        <v>324</v>
      </c>
      <c r="R16" s="1459"/>
      <c r="S16" s="1458" t="s">
        <v>324</v>
      </c>
      <c r="T16" s="1459"/>
      <c r="U16" s="1458" t="s">
        <v>325</v>
      </c>
      <c r="V16" s="1460"/>
      <c r="W16" s="1461" t="s">
        <v>326</v>
      </c>
      <c r="X16" s="1462"/>
      <c r="Y16" s="1463" t="s">
        <v>327</v>
      </c>
      <c r="Z16" s="1462"/>
      <c r="AA16" s="1463" t="s">
        <v>328</v>
      </c>
      <c r="AB16" s="1462"/>
      <c r="AC16" s="1463" t="s">
        <v>329</v>
      </c>
      <c r="AD16" s="1462"/>
      <c r="AE16" s="1463" t="s">
        <v>330</v>
      </c>
      <c r="AF16" s="1462"/>
      <c r="AG16" s="1464" t="s">
        <v>331</v>
      </c>
      <c r="AH16" s="1465"/>
      <c r="AI16" s="1464" t="s">
        <v>332</v>
      </c>
      <c r="AJ16" s="1465"/>
    </row>
    <row r="17" spans="1:36" s="1448" customFormat="1" ht="12.75" customHeight="1" thickBot="1">
      <c r="A17" s="1466"/>
      <c r="B17" s="1467"/>
      <c r="C17" s="1466"/>
      <c r="D17" s="1468"/>
      <c r="E17" s="1469"/>
      <c r="F17" s="1470"/>
      <c r="G17" s="1471"/>
      <c r="H17" s="1471"/>
      <c r="I17" s="1473" t="s">
        <v>333</v>
      </c>
      <c r="J17" s="1474" t="s">
        <v>319</v>
      </c>
      <c r="K17" s="1473" t="s">
        <v>333</v>
      </c>
      <c r="L17" s="1475" t="s">
        <v>319</v>
      </c>
      <c r="M17" s="1473" t="s">
        <v>333</v>
      </c>
      <c r="N17" s="1475" t="s">
        <v>319</v>
      </c>
      <c r="O17" s="1473" t="s">
        <v>333</v>
      </c>
      <c r="P17" s="1475" t="s">
        <v>319</v>
      </c>
      <c r="Q17" s="1473" t="s">
        <v>333</v>
      </c>
      <c r="R17" s="1475" t="s">
        <v>319</v>
      </c>
      <c r="S17" s="1473" t="s">
        <v>333</v>
      </c>
      <c r="T17" s="1475" t="s">
        <v>319</v>
      </c>
      <c r="U17" s="1473" t="s">
        <v>333</v>
      </c>
      <c r="V17" s="1476" t="s">
        <v>319</v>
      </c>
      <c r="W17" s="1477" t="s">
        <v>333</v>
      </c>
      <c r="X17" s="1478" t="s">
        <v>319</v>
      </c>
      <c r="Y17" s="1477" t="s">
        <v>333</v>
      </c>
      <c r="Z17" s="1478" t="s">
        <v>319</v>
      </c>
      <c r="AA17" s="1477" t="s">
        <v>333</v>
      </c>
      <c r="AB17" s="1478" t="s">
        <v>319</v>
      </c>
      <c r="AC17" s="1477" t="s">
        <v>333</v>
      </c>
      <c r="AD17" s="1478" t="s">
        <v>319</v>
      </c>
      <c r="AE17" s="1477" t="s">
        <v>333</v>
      </c>
      <c r="AF17" s="1478" t="s">
        <v>319</v>
      </c>
      <c r="AG17" s="1477" t="s">
        <v>333</v>
      </c>
      <c r="AH17" s="1478" t="s">
        <v>319</v>
      </c>
      <c r="AI17" s="1477" t="s">
        <v>333</v>
      </c>
      <c r="AJ17" s="1478" t="s">
        <v>319</v>
      </c>
    </row>
    <row r="18" spans="1:36" s="1448" customFormat="1" ht="4.5" customHeight="1" thickBot="1">
      <c r="A18" s="1479"/>
      <c r="B18" s="1479"/>
      <c r="C18" s="1480"/>
      <c r="D18" s="1480"/>
      <c r="E18" s="1480"/>
      <c r="F18" s="1481"/>
      <c r="G18" s="1481"/>
      <c r="H18" s="1481"/>
      <c r="I18" s="1483"/>
      <c r="J18" s="1481"/>
      <c r="K18" s="1483"/>
      <c r="L18" s="1483"/>
      <c r="M18" s="1483"/>
      <c r="N18" s="1483"/>
      <c r="O18" s="1483"/>
      <c r="P18" s="1483"/>
      <c r="Q18" s="1483"/>
      <c r="R18" s="1483"/>
      <c r="S18" s="1483"/>
      <c r="T18" s="1483"/>
      <c r="U18" s="1483"/>
      <c r="V18" s="1483"/>
      <c r="W18" s="1483"/>
      <c r="X18" s="1483"/>
      <c r="Y18" s="1483"/>
      <c r="Z18" s="1483"/>
      <c r="AA18" s="1483"/>
      <c r="AB18" s="1483"/>
      <c r="AC18" s="1483"/>
      <c r="AD18" s="1483"/>
      <c r="AE18" s="1483"/>
      <c r="AF18" s="1483"/>
      <c r="AG18" s="1483"/>
      <c r="AH18" s="1483"/>
      <c r="AI18" s="1483"/>
      <c r="AJ18" s="1483"/>
    </row>
    <row r="19" spans="1:36" s="1448" customFormat="1" ht="16.5" customHeight="1">
      <c r="A19" s="1484" t="s">
        <v>284</v>
      </c>
      <c r="B19" s="1485"/>
      <c r="C19" s="1486" t="s">
        <v>334</v>
      </c>
      <c r="D19" s="1486"/>
      <c r="E19" s="1486"/>
      <c r="F19" s="1486"/>
      <c r="G19" s="1486"/>
      <c r="H19" s="1486"/>
      <c r="I19" s="1486"/>
      <c r="J19" s="1488"/>
      <c r="K19" s="1489"/>
      <c r="L19" s="1488"/>
      <c r="M19" s="1490"/>
      <c r="N19" s="1490"/>
      <c r="O19" s="1490"/>
      <c r="P19" s="1490"/>
      <c r="Q19" s="1490"/>
      <c r="R19" s="1490"/>
      <c r="S19" s="1490"/>
      <c r="T19" s="1490"/>
      <c r="U19" s="1490"/>
      <c r="V19" s="1490"/>
      <c r="W19" s="1491"/>
      <c r="X19" s="1491"/>
      <c r="Y19" s="1490"/>
      <c r="Z19" s="1492"/>
      <c r="AA19" s="1490"/>
      <c r="AB19" s="1492"/>
      <c r="AC19" s="1490"/>
      <c r="AD19" s="1492"/>
      <c r="AE19" s="1490"/>
      <c r="AF19" s="1492"/>
      <c r="AG19" s="1490"/>
      <c r="AH19" s="1492"/>
      <c r="AI19" s="1490"/>
      <c r="AJ19" s="1492"/>
    </row>
    <row r="20" spans="1:36" s="1507" customFormat="1" ht="16.5" customHeight="1">
      <c r="A20" s="1493" t="s">
        <v>600</v>
      </c>
      <c r="B20" s="1494"/>
      <c r="C20" s="1550" t="s">
        <v>335</v>
      </c>
      <c r="D20" s="1496"/>
      <c r="E20" s="1496"/>
      <c r="F20" s="1497"/>
      <c r="G20" s="1497"/>
      <c r="H20" s="1497"/>
      <c r="I20" s="1499"/>
      <c r="J20" s="1500"/>
      <c r="K20" s="1501"/>
      <c r="L20" s="1500"/>
      <c r="M20" s="1502"/>
      <c r="N20" s="1503"/>
      <c r="O20" s="1502"/>
      <c r="P20" s="1503"/>
      <c r="Q20" s="1502"/>
      <c r="R20" s="1503"/>
      <c r="S20" s="1502"/>
      <c r="T20" s="1503"/>
      <c r="U20" s="1502"/>
      <c r="V20" s="1503"/>
      <c r="W20" s="1504"/>
      <c r="X20" s="1505"/>
      <c r="Y20" s="1502"/>
      <c r="Z20" s="1506"/>
      <c r="AA20" s="1502"/>
      <c r="AB20" s="1506"/>
      <c r="AC20" s="1502"/>
      <c r="AD20" s="1506"/>
      <c r="AE20" s="1502"/>
      <c r="AF20" s="1506"/>
      <c r="AG20" s="1502"/>
      <c r="AH20" s="1506"/>
      <c r="AI20" s="1502"/>
      <c r="AJ20" s="1506"/>
    </row>
    <row r="21" spans="1:36" s="1507" customFormat="1" ht="16.5" customHeight="1">
      <c r="A21" s="1493">
        <v>1</v>
      </c>
      <c r="B21" s="1494"/>
      <c r="C21" s="1551" t="s">
        <v>601</v>
      </c>
      <c r="D21" s="1497" t="s">
        <v>337</v>
      </c>
      <c r="E21" s="1497"/>
      <c r="F21" s="1497">
        <v>4064.43</v>
      </c>
      <c r="G21" s="1497"/>
      <c r="H21" s="1497"/>
      <c r="I21" s="1497">
        <v>9.9</v>
      </c>
      <c r="J21" s="1503">
        <f>I21*F21</f>
        <v>40237.856999999996</v>
      </c>
      <c r="K21" s="1503"/>
      <c r="L21" s="1503">
        <f>ROUND(K21*$F21,2)</f>
        <v>0</v>
      </c>
      <c r="M21" s="1508"/>
      <c r="N21" s="1503">
        <f>M21*F21</f>
        <v>0</v>
      </c>
      <c r="O21" s="1502">
        <f>I21-K21+M21</f>
        <v>9.9</v>
      </c>
      <c r="P21" s="1503">
        <f>O21*F21</f>
        <v>40237.856999999996</v>
      </c>
      <c r="Q21" s="1502">
        <f>W21+Y21+AA21+AC21+AE21+AG21</f>
        <v>0</v>
      </c>
      <c r="R21" s="1503"/>
      <c r="S21" s="1503"/>
      <c r="T21" s="1503"/>
      <c r="U21" s="1503"/>
      <c r="V21" s="1503"/>
      <c r="W21" s="1503"/>
      <c r="X21" s="1503"/>
      <c r="Y21" s="1503"/>
      <c r="Z21" s="1503"/>
      <c r="AA21" s="1503"/>
      <c r="AB21" s="1503"/>
      <c r="AC21" s="1503"/>
      <c r="AD21" s="1503"/>
      <c r="AE21" s="1503"/>
      <c r="AF21" s="1503"/>
      <c r="AG21" s="1503"/>
      <c r="AH21" s="1503"/>
      <c r="AI21" s="1503"/>
      <c r="AJ21" s="1503"/>
    </row>
    <row r="22" spans="1:36" s="1507" customFormat="1" ht="16.5" customHeight="1">
      <c r="A22" s="1493" t="s">
        <v>602</v>
      </c>
      <c r="B22" s="1494"/>
      <c r="C22" s="1550" t="s">
        <v>339</v>
      </c>
      <c r="D22" s="1497"/>
      <c r="E22" s="1497"/>
      <c r="F22" s="1497"/>
      <c r="G22" s="1497"/>
      <c r="H22" s="1497"/>
      <c r="I22" s="1497"/>
      <c r="J22" s="1503"/>
      <c r="K22" s="1503"/>
      <c r="L22" s="1503"/>
      <c r="M22" s="1508"/>
      <c r="N22" s="1503"/>
      <c r="O22" s="1503"/>
      <c r="P22" s="1503"/>
      <c r="Q22" s="1502"/>
      <c r="R22" s="1503"/>
      <c r="S22" s="1503"/>
      <c r="T22" s="1503"/>
      <c r="U22" s="1503"/>
      <c r="V22" s="1503"/>
      <c r="W22" s="1503"/>
      <c r="X22" s="1503"/>
      <c r="Y22" s="1503"/>
      <c r="Z22" s="1503"/>
      <c r="AA22" s="1503"/>
      <c r="AB22" s="1503"/>
      <c r="AC22" s="1503"/>
      <c r="AD22" s="1503"/>
      <c r="AE22" s="1503"/>
      <c r="AF22" s="1503"/>
      <c r="AG22" s="1503"/>
      <c r="AH22" s="1503"/>
      <c r="AI22" s="1503"/>
      <c r="AJ22" s="1503"/>
    </row>
    <row r="23" spans="1:36" s="1507" customFormat="1" ht="16.5" customHeight="1">
      <c r="A23" s="1493">
        <v>2</v>
      </c>
      <c r="B23" s="1494"/>
      <c r="C23" s="1551" t="s">
        <v>603</v>
      </c>
      <c r="D23" s="1497" t="s">
        <v>344</v>
      </c>
      <c r="E23" s="1497"/>
      <c r="F23" s="1497"/>
      <c r="G23" s="1497"/>
      <c r="H23" s="1497"/>
      <c r="I23" s="1497"/>
      <c r="J23" s="1503"/>
      <c r="K23" s="1503"/>
      <c r="L23" s="1503"/>
      <c r="M23" s="1508"/>
      <c r="N23" s="1503"/>
      <c r="O23" s="1503"/>
      <c r="P23" s="1503"/>
      <c r="Q23" s="1502"/>
      <c r="R23" s="1503"/>
      <c r="S23" s="1503"/>
      <c r="T23" s="1503"/>
      <c r="U23" s="1503"/>
      <c r="V23" s="1503"/>
      <c r="W23" s="1503"/>
      <c r="X23" s="1503"/>
      <c r="Y23" s="1503"/>
      <c r="Z23" s="1503"/>
      <c r="AA23" s="1503"/>
      <c r="AB23" s="1503"/>
      <c r="AC23" s="1503"/>
      <c r="AD23" s="1503"/>
      <c r="AE23" s="1503"/>
      <c r="AF23" s="1503"/>
      <c r="AG23" s="1503"/>
      <c r="AH23" s="1503"/>
      <c r="AI23" s="1503"/>
      <c r="AJ23" s="1503"/>
    </row>
    <row r="24" spans="1:36" s="1507" customFormat="1" ht="16.5" customHeight="1">
      <c r="A24" s="1493" t="s">
        <v>604</v>
      </c>
      <c r="B24" s="1494"/>
      <c r="C24" s="1550" t="s">
        <v>348</v>
      </c>
      <c r="D24" s="1497" t="s">
        <v>344</v>
      </c>
      <c r="E24" s="1497"/>
      <c r="F24" s="1497">
        <v>24.45</v>
      </c>
      <c r="G24" s="1497"/>
      <c r="H24" s="1497"/>
      <c r="I24" s="1497">
        <v>3205.06</v>
      </c>
      <c r="J24" s="1503">
        <f>I24*F24</f>
        <v>78363.71699999999</v>
      </c>
      <c r="K24" s="1503"/>
      <c r="L24" s="1503">
        <f>ROUND(K24*$F24,2)</f>
        <v>0</v>
      </c>
      <c r="M24" s="1508"/>
      <c r="N24" s="1503">
        <f>M24*F24</f>
        <v>0</v>
      </c>
      <c r="O24" s="1502">
        <f>I24-K24+M24</f>
        <v>3205.06</v>
      </c>
      <c r="P24" s="1503">
        <f>O24*F24</f>
        <v>78363.71699999999</v>
      </c>
      <c r="Q24" s="1502">
        <f>W24+Y24+AA24+AC24+AE24+AG24</f>
        <v>0</v>
      </c>
      <c r="R24" s="1503">
        <f>Q24*F24</f>
        <v>0</v>
      </c>
      <c r="S24" s="1503"/>
      <c r="T24" s="1503"/>
      <c r="U24" s="1503"/>
      <c r="V24" s="1503"/>
      <c r="W24" s="1503"/>
      <c r="X24" s="1503"/>
      <c r="Y24" s="1503"/>
      <c r="Z24" s="1503"/>
      <c r="AA24" s="1503"/>
      <c r="AB24" s="1503"/>
      <c r="AC24" s="1503"/>
      <c r="AD24" s="1503"/>
      <c r="AE24" s="1503"/>
      <c r="AF24" s="1503"/>
      <c r="AG24" s="1503"/>
      <c r="AH24" s="1503"/>
      <c r="AI24" s="1503"/>
      <c r="AJ24" s="1503"/>
    </row>
    <row r="25" spans="1:36" s="1507" customFormat="1" ht="16.5" customHeight="1">
      <c r="A25" s="1493">
        <v>3</v>
      </c>
      <c r="B25" s="1494"/>
      <c r="C25" s="1551" t="s">
        <v>605</v>
      </c>
      <c r="D25" s="1497" t="s">
        <v>344</v>
      </c>
      <c r="E25" s="1497"/>
      <c r="F25" s="1497">
        <v>24.45</v>
      </c>
      <c r="G25" s="1497"/>
      <c r="H25" s="1497"/>
      <c r="I25" s="1497">
        <v>15711.22</v>
      </c>
      <c r="J25" s="1503">
        <f>I25*F25</f>
        <v>384139.32899999997</v>
      </c>
      <c r="K25" s="1503"/>
      <c r="L25" s="1503">
        <f>ROUND(K25*$F25,2)</f>
        <v>0</v>
      </c>
      <c r="M25" s="1508"/>
      <c r="N25" s="1503">
        <f>M25*F25</f>
        <v>0</v>
      </c>
      <c r="O25" s="1502">
        <f>I25-K25+M25</f>
        <v>15711.22</v>
      </c>
      <c r="P25" s="1503">
        <f>O25*F25</f>
        <v>384139.32899999997</v>
      </c>
      <c r="Q25" s="1502">
        <f>W25+Y25+AA25+AC25+AE25+AG25</f>
        <v>0</v>
      </c>
      <c r="R25" s="1503">
        <f>Q25*F25</f>
        <v>0</v>
      </c>
      <c r="S25" s="1503"/>
      <c r="T25" s="1503"/>
      <c r="U25" s="1503"/>
      <c r="V25" s="1503"/>
      <c r="W25" s="1503"/>
      <c r="X25" s="1503"/>
      <c r="Y25" s="1503"/>
      <c r="Z25" s="1503"/>
      <c r="AA25" s="1503"/>
      <c r="AB25" s="1503"/>
      <c r="AC25" s="1503"/>
      <c r="AD25" s="1503"/>
      <c r="AE25" s="1503"/>
      <c r="AF25" s="1503"/>
      <c r="AG25" s="1503"/>
      <c r="AH25" s="1503"/>
      <c r="AI25" s="1503"/>
      <c r="AJ25" s="1503"/>
    </row>
    <row r="26" spans="1:36" s="1507" customFormat="1" ht="24.95" customHeight="1">
      <c r="A26" s="1493">
        <v>4</v>
      </c>
      <c r="B26" s="1494"/>
      <c r="C26" s="1552" t="s">
        <v>606</v>
      </c>
      <c r="D26" s="1497" t="s">
        <v>344</v>
      </c>
      <c r="E26" s="1497"/>
      <c r="F26" s="1497"/>
      <c r="G26" s="1497"/>
      <c r="H26" s="1497"/>
      <c r="I26" s="1497"/>
      <c r="J26" s="1503"/>
      <c r="K26" s="1503"/>
      <c r="L26" s="1503"/>
      <c r="M26" s="1508"/>
      <c r="N26" s="1503"/>
      <c r="O26" s="1503"/>
      <c r="P26" s="1503"/>
      <c r="Q26" s="1502"/>
      <c r="R26" s="1503"/>
      <c r="S26" s="1503"/>
      <c r="T26" s="1503"/>
      <c r="U26" s="1503"/>
      <c r="V26" s="1503"/>
      <c r="W26" s="1503"/>
      <c r="X26" s="1503"/>
      <c r="Y26" s="1503"/>
      <c r="Z26" s="1503"/>
      <c r="AA26" s="1503"/>
      <c r="AB26" s="1503"/>
      <c r="AC26" s="1503"/>
      <c r="AD26" s="1503"/>
      <c r="AE26" s="1503"/>
      <c r="AF26" s="1503"/>
      <c r="AG26" s="1503"/>
      <c r="AH26" s="1503"/>
      <c r="AI26" s="1503"/>
      <c r="AJ26" s="1503"/>
    </row>
    <row r="27" spans="1:36" s="1507" customFormat="1" ht="16.5" customHeight="1">
      <c r="A27" s="1493" t="s">
        <v>607</v>
      </c>
      <c r="B27" s="1494"/>
      <c r="C27" s="1550" t="s">
        <v>358</v>
      </c>
      <c r="D27" s="1497"/>
      <c r="E27" s="1497"/>
      <c r="F27" s="1497"/>
      <c r="G27" s="1497"/>
      <c r="H27" s="1497"/>
      <c r="I27" s="1497"/>
      <c r="J27" s="1503"/>
      <c r="K27" s="1503"/>
      <c r="L27" s="1503"/>
      <c r="M27" s="1508"/>
      <c r="N27" s="1503"/>
      <c r="O27" s="1503"/>
      <c r="P27" s="1503"/>
      <c r="Q27" s="1502"/>
      <c r="R27" s="1503"/>
      <c r="S27" s="1503"/>
      <c r="T27" s="1503"/>
      <c r="U27" s="1503"/>
      <c r="V27" s="1503"/>
      <c r="W27" s="1503"/>
      <c r="X27" s="1503"/>
      <c r="Y27" s="1503"/>
      <c r="Z27" s="1503"/>
      <c r="AA27" s="1503"/>
      <c r="AB27" s="1503"/>
      <c r="AC27" s="1503"/>
      <c r="AD27" s="1503"/>
      <c r="AE27" s="1503"/>
      <c r="AF27" s="1503"/>
      <c r="AG27" s="1503"/>
      <c r="AH27" s="1503"/>
      <c r="AI27" s="1503"/>
      <c r="AJ27" s="1503"/>
    </row>
    <row r="28" spans="1:36" s="1507" customFormat="1" ht="24.95" customHeight="1">
      <c r="A28" s="1493">
        <v>5</v>
      </c>
      <c r="B28" s="1494"/>
      <c r="C28" s="1552" t="s">
        <v>608</v>
      </c>
      <c r="D28" s="1497" t="s">
        <v>344</v>
      </c>
      <c r="E28" s="1497"/>
      <c r="F28" s="1497">
        <v>31.98</v>
      </c>
      <c r="G28" s="1497"/>
      <c r="H28" s="1497"/>
      <c r="I28" s="1497">
        <v>1000</v>
      </c>
      <c r="J28" s="1503">
        <f>I28*F28</f>
        <v>31980</v>
      </c>
      <c r="K28" s="1503"/>
      <c r="L28" s="1503">
        <f>ROUND(K28*$F28,2)</f>
        <v>0</v>
      </c>
      <c r="M28" s="1508"/>
      <c r="N28" s="1503">
        <f>M28*F28</f>
        <v>0</v>
      </c>
      <c r="O28" s="1503">
        <f>I28-K28+M28</f>
        <v>1000</v>
      </c>
      <c r="P28" s="1503">
        <f>O28*F28</f>
        <v>31980</v>
      </c>
      <c r="Q28" s="1502">
        <f>W28+Y28+AA28+AC28+AE28+AG28</f>
        <v>0</v>
      </c>
      <c r="R28" s="1503">
        <f>Q28*F28</f>
        <v>0</v>
      </c>
      <c r="S28" s="1503"/>
      <c r="T28" s="1503"/>
      <c r="U28" s="1503"/>
      <c r="V28" s="1503"/>
      <c r="W28" s="1503"/>
      <c r="X28" s="1503"/>
      <c r="Y28" s="1503"/>
      <c r="Z28" s="1503"/>
      <c r="AA28" s="1503"/>
      <c r="AB28" s="1503"/>
      <c r="AC28" s="1503"/>
      <c r="AD28" s="1503"/>
      <c r="AE28" s="1503"/>
      <c r="AF28" s="1503"/>
      <c r="AG28" s="1503"/>
      <c r="AH28" s="1503"/>
      <c r="AI28" s="1503"/>
      <c r="AJ28" s="1503"/>
    </row>
    <row r="29" spans="1:36" s="1507" customFormat="1" ht="16.5" customHeight="1">
      <c r="A29" s="1493" t="s">
        <v>609</v>
      </c>
      <c r="B29" s="1494"/>
      <c r="C29" s="1550" t="s">
        <v>366</v>
      </c>
      <c r="D29" s="1497"/>
      <c r="E29" s="1497"/>
      <c r="F29" s="1497"/>
      <c r="G29" s="1497"/>
      <c r="H29" s="1497"/>
      <c r="I29" s="1497"/>
      <c r="J29" s="1503"/>
      <c r="K29" s="1503"/>
      <c r="L29" s="1503"/>
      <c r="M29" s="1508"/>
      <c r="N29" s="1503"/>
      <c r="O29" s="1502"/>
      <c r="P29" s="1503"/>
      <c r="Q29" s="1502"/>
      <c r="R29" s="1503"/>
      <c r="S29" s="1503"/>
      <c r="T29" s="1503"/>
      <c r="U29" s="1503"/>
      <c r="V29" s="1503"/>
      <c r="W29" s="1503"/>
      <c r="X29" s="1503"/>
      <c r="Y29" s="1503"/>
      <c r="Z29" s="1503"/>
      <c r="AA29" s="1503"/>
      <c r="AB29" s="1503"/>
      <c r="AC29" s="1503"/>
      <c r="AD29" s="1503"/>
      <c r="AE29" s="1503"/>
      <c r="AF29" s="1503"/>
      <c r="AG29" s="1503"/>
      <c r="AH29" s="1503"/>
      <c r="AI29" s="1503"/>
      <c r="AJ29" s="1503"/>
    </row>
    <row r="30" spans="1:36" s="1507" customFormat="1" ht="24.95" customHeight="1">
      <c r="A30" s="1493">
        <v>6</v>
      </c>
      <c r="B30" s="1494"/>
      <c r="C30" s="1552" t="s">
        <v>610</v>
      </c>
      <c r="D30" s="1497" t="s">
        <v>344</v>
      </c>
      <c r="E30" s="1497"/>
      <c r="F30" s="1497">
        <v>34.57</v>
      </c>
      <c r="G30" s="1497"/>
      <c r="H30" s="1497"/>
      <c r="I30" s="1497">
        <v>13209.67</v>
      </c>
      <c r="J30" s="1503">
        <f>I30*F30</f>
        <v>456658.29190000001</v>
      </c>
      <c r="K30" s="1503"/>
      <c r="L30" s="1503">
        <f>ROUND(K30*$F30,2)</f>
        <v>0</v>
      </c>
      <c r="M30" s="1508"/>
      <c r="N30" s="1503">
        <f>M30*F30</f>
        <v>0</v>
      </c>
      <c r="O30" s="1503">
        <f>I30-K30+M30</f>
        <v>13209.67</v>
      </c>
      <c r="P30" s="1503">
        <f>O30*F30</f>
        <v>456658.29190000001</v>
      </c>
      <c r="Q30" s="1502">
        <f>W30+Y30+AA30+AC30+AE30+AG30</f>
        <v>0</v>
      </c>
      <c r="R30" s="1503">
        <f>Q30*F30</f>
        <v>0</v>
      </c>
      <c r="S30" s="1503"/>
      <c r="T30" s="1503"/>
      <c r="U30" s="1503"/>
      <c r="V30" s="1503"/>
      <c r="W30" s="1503"/>
      <c r="X30" s="1503"/>
      <c r="Y30" s="1503"/>
      <c r="Z30" s="1503"/>
      <c r="AA30" s="1503"/>
      <c r="AB30" s="1503"/>
      <c r="AC30" s="1503"/>
      <c r="AD30" s="1503"/>
      <c r="AE30" s="1503"/>
      <c r="AF30" s="1503"/>
      <c r="AG30" s="1503"/>
      <c r="AH30" s="1503"/>
      <c r="AI30" s="1503"/>
      <c r="AJ30" s="1503"/>
    </row>
    <row r="31" spans="1:36" s="1507" customFormat="1" ht="16.5" customHeight="1">
      <c r="A31" s="1493">
        <v>7</v>
      </c>
      <c r="B31" s="1494"/>
      <c r="C31" s="1551" t="s">
        <v>611</v>
      </c>
      <c r="D31" s="1497" t="s">
        <v>344</v>
      </c>
      <c r="E31" s="1497"/>
      <c r="F31" s="1497"/>
      <c r="G31" s="1497"/>
      <c r="H31" s="1497"/>
      <c r="I31" s="1497"/>
      <c r="J31" s="1503"/>
      <c r="K31" s="1503"/>
      <c r="L31" s="1503"/>
      <c r="M31" s="1508"/>
      <c r="N31" s="1503"/>
      <c r="O31" s="1503"/>
      <c r="P31" s="1503"/>
      <c r="Q31" s="1502"/>
      <c r="R31" s="1503"/>
      <c r="S31" s="1503"/>
      <c r="T31" s="1503"/>
      <c r="U31" s="1503"/>
      <c r="V31" s="1503"/>
      <c r="W31" s="1503"/>
      <c r="X31" s="1503"/>
      <c r="Y31" s="1503"/>
      <c r="Z31" s="1503"/>
      <c r="AA31" s="1503"/>
      <c r="AB31" s="1503"/>
      <c r="AC31" s="1503"/>
      <c r="AD31" s="1503"/>
      <c r="AE31" s="1503"/>
      <c r="AF31" s="1503"/>
      <c r="AG31" s="1503"/>
      <c r="AH31" s="1503"/>
      <c r="AI31" s="1503"/>
      <c r="AJ31" s="1503"/>
    </row>
    <row r="32" spans="1:36" s="1507" customFormat="1" ht="16.5" customHeight="1">
      <c r="A32" s="1493">
        <v>8</v>
      </c>
      <c r="B32" s="1494"/>
      <c r="C32" s="1551" t="s">
        <v>612</v>
      </c>
      <c r="D32" s="1497" t="s">
        <v>344</v>
      </c>
      <c r="E32" s="1497"/>
      <c r="F32" s="1497"/>
      <c r="G32" s="1497"/>
      <c r="H32" s="1497"/>
      <c r="I32" s="1497"/>
      <c r="J32" s="1503"/>
      <c r="K32" s="1503"/>
      <c r="L32" s="1503"/>
      <c r="M32" s="1508"/>
      <c r="N32" s="1503"/>
      <c r="O32" s="1503"/>
      <c r="P32" s="1503"/>
      <c r="Q32" s="1502"/>
      <c r="R32" s="1503"/>
      <c r="S32" s="1503"/>
      <c r="T32" s="1503"/>
      <c r="U32" s="1503"/>
      <c r="V32" s="1503"/>
      <c r="W32" s="1503"/>
      <c r="X32" s="1503"/>
      <c r="Y32" s="1503"/>
      <c r="Z32" s="1503"/>
      <c r="AA32" s="1503"/>
      <c r="AB32" s="1503"/>
      <c r="AC32" s="1503"/>
      <c r="AD32" s="1503"/>
      <c r="AE32" s="1503"/>
      <c r="AF32" s="1503"/>
      <c r="AG32" s="1503"/>
      <c r="AH32" s="1503"/>
      <c r="AI32" s="1503"/>
      <c r="AJ32" s="1503"/>
    </row>
    <row r="33" spans="1:36" s="1507" customFormat="1" ht="16.5" customHeight="1">
      <c r="A33" s="1493">
        <v>9</v>
      </c>
      <c r="B33" s="1494"/>
      <c r="C33" s="1551" t="s">
        <v>613</v>
      </c>
      <c r="D33" s="1497" t="s">
        <v>344</v>
      </c>
      <c r="E33" s="1497"/>
      <c r="F33" s="1497"/>
      <c r="G33" s="1497"/>
      <c r="H33" s="1497"/>
      <c r="I33" s="1497"/>
      <c r="J33" s="1503"/>
      <c r="K33" s="1503"/>
      <c r="L33" s="1503"/>
      <c r="M33" s="1508"/>
      <c r="N33" s="1503"/>
      <c r="O33" s="1503"/>
      <c r="P33" s="1503"/>
      <c r="Q33" s="1502"/>
      <c r="R33" s="1503"/>
      <c r="S33" s="1503"/>
      <c r="T33" s="1503"/>
      <c r="U33" s="1503"/>
      <c r="V33" s="1503"/>
      <c r="W33" s="1503"/>
      <c r="X33" s="1503"/>
      <c r="Y33" s="1503"/>
      <c r="Z33" s="1503"/>
      <c r="AA33" s="1503"/>
      <c r="AB33" s="1503"/>
      <c r="AC33" s="1503"/>
      <c r="AD33" s="1503"/>
      <c r="AE33" s="1503"/>
      <c r="AF33" s="1503"/>
      <c r="AG33" s="1503"/>
      <c r="AH33" s="1503"/>
      <c r="AI33" s="1503"/>
      <c r="AJ33" s="1503"/>
    </row>
    <row r="34" spans="1:36" s="1507" customFormat="1" ht="16.5" customHeight="1">
      <c r="A34" s="1493">
        <v>10</v>
      </c>
      <c r="B34" s="1494"/>
      <c r="C34" s="1551" t="s">
        <v>614</v>
      </c>
      <c r="D34" s="1497" t="s">
        <v>344</v>
      </c>
      <c r="E34" s="1497"/>
      <c r="F34" s="1497">
        <v>142.1</v>
      </c>
      <c r="G34" s="1497"/>
      <c r="H34" s="1497"/>
      <c r="I34" s="1497">
        <v>67657.62</v>
      </c>
      <c r="J34" s="1503">
        <f>I34*F34</f>
        <v>9614147.8019999992</v>
      </c>
      <c r="K34" s="1503"/>
      <c r="L34" s="1503">
        <f>ROUND(K34*$F34,2)</f>
        <v>0</v>
      </c>
      <c r="M34" s="1508"/>
      <c r="N34" s="1503">
        <f>M34*F34</f>
        <v>0</v>
      </c>
      <c r="O34" s="1502">
        <f>I34-K34+M34</f>
        <v>67657.62</v>
      </c>
      <c r="P34" s="1503">
        <f>O34*F34</f>
        <v>9614147.8019999992</v>
      </c>
      <c r="Q34" s="1502">
        <f>W34+Y34+AA34+AC34+AE34+AG34</f>
        <v>0</v>
      </c>
      <c r="R34" s="1503">
        <f>Q34*F34</f>
        <v>0</v>
      </c>
      <c r="S34" s="1503"/>
      <c r="T34" s="1503"/>
      <c r="U34" s="1503"/>
      <c r="V34" s="1503"/>
      <c r="W34" s="1503"/>
      <c r="X34" s="1503"/>
      <c r="Y34" s="1503"/>
      <c r="Z34" s="1503"/>
      <c r="AA34" s="1503"/>
      <c r="AB34" s="1503"/>
      <c r="AC34" s="1503"/>
      <c r="AD34" s="1503"/>
      <c r="AE34" s="1503"/>
      <c r="AF34" s="1503"/>
      <c r="AG34" s="1503"/>
      <c r="AH34" s="1503"/>
      <c r="AI34" s="1503"/>
      <c r="AJ34" s="1503"/>
    </row>
    <row r="35" spans="1:36" s="1507" customFormat="1" ht="33" customHeight="1">
      <c r="A35" s="1493">
        <v>11</v>
      </c>
      <c r="B35" s="1494"/>
      <c r="C35" s="1552" t="s">
        <v>615</v>
      </c>
      <c r="D35" s="1497" t="s">
        <v>344</v>
      </c>
      <c r="E35" s="1497"/>
      <c r="F35" s="1497"/>
      <c r="G35" s="1497"/>
      <c r="H35" s="1497"/>
      <c r="I35" s="1497"/>
      <c r="J35" s="1503"/>
      <c r="K35" s="1503"/>
      <c r="L35" s="1503"/>
      <c r="M35" s="1508"/>
      <c r="N35" s="1503"/>
      <c r="O35" s="1503"/>
      <c r="P35" s="1503"/>
      <c r="Q35" s="1502"/>
      <c r="R35" s="1503"/>
      <c r="S35" s="1503"/>
      <c r="T35" s="1503"/>
      <c r="U35" s="1503"/>
      <c r="V35" s="1503"/>
      <c r="W35" s="1503"/>
      <c r="X35" s="1503"/>
      <c r="Y35" s="1503"/>
      <c r="Z35" s="1503"/>
      <c r="AA35" s="1503"/>
      <c r="AB35" s="1503"/>
      <c r="AC35" s="1503"/>
      <c r="AD35" s="1503"/>
      <c r="AE35" s="1503"/>
      <c r="AF35" s="1503"/>
      <c r="AG35" s="1503"/>
      <c r="AH35" s="1503"/>
      <c r="AI35" s="1503"/>
      <c r="AJ35" s="1503"/>
    </row>
    <row r="36" spans="1:36" s="1507" customFormat="1" ht="16.5" customHeight="1">
      <c r="A36" s="1493">
        <v>12</v>
      </c>
      <c r="B36" s="1494"/>
      <c r="C36" s="1551" t="s">
        <v>384</v>
      </c>
      <c r="D36" s="1497" t="s">
        <v>344</v>
      </c>
      <c r="E36" s="1497"/>
      <c r="F36" s="1497"/>
      <c r="G36" s="1497"/>
      <c r="H36" s="1497"/>
      <c r="I36" s="1497"/>
      <c r="J36" s="1503"/>
      <c r="K36" s="1503"/>
      <c r="L36" s="1503"/>
      <c r="M36" s="1508"/>
      <c r="N36" s="1503"/>
      <c r="O36" s="1503"/>
      <c r="P36" s="1503"/>
      <c r="Q36" s="1502"/>
      <c r="R36" s="1503"/>
      <c r="S36" s="1503"/>
      <c r="T36" s="1503"/>
      <c r="U36" s="1503"/>
      <c r="V36" s="1503"/>
      <c r="W36" s="1503"/>
      <c r="X36" s="1503"/>
      <c r="Y36" s="1503"/>
      <c r="Z36" s="1503"/>
      <c r="AA36" s="1503"/>
      <c r="AB36" s="1503"/>
      <c r="AC36" s="1503"/>
      <c r="AD36" s="1503"/>
      <c r="AE36" s="1503"/>
      <c r="AF36" s="1503"/>
      <c r="AG36" s="1503"/>
      <c r="AH36" s="1503"/>
      <c r="AI36" s="1503"/>
      <c r="AJ36" s="1503"/>
    </row>
    <row r="37" spans="1:36" s="1507" customFormat="1" ht="16.5" customHeight="1">
      <c r="A37" s="1493">
        <v>13</v>
      </c>
      <c r="B37" s="1494"/>
      <c r="C37" s="1551" t="s">
        <v>616</v>
      </c>
      <c r="D37" s="1497" t="s">
        <v>344</v>
      </c>
      <c r="E37" s="1497"/>
      <c r="F37" s="1497"/>
      <c r="G37" s="1497"/>
      <c r="H37" s="1497"/>
      <c r="I37" s="1497"/>
      <c r="J37" s="1503"/>
      <c r="K37" s="1503"/>
      <c r="L37" s="1503"/>
      <c r="M37" s="1508"/>
      <c r="N37" s="1503"/>
      <c r="O37" s="1503"/>
      <c r="P37" s="1503"/>
      <c r="Q37" s="1502"/>
      <c r="R37" s="1503"/>
      <c r="S37" s="1503"/>
      <c r="T37" s="1503"/>
      <c r="U37" s="1503"/>
      <c r="V37" s="1503"/>
      <c r="W37" s="1503"/>
      <c r="X37" s="1503"/>
      <c r="Y37" s="1503"/>
      <c r="Z37" s="1503"/>
      <c r="AA37" s="1503"/>
      <c r="AB37" s="1503"/>
      <c r="AC37" s="1503"/>
      <c r="AD37" s="1503"/>
      <c r="AE37" s="1503"/>
      <c r="AF37" s="1503"/>
      <c r="AG37" s="1503"/>
      <c r="AH37" s="1503"/>
      <c r="AI37" s="1503"/>
      <c r="AJ37" s="1503"/>
    </row>
    <row r="38" spans="1:36" s="1507" customFormat="1" ht="16.5" customHeight="1">
      <c r="A38" s="1493" t="s">
        <v>617</v>
      </c>
      <c r="B38" s="1494"/>
      <c r="C38" s="1550" t="s">
        <v>388</v>
      </c>
      <c r="D38" s="1497" t="s">
        <v>344</v>
      </c>
      <c r="E38" s="1497"/>
      <c r="F38" s="1497">
        <v>12.68</v>
      </c>
      <c r="G38" s="1497"/>
      <c r="H38" s="1497"/>
      <c r="I38" s="1497">
        <v>9161.6</v>
      </c>
      <c r="J38" s="1503">
        <f>I38*F38</f>
        <v>116169.088</v>
      </c>
      <c r="K38" s="1503"/>
      <c r="L38" s="1503">
        <f>ROUND(K38*$F38,2)</f>
        <v>0</v>
      </c>
      <c r="M38" s="1508"/>
      <c r="N38" s="1503">
        <f>M38*F38</f>
        <v>0</v>
      </c>
      <c r="O38" s="1502">
        <f>I38-K38+M38</f>
        <v>9161.6</v>
      </c>
      <c r="P38" s="1503">
        <f>O38*F38</f>
        <v>116169.088</v>
      </c>
      <c r="Q38" s="1502">
        <f>W38+Y38+AA38+AC38+AE38+AG38</f>
        <v>0</v>
      </c>
      <c r="R38" s="1503">
        <f>Q38*F38</f>
        <v>0</v>
      </c>
      <c r="S38" s="1503"/>
      <c r="T38" s="1503"/>
      <c r="U38" s="1503"/>
      <c r="V38" s="1503"/>
      <c r="W38" s="1503"/>
      <c r="X38" s="1503"/>
      <c r="Y38" s="1503"/>
      <c r="Z38" s="1503"/>
      <c r="AA38" s="1503"/>
      <c r="AB38" s="1503"/>
      <c r="AC38" s="1503"/>
      <c r="AD38" s="1503"/>
      <c r="AE38" s="1503"/>
      <c r="AF38" s="1503"/>
      <c r="AG38" s="1503"/>
      <c r="AH38" s="1503"/>
      <c r="AI38" s="1503"/>
      <c r="AJ38" s="1503"/>
    </row>
    <row r="39" spans="1:36" s="1507" customFormat="1" ht="24.95" customHeight="1">
      <c r="A39" s="1493">
        <v>14</v>
      </c>
      <c r="B39" s="1494"/>
      <c r="C39" s="1552" t="s">
        <v>618</v>
      </c>
      <c r="D39" s="1497" t="s">
        <v>344</v>
      </c>
      <c r="E39" s="1497"/>
      <c r="F39" s="1497"/>
      <c r="G39" s="1497"/>
      <c r="H39" s="1497"/>
      <c r="I39" s="1497"/>
      <c r="J39" s="1503"/>
      <c r="K39" s="1503"/>
      <c r="L39" s="1503"/>
      <c r="M39" s="1508"/>
      <c r="N39" s="1503"/>
      <c r="O39" s="1503"/>
      <c r="P39" s="1503"/>
      <c r="Q39" s="1502"/>
      <c r="R39" s="1503"/>
      <c r="S39" s="1503"/>
      <c r="T39" s="1503"/>
      <c r="U39" s="1503"/>
      <c r="V39" s="1503"/>
      <c r="W39" s="1503"/>
      <c r="X39" s="1503"/>
      <c r="Y39" s="1503"/>
      <c r="Z39" s="1503"/>
      <c r="AA39" s="1503"/>
      <c r="AB39" s="1503"/>
      <c r="AC39" s="1503"/>
      <c r="AD39" s="1503"/>
      <c r="AE39" s="1503"/>
      <c r="AF39" s="1503"/>
      <c r="AG39" s="1503"/>
      <c r="AH39" s="1503"/>
      <c r="AI39" s="1503"/>
      <c r="AJ39" s="1503"/>
    </row>
    <row r="40" spans="1:36" s="1507" customFormat="1" ht="16.5" customHeight="1">
      <c r="A40" s="1493">
        <v>15</v>
      </c>
      <c r="B40" s="1494"/>
      <c r="C40" s="1551" t="s">
        <v>619</v>
      </c>
      <c r="D40" s="1497" t="s">
        <v>344</v>
      </c>
      <c r="E40" s="1497"/>
      <c r="F40" s="1497">
        <v>12.68</v>
      </c>
      <c r="G40" s="1497"/>
      <c r="H40" s="1497"/>
      <c r="I40" s="1497">
        <v>1000</v>
      </c>
      <c r="J40" s="1503">
        <f>I40*F40</f>
        <v>12680</v>
      </c>
      <c r="K40" s="1503"/>
      <c r="L40" s="1503">
        <f>ROUND(K40*$F40,2)</f>
        <v>0</v>
      </c>
      <c r="M40" s="1508"/>
      <c r="N40" s="1503">
        <f>M40*F40</f>
        <v>0</v>
      </c>
      <c r="O40" s="1502">
        <f>I40-K40+M40</f>
        <v>1000</v>
      </c>
      <c r="P40" s="1503">
        <f>O40*F40</f>
        <v>12680</v>
      </c>
      <c r="Q40" s="1502">
        <f>W40+Y40+AA40+AC40+AE40+AG40</f>
        <v>0</v>
      </c>
      <c r="R40" s="1503">
        <f>Q40*F40</f>
        <v>0</v>
      </c>
      <c r="S40" s="1503"/>
      <c r="T40" s="1503"/>
      <c r="U40" s="1503"/>
      <c r="V40" s="1503"/>
      <c r="W40" s="1503"/>
      <c r="X40" s="1503"/>
      <c r="Y40" s="1503"/>
      <c r="Z40" s="1503"/>
      <c r="AA40" s="1503"/>
      <c r="AB40" s="1503"/>
      <c r="AC40" s="1503"/>
      <c r="AD40" s="1503"/>
      <c r="AE40" s="1503"/>
      <c r="AF40" s="1503"/>
      <c r="AG40" s="1503"/>
      <c r="AH40" s="1503"/>
      <c r="AI40" s="1503"/>
      <c r="AJ40" s="1503"/>
    </row>
    <row r="41" spans="1:36" s="1507" customFormat="1" ht="16.5" customHeight="1">
      <c r="A41" s="1493"/>
      <c r="B41" s="1494"/>
      <c r="C41" s="1551" t="s">
        <v>620</v>
      </c>
      <c r="D41" s="1497"/>
      <c r="E41" s="1497"/>
      <c r="F41" s="1497"/>
      <c r="G41" s="1497"/>
      <c r="H41" s="1497"/>
      <c r="I41" s="1497"/>
      <c r="J41" s="1503"/>
      <c r="K41" s="1503"/>
      <c r="L41" s="1503"/>
      <c r="M41" s="1508"/>
      <c r="N41" s="1503"/>
      <c r="O41" s="1503"/>
      <c r="P41" s="1503"/>
      <c r="Q41" s="1502"/>
      <c r="R41" s="1503"/>
      <c r="S41" s="1503"/>
      <c r="T41" s="1503"/>
      <c r="U41" s="1503"/>
      <c r="V41" s="1503"/>
      <c r="W41" s="1503"/>
      <c r="X41" s="1503"/>
      <c r="Y41" s="1503"/>
      <c r="Z41" s="1503"/>
      <c r="AA41" s="1503"/>
      <c r="AB41" s="1503"/>
      <c r="AC41" s="1503"/>
      <c r="AD41" s="1503"/>
      <c r="AE41" s="1503"/>
      <c r="AF41" s="1503"/>
      <c r="AG41" s="1503"/>
      <c r="AH41" s="1503"/>
      <c r="AI41" s="1503"/>
      <c r="AJ41" s="1503"/>
    </row>
    <row r="42" spans="1:36" s="1507" customFormat="1" ht="16.5" customHeight="1">
      <c r="A42" s="1493"/>
      <c r="B42" s="1494"/>
      <c r="C42" s="1551" t="s">
        <v>621</v>
      </c>
      <c r="D42" s="1497"/>
      <c r="E42" s="1497"/>
      <c r="F42" s="1497"/>
      <c r="G42" s="1497"/>
      <c r="H42" s="1497"/>
      <c r="I42" s="1497"/>
      <c r="J42" s="1503"/>
      <c r="K42" s="1503"/>
      <c r="L42" s="1503"/>
      <c r="M42" s="1508"/>
      <c r="N42" s="1503"/>
      <c r="O42" s="1503"/>
      <c r="P42" s="1503"/>
      <c r="Q42" s="1502"/>
      <c r="R42" s="1503"/>
      <c r="S42" s="1503"/>
      <c r="T42" s="1503"/>
      <c r="U42" s="1503"/>
      <c r="V42" s="1503"/>
      <c r="W42" s="1503"/>
      <c r="X42" s="1503"/>
      <c r="Y42" s="1503"/>
      <c r="Z42" s="1503"/>
      <c r="AA42" s="1503"/>
      <c r="AB42" s="1503"/>
      <c r="AC42" s="1503"/>
      <c r="AD42" s="1503"/>
      <c r="AE42" s="1503"/>
      <c r="AF42" s="1503"/>
      <c r="AG42" s="1503"/>
      <c r="AH42" s="1503"/>
      <c r="AI42" s="1503"/>
      <c r="AJ42" s="1503"/>
    </row>
    <row r="43" spans="1:36" s="1507" customFormat="1" ht="16.5" customHeight="1">
      <c r="A43" s="1493">
        <f>A40+1</f>
        <v>16</v>
      </c>
      <c r="B43" s="1494"/>
      <c r="C43" s="1551" t="s">
        <v>622</v>
      </c>
      <c r="D43" s="1497" t="s">
        <v>344</v>
      </c>
      <c r="E43" s="1497"/>
      <c r="F43" s="1497">
        <v>26.63</v>
      </c>
      <c r="G43" s="1497"/>
      <c r="H43" s="1497"/>
      <c r="I43" s="1497">
        <v>23589.360000000001</v>
      </c>
      <c r="J43" s="1503">
        <f>I43*F43</f>
        <v>628184.6568</v>
      </c>
      <c r="K43" s="1503"/>
      <c r="L43" s="1503">
        <f>ROUND(K43*$F43,2)</f>
        <v>0</v>
      </c>
      <c r="M43" s="1508"/>
      <c r="N43" s="1503">
        <f>M43*F43</f>
        <v>0</v>
      </c>
      <c r="O43" s="1502">
        <f>I43-K43+M43</f>
        <v>23589.360000000001</v>
      </c>
      <c r="P43" s="1503">
        <f>O43*F43</f>
        <v>628184.6568</v>
      </c>
      <c r="Q43" s="1502">
        <f>W43+Y43+AA43+AC43+AE43+AG43</f>
        <v>0</v>
      </c>
      <c r="R43" s="1503">
        <f>Q43*F43</f>
        <v>0</v>
      </c>
      <c r="S43" s="1503"/>
      <c r="T43" s="1503"/>
      <c r="U43" s="1503"/>
      <c r="V43" s="1503"/>
      <c r="W43" s="1503"/>
      <c r="X43" s="1503"/>
      <c r="Y43" s="1503"/>
      <c r="Z43" s="1503"/>
      <c r="AA43" s="1503"/>
      <c r="AB43" s="1503"/>
      <c r="AC43" s="1503"/>
      <c r="AD43" s="1503"/>
      <c r="AE43" s="1503"/>
      <c r="AF43" s="1503"/>
      <c r="AG43" s="1503"/>
      <c r="AH43" s="1503"/>
      <c r="AI43" s="1503"/>
      <c r="AJ43" s="1503"/>
    </row>
    <row r="44" spans="1:36" s="1507" customFormat="1" ht="16.5" customHeight="1">
      <c r="A44" s="1493">
        <f>A43+1</f>
        <v>17</v>
      </c>
      <c r="B44" s="1494"/>
      <c r="C44" s="1551" t="s">
        <v>623</v>
      </c>
      <c r="D44" s="1497" t="s">
        <v>344</v>
      </c>
      <c r="E44" s="1497"/>
      <c r="F44" s="1497">
        <v>27.72</v>
      </c>
      <c r="G44" s="1497"/>
      <c r="H44" s="1497"/>
      <c r="I44" s="1497">
        <v>29601.81</v>
      </c>
      <c r="J44" s="1503">
        <f>I44*F44</f>
        <v>820562.17319999996</v>
      </c>
      <c r="K44" s="1503"/>
      <c r="L44" s="1503">
        <f>ROUND(K44*$F44,2)</f>
        <v>0</v>
      </c>
      <c r="M44" s="1508"/>
      <c r="N44" s="1503">
        <f>M44*F44</f>
        <v>0</v>
      </c>
      <c r="O44" s="1502">
        <f>I44-K44+M44</f>
        <v>29601.81</v>
      </c>
      <c r="P44" s="1503">
        <f>O44*F44</f>
        <v>820562.17319999996</v>
      </c>
      <c r="Q44" s="1502">
        <f>W44+Y44+AA44+AC44+AE44+AG44</f>
        <v>0</v>
      </c>
      <c r="R44" s="1503">
        <f>Q44*F44</f>
        <v>0</v>
      </c>
      <c r="S44" s="1503"/>
      <c r="T44" s="1503"/>
      <c r="U44" s="1503"/>
      <c r="V44" s="1503"/>
      <c r="W44" s="1503"/>
      <c r="X44" s="1503"/>
      <c r="Y44" s="1503"/>
      <c r="Z44" s="1503"/>
      <c r="AA44" s="1503"/>
      <c r="AB44" s="1503"/>
      <c r="AC44" s="1503"/>
      <c r="AD44" s="1503"/>
      <c r="AE44" s="1503"/>
      <c r="AF44" s="1503"/>
      <c r="AG44" s="1503"/>
      <c r="AH44" s="1503"/>
      <c r="AI44" s="1503"/>
      <c r="AJ44" s="1503"/>
    </row>
    <row r="45" spans="1:36" s="1507" customFormat="1" ht="16.5" customHeight="1">
      <c r="A45" s="1493">
        <f>A44+1</f>
        <v>18</v>
      </c>
      <c r="B45" s="1494"/>
      <c r="C45" s="1551" t="s">
        <v>624</v>
      </c>
      <c r="D45" s="1497" t="s">
        <v>344</v>
      </c>
      <c r="E45" s="1497"/>
      <c r="F45" s="1497">
        <v>30.79</v>
      </c>
      <c r="G45" s="1497"/>
      <c r="H45" s="1497"/>
      <c r="I45" s="1497">
        <v>13466.45</v>
      </c>
      <c r="J45" s="1503">
        <f>I45*F45</f>
        <v>414631.99550000002</v>
      </c>
      <c r="K45" s="1503"/>
      <c r="L45" s="1503">
        <f>ROUND(K45*$F45,2)</f>
        <v>0</v>
      </c>
      <c r="M45" s="1508"/>
      <c r="N45" s="1503">
        <f>M45*F45</f>
        <v>0</v>
      </c>
      <c r="O45" s="1502">
        <f>I45-K45+M45</f>
        <v>13466.45</v>
      </c>
      <c r="P45" s="1503">
        <f>O45*F45</f>
        <v>414631.99550000002</v>
      </c>
      <c r="Q45" s="1502">
        <f>W45+Y45+AA45+AC45+AE45+AG45</f>
        <v>0</v>
      </c>
      <c r="R45" s="1503">
        <f>Q45*F45</f>
        <v>0</v>
      </c>
      <c r="S45" s="1503"/>
      <c r="T45" s="1503"/>
      <c r="U45" s="1503"/>
      <c r="V45" s="1503"/>
      <c r="W45" s="1503"/>
      <c r="X45" s="1503"/>
      <c r="Y45" s="1503"/>
      <c r="Z45" s="1503"/>
      <c r="AA45" s="1503"/>
      <c r="AB45" s="1503"/>
      <c r="AC45" s="1503"/>
      <c r="AD45" s="1503"/>
      <c r="AE45" s="1503"/>
      <c r="AF45" s="1503"/>
      <c r="AG45" s="1503"/>
      <c r="AH45" s="1503"/>
      <c r="AI45" s="1503"/>
      <c r="AJ45" s="1503"/>
    </row>
    <row r="46" spans="1:36" s="1507" customFormat="1" ht="16.5" customHeight="1">
      <c r="A46" s="1493"/>
      <c r="B46" s="1494"/>
      <c r="C46" s="1551" t="s">
        <v>625</v>
      </c>
      <c r="D46" s="1497"/>
      <c r="E46" s="1497"/>
      <c r="F46" s="1497"/>
      <c r="G46" s="1497"/>
      <c r="H46" s="1497"/>
      <c r="I46" s="1497"/>
      <c r="J46" s="1503"/>
      <c r="K46" s="1503"/>
      <c r="L46" s="1503"/>
      <c r="M46" s="1508"/>
      <c r="N46" s="1503"/>
      <c r="O46" s="1503"/>
      <c r="P46" s="1503"/>
      <c r="Q46" s="1502"/>
      <c r="R46" s="1503"/>
      <c r="S46" s="1503"/>
      <c r="T46" s="1503"/>
      <c r="U46" s="1503"/>
      <c r="V46" s="1503"/>
      <c r="W46" s="1503"/>
      <c r="X46" s="1503"/>
      <c r="Y46" s="1503"/>
      <c r="Z46" s="1503"/>
      <c r="AA46" s="1503"/>
      <c r="AB46" s="1503"/>
      <c r="AC46" s="1503"/>
      <c r="AD46" s="1503"/>
      <c r="AE46" s="1503"/>
      <c r="AF46" s="1503"/>
      <c r="AG46" s="1503"/>
      <c r="AH46" s="1503"/>
      <c r="AI46" s="1503"/>
      <c r="AJ46" s="1503"/>
    </row>
    <row r="47" spans="1:36" s="1507" customFormat="1" ht="16.5" customHeight="1">
      <c r="A47" s="1493">
        <f>A45+1</f>
        <v>19</v>
      </c>
      <c r="B47" s="1494"/>
      <c r="C47" s="1551" t="s">
        <v>626</v>
      </c>
      <c r="D47" s="1497" t="s">
        <v>344</v>
      </c>
      <c r="E47" s="1497"/>
      <c r="F47" s="1497">
        <v>27.72</v>
      </c>
      <c r="G47" s="1497"/>
      <c r="H47" s="1497"/>
      <c r="I47" s="1497">
        <v>1000</v>
      </c>
      <c r="J47" s="1503">
        <f>I47*F47</f>
        <v>27720</v>
      </c>
      <c r="K47" s="1503"/>
      <c r="L47" s="1503">
        <f>ROUND(K47*$F47,2)</f>
        <v>0</v>
      </c>
      <c r="M47" s="1508"/>
      <c r="N47" s="1503">
        <f>M47*F47</f>
        <v>0</v>
      </c>
      <c r="O47" s="1502">
        <f>I47-K47+M47</f>
        <v>1000</v>
      </c>
      <c r="P47" s="1503">
        <f>O47*F47</f>
        <v>27720</v>
      </c>
      <c r="Q47" s="1502">
        <f>W47+Y47+AA47+AC47+AE47+AG47</f>
        <v>0</v>
      </c>
      <c r="R47" s="1503">
        <f>Q47*F47</f>
        <v>0</v>
      </c>
      <c r="S47" s="1503"/>
      <c r="T47" s="1503"/>
      <c r="U47" s="1503"/>
      <c r="V47" s="1503"/>
      <c r="W47" s="1503"/>
      <c r="X47" s="1503"/>
      <c r="Y47" s="1503"/>
      <c r="Z47" s="1503"/>
      <c r="AA47" s="1503"/>
      <c r="AB47" s="1503"/>
      <c r="AC47" s="1503"/>
      <c r="AD47" s="1503"/>
      <c r="AE47" s="1503"/>
      <c r="AF47" s="1503"/>
      <c r="AG47" s="1503"/>
      <c r="AH47" s="1503"/>
      <c r="AI47" s="1503"/>
      <c r="AJ47" s="1503"/>
    </row>
    <row r="48" spans="1:36" s="1507" customFormat="1" ht="16.5" customHeight="1">
      <c r="A48" s="1493"/>
      <c r="B48" s="1494"/>
      <c r="C48" s="1551" t="s">
        <v>627</v>
      </c>
      <c r="D48" s="1497"/>
      <c r="E48" s="1497"/>
      <c r="F48" s="1497"/>
      <c r="G48" s="1497"/>
      <c r="H48" s="1497"/>
      <c r="I48" s="1497"/>
      <c r="J48" s="1503"/>
      <c r="K48" s="1503"/>
      <c r="L48" s="1503"/>
      <c r="M48" s="1508"/>
      <c r="N48" s="1503"/>
      <c r="O48" s="1503"/>
      <c r="P48" s="1503"/>
      <c r="Q48" s="1502"/>
      <c r="R48" s="1503"/>
      <c r="S48" s="1503"/>
      <c r="T48" s="1503"/>
      <c r="U48" s="1503"/>
      <c r="V48" s="1503"/>
      <c r="W48" s="1503"/>
      <c r="X48" s="1503"/>
      <c r="Y48" s="1503"/>
      <c r="Z48" s="1503"/>
      <c r="AA48" s="1503"/>
      <c r="AB48" s="1503"/>
      <c r="AC48" s="1503"/>
      <c r="AD48" s="1503"/>
      <c r="AE48" s="1503"/>
      <c r="AF48" s="1503"/>
      <c r="AG48" s="1503"/>
      <c r="AH48" s="1503"/>
      <c r="AI48" s="1503"/>
      <c r="AJ48" s="1503"/>
    </row>
    <row r="49" spans="1:36" s="1507" customFormat="1" ht="16.5" customHeight="1">
      <c r="A49" s="1493">
        <f>A47+1</f>
        <v>20</v>
      </c>
      <c r="B49" s="1494"/>
      <c r="C49" s="1551" t="s">
        <v>628</v>
      </c>
      <c r="D49" s="1497" t="s">
        <v>344</v>
      </c>
      <c r="E49" s="1497"/>
      <c r="F49" s="1497">
        <v>11.04</v>
      </c>
      <c r="G49" s="1497"/>
      <c r="H49" s="1497"/>
      <c r="I49" s="1497">
        <v>23685</v>
      </c>
      <c r="J49" s="1503">
        <f>I49*F49</f>
        <v>261482.4</v>
      </c>
      <c r="K49" s="1503"/>
      <c r="L49" s="1503">
        <f>ROUND(K49*$F49,2)</f>
        <v>0</v>
      </c>
      <c r="M49" s="1508"/>
      <c r="N49" s="1503">
        <f>M49*F49</f>
        <v>0</v>
      </c>
      <c r="O49" s="1502">
        <f>I49-K49+M49</f>
        <v>23685</v>
      </c>
      <c r="P49" s="1503">
        <f>O49*F49</f>
        <v>261482.4</v>
      </c>
      <c r="Q49" s="1502">
        <f>W49+Y49+AA49+AC49+AE49+AG49</f>
        <v>0</v>
      </c>
      <c r="R49" s="1503">
        <f>Q49*F49</f>
        <v>0</v>
      </c>
      <c r="S49" s="1503"/>
      <c r="T49" s="1503"/>
      <c r="U49" s="1503"/>
      <c r="V49" s="1503"/>
      <c r="W49" s="1503"/>
      <c r="X49" s="1503"/>
      <c r="Y49" s="1503"/>
      <c r="Z49" s="1503"/>
      <c r="AA49" s="1503"/>
      <c r="AB49" s="1503"/>
      <c r="AC49" s="1503"/>
      <c r="AD49" s="1503"/>
      <c r="AE49" s="1503"/>
      <c r="AF49" s="1503"/>
      <c r="AG49" s="1503"/>
      <c r="AH49" s="1503"/>
      <c r="AI49" s="1503"/>
      <c r="AJ49" s="1503"/>
    </row>
    <row r="50" spans="1:36" s="1507" customFormat="1" ht="16.5" customHeight="1">
      <c r="A50" s="1493"/>
      <c r="B50" s="1494"/>
      <c r="C50" s="1551" t="s">
        <v>629</v>
      </c>
      <c r="D50" s="1553"/>
      <c r="E50" s="1553"/>
      <c r="F50" s="1497"/>
      <c r="G50" s="1497"/>
      <c r="H50" s="1497"/>
      <c r="I50" s="1497"/>
      <c r="J50" s="1503"/>
      <c r="K50" s="1503"/>
      <c r="L50" s="1503"/>
      <c r="M50" s="1508"/>
      <c r="N50" s="1503"/>
      <c r="O50" s="1503"/>
      <c r="P50" s="1503"/>
      <c r="Q50" s="1502"/>
      <c r="R50" s="1503"/>
      <c r="S50" s="1503"/>
      <c r="T50" s="1503"/>
      <c r="U50" s="1503"/>
      <c r="V50" s="1503"/>
      <c r="W50" s="1503"/>
      <c r="X50" s="1503"/>
      <c r="Y50" s="1503"/>
      <c r="Z50" s="1503"/>
      <c r="AA50" s="1503"/>
      <c r="AB50" s="1503"/>
      <c r="AC50" s="1503"/>
      <c r="AD50" s="1503"/>
      <c r="AE50" s="1503"/>
      <c r="AF50" s="1503"/>
      <c r="AG50" s="1503"/>
      <c r="AH50" s="1503"/>
      <c r="AI50" s="1503"/>
      <c r="AJ50" s="1503"/>
    </row>
    <row r="51" spans="1:36" s="1507" customFormat="1" ht="16.5" customHeight="1">
      <c r="A51" s="1493"/>
      <c r="B51" s="1494"/>
      <c r="C51" s="1551" t="s">
        <v>630</v>
      </c>
      <c r="D51" s="1497"/>
      <c r="E51" s="1497"/>
      <c r="F51" s="1497"/>
      <c r="G51" s="1497"/>
      <c r="H51" s="1497"/>
      <c r="I51" s="1497"/>
      <c r="J51" s="1503"/>
      <c r="K51" s="1503"/>
      <c r="L51" s="1503"/>
      <c r="M51" s="1508"/>
      <c r="N51" s="1503"/>
      <c r="O51" s="1503"/>
      <c r="P51" s="1503"/>
      <c r="Q51" s="1502"/>
      <c r="R51" s="1503"/>
      <c r="S51" s="1503"/>
      <c r="T51" s="1503"/>
      <c r="U51" s="1503"/>
      <c r="V51" s="1503"/>
      <c r="W51" s="1503"/>
      <c r="X51" s="1503"/>
      <c r="Y51" s="1503"/>
      <c r="Z51" s="1503"/>
      <c r="AA51" s="1503"/>
      <c r="AB51" s="1503"/>
      <c r="AC51" s="1503"/>
      <c r="AD51" s="1503"/>
      <c r="AE51" s="1503"/>
      <c r="AF51" s="1503"/>
      <c r="AG51" s="1503"/>
      <c r="AH51" s="1503"/>
      <c r="AI51" s="1503"/>
      <c r="AJ51" s="1503"/>
    </row>
    <row r="52" spans="1:36" s="1507" customFormat="1" ht="16.5" customHeight="1">
      <c r="A52" s="1493"/>
      <c r="B52" s="1494"/>
      <c r="C52" s="1551" t="s">
        <v>631</v>
      </c>
      <c r="D52" s="1497"/>
      <c r="E52" s="1497"/>
      <c r="F52" s="1497"/>
      <c r="G52" s="1497"/>
      <c r="H52" s="1497"/>
      <c r="I52" s="1497"/>
      <c r="J52" s="1503"/>
      <c r="K52" s="1503"/>
      <c r="L52" s="1503"/>
      <c r="M52" s="1508"/>
      <c r="N52" s="1503"/>
      <c r="O52" s="1503"/>
      <c r="P52" s="1503"/>
      <c r="Q52" s="1502"/>
      <c r="R52" s="1503"/>
      <c r="S52" s="1503"/>
      <c r="T52" s="1503"/>
      <c r="U52" s="1503"/>
      <c r="V52" s="1503"/>
      <c r="W52" s="1503"/>
      <c r="X52" s="1503"/>
      <c r="Y52" s="1503"/>
      <c r="Z52" s="1503"/>
      <c r="AA52" s="1503"/>
      <c r="AB52" s="1503"/>
      <c r="AC52" s="1503"/>
      <c r="AD52" s="1503"/>
      <c r="AE52" s="1503"/>
      <c r="AF52" s="1503"/>
      <c r="AG52" s="1503"/>
      <c r="AH52" s="1503"/>
      <c r="AI52" s="1503"/>
      <c r="AJ52" s="1503"/>
    </row>
    <row r="53" spans="1:36" s="1507" customFormat="1" ht="16.5" customHeight="1">
      <c r="A53" s="1493">
        <v>14</v>
      </c>
      <c r="B53" s="1494"/>
      <c r="C53" s="1551" t="s">
        <v>632</v>
      </c>
      <c r="D53" s="1497" t="s">
        <v>344</v>
      </c>
      <c r="E53" s="1497"/>
      <c r="F53" s="1497">
        <v>20.53</v>
      </c>
      <c r="G53" s="1497"/>
      <c r="H53" s="1497"/>
      <c r="I53" s="1497">
        <v>225</v>
      </c>
      <c r="J53" s="1503">
        <f>I53*F53</f>
        <v>4619.25</v>
      </c>
      <c r="K53" s="1503"/>
      <c r="L53" s="1503">
        <f>ROUND(K53*$F53,2)</f>
        <v>0</v>
      </c>
      <c r="M53" s="1508"/>
      <c r="N53" s="1503">
        <f>M53*F53</f>
        <v>0</v>
      </c>
      <c r="O53" s="1502">
        <f>I53-K53+M53</f>
        <v>225</v>
      </c>
      <c r="P53" s="1503">
        <f>O53*F53</f>
        <v>4619.25</v>
      </c>
      <c r="Q53" s="1502">
        <f>W53+Y53+AA53+AC53+AE53+AG53</f>
        <v>0</v>
      </c>
      <c r="R53" s="1503">
        <f>Q53*F53</f>
        <v>0</v>
      </c>
      <c r="S53" s="1503"/>
      <c r="T53" s="1503"/>
      <c r="U53" s="1503"/>
      <c r="V53" s="1503"/>
      <c r="W53" s="1503"/>
      <c r="X53" s="1503"/>
      <c r="Y53" s="1503"/>
      <c r="Z53" s="1503"/>
      <c r="AA53" s="1503"/>
      <c r="AB53" s="1503"/>
      <c r="AC53" s="1503"/>
      <c r="AD53" s="1503"/>
      <c r="AE53" s="1503"/>
      <c r="AF53" s="1503"/>
      <c r="AG53" s="1503"/>
      <c r="AH53" s="1503"/>
      <c r="AI53" s="1503"/>
      <c r="AJ53" s="1503"/>
    </row>
    <row r="54" spans="1:36" s="1507" customFormat="1" ht="16.5" customHeight="1">
      <c r="A54" s="1493">
        <v>15</v>
      </c>
      <c r="B54" s="1494"/>
      <c r="C54" s="1551" t="s">
        <v>633</v>
      </c>
      <c r="D54" s="1497" t="s">
        <v>344</v>
      </c>
      <c r="E54" s="1497"/>
      <c r="F54" s="1497">
        <v>284.04000000000002</v>
      </c>
      <c r="G54" s="1497"/>
      <c r="H54" s="1497"/>
      <c r="I54" s="1497">
        <v>1468.27</v>
      </c>
      <c r="J54" s="1503">
        <f>I54*F54</f>
        <v>417047.41080000001</v>
      </c>
      <c r="K54" s="1503"/>
      <c r="L54" s="1503">
        <f>ROUND(K54*$F54,2)</f>
        <v>0</v>
      </c>
      <c r="M54" s="1508"/>
      <c r="N54" s="1503">
        <f>M54*F54</f>
        <v>0</v>
      </c>
      <c r="O54" s="1502">
        <f>I54-K54+M54</f>
        <v>1468.27</v>
      </c>
      <c r="P54" s="1503">
        <f>O54*F54</f>
        <v>417047.41080000001</v>
      </c>
      <c r="Q54" s="1502">
        <f>W54+Y54+AA54+AC54+AE54+AG54</f>
        <v>0</v>
      </c>
      <c r="R54" s="1503">
        <f>Q54*F54</f>
        <v>0</v>
      </c>
      <c r="S54" s="1503"/>
      <c r="T54" s="1503"/>
      <c r="U54" s="1503"/>
      <c r="V54" s="1503"/>
      <c r="W54" s="1503"/>
      <c r="X54" s="1503"/>
      <c r="Y54" s="1503"/>
      <c r="Z54" s="1503"/>
      <c r="AA54" s="1503"/>
      <c r="AB54" s="1503"/>
      <c r="AC54" s="1503"/>
      <c r="AD54" s="1503"/>
      <c r="AE54" s="1503"/>
      <c r="AF54" s="1503"/>
      <c r="AG54" s="1503"/>
      <c r="AH54" s="1503"/>
      <c r="AI54" s="1503"/>
      <c r="AJ54" s="1503"/>
    </row>
    <row r="55" spans="1:36" s="1507" customFormat="1" ht="16.5" customHeight="1">
      <c r="A55" s="1493">
        <v>16</v>
      </c>
      <c r="B55" s="1494"/>
      <c r="C55" s="1551" t="s">
        <v>634</v>
      </c>
      <c r="D55" s="1497" t="s">
        <v>344</v>
      </c>
      <c r="E55" s="1497"/>
      <c r="F55" s="1497">
        <v>428.89</v>
      </c>
      <c r="G55" s="1497"/>
      <c r="H55" s="1497"/>
      <c r="I55" s="1497">
        <v>754.66</v>
      </c>
      <c r="J55" s="1503">
        <f>I55*F55</f>
        <v>323666.1274</v>
      </c>
      <c r="K55" s="1503"/>
      <c r="L55" s="1503">
        <f>ROUND(K55*$F55,2)</f>
        <v>0</v>
      </c>
      <c r="M55" s="1508"/>
      <c r="N55" s="1503">
        <f>M55*F55</f>
        <v>0</v>
      </c>
      <c r="O55" s="1502">
        <f>I55-K55+M55</f>
        <v>754.66</v>
      </c>
      <c r="P55" s="1503">
        <f>O55*F55</f>
        <v>323666.1274</v>
      </c>
      <c r="Q55" s="1502">
        <f>W55+Y55+AA55+AC55+AE55+AG55</f>
        <v>0</v>
      </c>
      <c r="R55" s="1503">
        <f>Q55*F55</f>
        <v>0</v>
      </c>
      <c r="S55" s="1503"/>
      <c r="T55" s="1503"/>
      <c r="U55" s="1503"/>
      <c r="V55" s="1503"/>
      <c r="W55" s="1503"/>
      <c r="X55" s="1503"/>
      <c r="Y55" s="1503"/>
      <c r="Z55" s="1503"/>
      <c r="AA55" s="1503"/>
      <c r="AB55" s="1503"/>
      <c r="AC55" s="1503"/>
      <c r="AD55" s="1503"/>
      <c r="AE55" s="1503"/>
      <c r="AF55" s="1503"/>
      <c r="AG55" s="1503"/>
      <c r="AH55" s="1503"/>
      <c r="AI55" s="1503"/>
      <c r="AJ55" s="1503"/>
    </row>
    <row r="56" spans="1:36" s="1507" customFormat="1" ht="16.5" customHeight="1">
      <c r="A56" s="1554"/>
      <c r="B56" s="1555"/>
      <c r="C56" s="1556" t="s">
        <v>635</v>
      </c>
      <c r="D56" s="1497"/>
      <c r="E56" s="1497"/>
      <c r="F56" s="1511"/>
      <c r="G56" s="1511"/>
      <c r="H56" s="1511"/>
      <c r="I56" s="1509"/>
      <c r="J56" s="1510">
        <f>SUM(J21:J55)</f>
        <v>13632290.0986</v>
      </c>
      <c r="K56" s="1511" t="s">
        <v>399</v>
      </c>
      <c r="L56" s="1510">
        <f>SUM(L21:L55)</f>
        <v>0</v>
      </c>
      <c r="M56" s="1511" t="s">
        <v>399</v>
      </c>
      <c r="N56" s="1510">
        <f>SUM(N21:N55)</f>
        <v>0</v>
      </c>
      <c r="O56" s="1511"/>
      <c r="P56" s="1510">
        <f>SUM(P21:P55)</f>
        <v>13632290.0986</v>
      </c>
      <c r="Q56" s="1511"/>
      <c r="R56" s="1510">
        <f>SUM(R21:R55)</f>
        <v>0</v>
      </c>
      <c r="S56" s="1503"/>
      <c r="T56" s="1503"/>
      <c r="U56" s="1503"/>
      <c r="V56" s="1503"/>
      <c r="W56" s="1503"/>
      <c r="X56" s="1503"/>
      <c r="Y56" s="1503"/>
      <c r="Z56" s="1503"/>
      <c r="AA56" s="1503"/>
      <c r="AB56" s="1503"/>
      <c r="AC56" s="1503"/>
      <c r="AD56" s="1503"/>
      <c r="AE56" s="1503"/>
      <c r="AF56" s="1503"/>
      <c r="AG56" s="1503"/>
      <c r="AH56" s="1503"/>
      <c r="AI56" s="1503"/>
      <c r="AJ56" s="1503"/>
    </row>
    <row r="57" spans="1:36" s="1507" customFormat="1" ht="16.5" customHeight="1">
      <c r="A57" s="1557"/>
      <c r="B57" s="1558"/>
      <c r="C57" s="1559" t="s">
        <v>242</v>
      </c>
      <c r="D57" s="1560"/>
      <c r="E57" s="1560"/>
      <c r="F57" s="1561"/>
      <c r="G57" s="1561"/>
      <c r="H57" s="1561"/>
      <c r="I57" s="1512"/>
      <c r="J57" s="1513"/>
      <c r="K57" s="1514"/>
      <c r="L57" s="1515"/>
      <c r="M57" s="1516"/>
      <c r="N57" s="1517"/>
      <c r="O57" s="1516"/>
      <c r="P57" s="1517"/>
      <c r="Q57" s="1516"/>
      <c r="R57" s="1517"/>
      <c r="S57" s="1503"/>
      <c r="T57" s="1503"/>
      <c r="U57" s="1503"/>
      <c r="V57" s="1503"/>
      <c r="W57" s="1503"/>
      <c r="X57" s="1503"/>
      <c r="Y57" s="1503"/>
      <c r="Z57" s="1503"/>
      <c r="AA57" s="1503"/>
      <c r="AB57" s="1503"/>
      <c r="AC57" s="1503"/>
      <c r="AD57" s="1503"/>
      <c r="AE57" s="1503"/>
      <c r="AF57" s="1503"/>
      <c r="AG57" s="1503"/>
      <c r="AH57" s="1503"/>
      <c r="AI57" s="1503"/>
      <c r="AJ57" s="1503"/>
    </row>
    <row r="58" spans="1:36" s="1507" customFormat="1" ht="16.5" customHeight="1">
      <c r="A58" s="1493"/>
      <c r="B58" s="1494"/>
      <c r="C58" s="1551" t="s">
        <v>358</v>
      </c>
      <c r="D58" s="1553"/>
      <c r="E58" s="1553"/>
      <c r="F58" s="1525"/>
      <c r="G58" s="1525"/>
      <c r="H58" s="1525"/>
      <c r="I58" s="1518"/>
      <c r="J58" s="1519"/>
      <c r="K58" s="1508"/>
      <c r="L58" s="1520"/>
      <c r="M58" s="1502"/>
      <c r="N58" s="1503"/>
      <c r="O58" s="1502"/>
      <c r="P58" s="1503"/>
      <c r="Q58" s="1502"/>
      <c r="R58" s="1503"/>
      <c r="S58" s="1503"/>
      <c r="T58" s="1503"/>
      <c r="U58" s="1503"/>
      <c r="V58" s="1503"/>
      <c r="W58" s="1503"/>
      <c r="X58" s="1503"/>
      <c r="Y58" s="1503"/>
      <c r="Z58" s="1503"/>
      <c r="AA58" s="1503"/>
      <c r="AB58" s="1503"/>
      <c r="AC58" s="1503"/>
      <c r="AD58" s="1503"/>
      <c r="AE58" s="1503"/>
      <c r="AF58" s="1503"/>
      <c r="AG58" s="1503"/>
      <c r="AH58" s="1503"/>
      <c r="AI58" s="1503"/>
      <c r="AJ58" s="1503"/>
    </row>
    <row r="59" spans="1:36" s="1507" customFormat="1" ht="16.5" customHeight="1">
      <c r="A59" s="1493"/>
      <c r="B59" s="1494"/>
      <c r="C59" s="1551" t="s">
        <v>636</v>
      </c>
      <c r="D59" s="1497"/>
      <c r="E59" s="1497"/>
      <c r="F59" s="1525"/>
      <c r="G59" s="1525"/>
      <c r="H59" s="1525"/>
      <c r="I59" s="1518"/>
      <c r="J59" s="1503"/>
      <c r="K59" s="1503"/>
      <c r="L59" s="1503"/>
      <c r="M59" s="1503"/>
      <c r="N59" s="1503"/>
      <c r="O59" s="1503"/>
      <c r="P59" s="1503"/>
      <c r="Q59" s="1502"/>
      <c r="R59" s="1503"/>
      <c r="S59" s="1503"/>
      <c r="T59" s="1503"/>
      <c r="U59" s="1503"/>
      <c r="V59" s="1503"/>
      <c r="W59" s="1503"/>
      <c r="X59" s="1503"/>
      <c r="Y59" s="1503"/>
      <c r="Z59" s="1503"/>
      <c r="AA59" s="1503"/>
      <c r="AB59" s="1503"/>
      <c r="AC59" s="1503"/>
      <c r="AD59" s="1503"/>
      <c r="AE59" s="1503"/>
      <c r="AF59" s="1503"/>
      <c r="AG59" s="1503"/>
      <c r="AH59" s="1503"/>
      <c r="AI59" s="1503"/>
      <c r="AJ59" s="1503"/>
    </row>
    <row r="60" spans="1:36" s="1507" customFormat="1" ht="16.5" customHeight="1">
      <c r="A60" s="1493"/>
      <c r="B60" s="1494"/>
      <c r="C60" s="1551" t="s">
        <v>637</v>
      </c>
      <c r="D60" s="1497"/>
      <c r="E60" s="1497"/>
      <c r="F60" s="1525"/>
      <c r="G60" s="1525"/>
      <c r="H60" s="1525"/>
      <c r="I60" s="1518"/>
      <c r="J60" s="1503"/>
      <c r="K60" s="1503"/>
      <c r="L60" s="1503"/>
      <c r="M60" s="1503"/>
      <c r="N60" s="1503"/>
      <c r="O60" s="1503"/>
      <c r="P60" s="1503"/>
      <c r="Q60" s="1502"/>
      <c r="R60" s="1503"/>
      <c r="S60" s="1503"/>
      <c r="T60" s="1503"/>
      <c r="U60" s="1503"/>
      <c r="V60" s="1503"/>
      <c r="W60" s="1503"/>
      <c r="X60" s="1503"/>
      <c r="Y60" s="1503"/>
      <c r="Z60" s="1503"/>
      <c r="AA60" s="1503"/>
      <c r="AB60" s="1503"/>
      <c r="AC60" s="1503"/>
      <c r="AD60" s="1503"/>
      <c r="AE60" s="1503"/>
      <c r="AF60" s="1503"/>
      <c r="AG60" s="1503"/>
      <c r="AH60" s="1503"/>
      <c r="AI60" s="1503"/>
      <c r="AJ60" s="1503"/>
    </row>
    <row r="61" spans="1:36" s="1507" customFormat="1" ht="16.5" customHeight="1">
      <c r="A61" s="1493">
        <v>17</v>
      </c>
      <c r="B61" s="1494"/>
      <c r="C61" s="1551" t="s">
        <v>638</v>
      </c>
      <c r="D61" s="1497" t="s">
        <v>344</v>
      </c>
      <c r="E61" s="1497"/>
      <c r="F61" s="1497">
        <v>51.96</v>
      </c>
      <c r="G61" s="1497"/>
      <c r="H61" s="1497"/>
      <c r="I61" s="1497">
        <v>1549.1</v>
      </c>
      <c r="J61" s="1503">
        <f>I61*F61</f>
        <v>80491.23599999999</v>
      </c>
      <c r="K61" s="1503"/>
      <c r="L61" s="1503">
        <f>ROUND(K61*$F61,2)</f>
        <v>0</v>
      </c>
      <c r="M61" s="1503"/>
      <c r="N61" s="1503">
        <f>M61*F61</f>
        <v>0</v>
      </c>
      <c r="O61" s="1502">
        <f>I61-K61+M61</f>
        <v>1549.1</v>
      </c>
      <c r="P61" s="1503">
        <f>O61*F61</f>
        <v>80491.23599999999</v>
      </c>
      <c r="Q61" s="1502">
        <f>W61+Y61+AA61+AC61+AE61+AG61</f>
        <v>0</v>
      </c>
      <c r="R61" s="1503">
        <f>Q61*F61</f>
        <v>0</v>
      </c>
      <c r="S61" s="1503"/>
      <c r="T61" s="1503"/>
      <c r="U61" s="1503"/>
      <c r="V61" s="1503"/>
      <c r="W61" s="1503"/>
      <c r="X61" s="1503"/>
      <c r="Y61" s="1503"/>
      <c r="Z61" s="1503"/>
      <c r="AA61" s="1503"/>
      <c r="AB61" s="1503"/>
      <c r="AC61" s="1503"/>
      <c r="AD61" s="1503"/>
      <c r="AE61" s="1503"/>
      <c r="AF61" s="1503"/>
      <c r="AG61" s="1503"/>
      <c r="AH61" s="1503"/>
      <c r="AI61" s="1503"/>
      <c r="AJ61" s="1503"/>
    </row>
    <row r="62" spans="1:36" s="1507" customFormat="1" ht="16.5" customHeight="1">
      <c r="A62" s="1493"/>
      <c r="B62" s="1494"/>
      <c r="C62" s="1551" t="s">
        <v>388</v>
      </c>
      <c r="D62" s="1497"/>
      <c r="E62" s="1497"/>
      <c r="F62" s="1497"/>
      <c r="G62" s="1497"/>
      <c r="H62" s="1497"/>
      <c r="I62" s="1497"/>
      <c r="J62" s="1503"/>
      <c r="K62" s="1503"/>
      <c r="L62" s="1503"/>
      <c r="M62" s="1503"/>
      <c r="N62" s="1503"/>
      <c r="O62" s="1503"/>
      <c r="P62" s="1503"/>
      <c r="Q62" s="1502"/>
      <c r="R62" s="1503"/>
      <c r="S62" s="1503"/>
      <c r="T62" s="1503"/>
      <c r="U62" s="1503"/>
      <c r="V62" s="1503"/>
      <c r="W62" s="1503"/>
      <c r="X62" s="1503"/>
      <c r="Y62" s="1503"/>
      <c r="Z62" s="1503"/>
      <c r="AA62" s="1503"/>
      <c r="AB62" s="1503"/>
      <c r="AC62" s="1503"/>
      <c r="AD62" s="1503"/>
      <c r="AE62" s="1503"/>
      <c r="AF62" s="1503"/>
      <c r="AG62" s="1503"/>
      <c r="AH62" s="1503"/>
      <c r="AI62" s="1503"/>
      <c r="AJ62" s="1503"/>
    </row>
    <row r="63" spans="1:36" s="1507" customFormat="1" ht="16.5" customHeight="1">
      <c r="A63" s="1493"/>
      <c r="B63" s="1494"/>
      <c r="C63" s="1551" t="s">
        <v>639</v>
      </c>
      <c r="D63" s="1497"/>
      <c r="E63" s="1497"/>
      <c r="F63" s="1497"/>
      <c r="G63" s="1497"/>
      <c r="H63" s="1497"/>
      <c r="I63" s="1497"/>
      <c r="J63" s="1503"/>
      <c r="K63" s="1503"/>
      <c r="L63" s="1503"/>
      <c r="M63" s="1503"/>
      <c r="N63" s="1503"/>
      <c r="O63" s="1503"/>
      <c r="P63" s="1503"/>
      <c r="Q63" s="1502"/>
      <c r="R63" s="1503"/>
      <c r="S63" s="1503"/>
      <c r="T63" s="1503"/>
      <c r="U63" s="1503"/>
      <c r="V63" s="1503"/>
      <c r="W63" s="1503"/>
      <c r="X63" s="1503"/>
      <c r="Y63" s="1503"/>
      <c r="Z63" s="1503"/>
      <c r="AA63" s="1503"/>
      <c r="AB63" s="1503"/>
      <c r="AC63" s="1503"/>
      <c r="AD63" s="1503"/>
      <c r="AE63" s="1503"/>
      <c r="AF63" s="1503"/>
      <c r="AG63" s="1503"/>
      <c r="AH63" s="1503"/>
      <c r="AI63" s="1503"/>
      <c r="AJ63" s="1503"/>
    </row>
    <row r="64" spans="1:36" s="1507" customFormat="1" ht="16.5" customHeight="1">
      <c r="A64" s="1493">
        <v>18</v>
      </c>
      <c r="B64" s="1494"/>
      <c r="C64" s="1551" t="s">
        <v>640</v>
      </c>
      <c r="D64" s="1497" t="s">
        <v>344</v>
      </c>
      <c r="E64" s="1497"/>
      <c r="F64" s="1497">
        <v>205.47</v>
      </c>
      <c r="G64" s="1497"/>
      <c r="H64" s="1497"/>
      <c r="I64" s="1497">
        <v>483</v>
      </c>
      <c r="J64" s="1503">
        <f>I64*F64</f>
        <v>99242.01</v>
      </c>
      <c r="K64" s="1503"/>
      <c r="L64" s="1503">
        <f>ROUND(K64*$F64,2)</f>
        <v>0</v>
      </c>
      <c r="M64" s="1503"/>
      <c r="N64" s="1503">
        <f>M64*F64</f>
        <v>0</v>
      </c>
      <c r="O64" s="1502">
        <f>I64-K64+M64</f>
        <v>483</v>
      </c>
      <c r="P64" s="1503">
        <f>O64*F64</f>
        <v>99242.01</v>
      </c>
      <c r="Q64" s="1502">
        <f>W64+Y64+AA64+AC64+AE64+AG64</f>
        <v>0</v>
      </c>
      <c r="R64" s="1503">
        <f>Q64*F64</f>
        <v>0</v>
      </c>
      <c r="S64" s="1503"/>
      <c r="T64" s="1503"/>
      <c r="U64" s="1503"/>
      <c r="V64" s="1503"/>
      <c r="W64" s="1503"/>
      <c r="X64" s="1503"/>
      <c r="Y64" s="1503"/>
      <c r="Z64" s="1503"/>
      <c r="AA64" s="1503"/>
      <c r="AB64" s="1503"/>
      <c r="AC64" s="1503"/>
      <c r="AD64" s="1503"/>
      <c r="AE64" s="1503"/>
      <c r="AF64" s="1503"/>
      <c r="AG64" s="1503"/>
      <c r="AH64" s="1503"/>
      <c r="AI64" s="1503"/>
      <c r="AJ64" s="1503"/>
    </row>
    <row r="65" spans="1:36" s="1507" customFormat="1" ht="16.5" customHeight="1">
      <c r="A65" s="1493"/>
      <c r="B65" s="1494"/>
      <c r="C65" s="1551" t="s">
        <v>454</v>
      </c>
      <c r="D65" s="1497"/>
      <c r="E65" s="1497"/>
      <c r="F65" s="1497"/>
      <c r="G65" s="1497"/>
      <c r="H65" s="1497"/>
      <c r="I65" s="1497"/>
      <c r="J65" s="1503"/>
      <c r="K65" s="1503"/>
      <c r="L65" s="1503"/>
      <c r="M65" s="1503"/>
      <c r="N65" s="1503"/>
      <c r="O65" s="1503"/>
      <c r="P65" s="1503"/>
      <c r="Q65" s="1502"/>
      <c r="R65" s="1503"/>
      <c r="S65" s="1503"/>
      <c r="T65" s="1503"/>
      <c r="U65" s="1503"/>
      <c r="V65" s="1503"/>
      <c r="W65" s="1503"/>
      <c r="X65" s="1503"/>
      <c r="Y65" s="1503"/>
      <c r="Z65" s="1503"/>
      <c r="AA65" s="1503"/>
      <c r="AB65" s="1503"/>
      <c r="AC65" s="1503"/>
      <c r="AD65" s="1503"/>
      <c r="AE65" s="1503"/>
      <c r="AF65" s="1503"/>
      <c r="AG65" s="1503"/>
      <c r="AH65" s="1503"/>
      <c r="AI65" s="1503"/>
      <c r="AJ65" s="1503"/>
    </row>
    <row r="66" spans="1:36" s="1507" customFormat="1" ht="16.5" customHeight="1">
      <c r="A66" s="1493"/>
      <c r="B66" s="1494"/>
      <c r="C66" s="1551" t="s">
        <v>641</v>
      </c>
      <c r="D66" s="1497"/>
      <c r="E66" s="1497"/>
      <c r="F66" s="1497"/>
      <c r="G66" s="1497"/>
      <c r="H66" s="1497"/>
      <c r="I66" s="1497"/>
      <c r="J66" s="1503"/>
      <c r="K66" s="1503"/>
      <c r="L66" s="1503"/>
      <c r="M66" s="1503"/>
      <c r="N66" s="1503"/>
      <c r="O66" s="1503"/>
      <c r="P66" s="1503"/>
      <c r="Q66" s="1502"/>
      <c r="R66" s="1503"/>
      <c r="S66" s="1503"/>
      <c r="T66" s="1503"/>
      <c r="U66" s="1503"/>
      <c r="V66" s="1503"/>
      <c r="W66" s="1503"/>
      <c r="X66" s="1503"/>
      <c r="Y66" s="1503"/>
      <c r="Z66" s="1503"/>
      <c r="AA66" s="1503"/>
      <c r="AB66" s="1503"/>
      <c r="AC66" s="1503"/>
      <c r="AD66" s="1503"/>
      <c r="AE66" s="1503"/>
      <c r="AF66" s="1503"/>
      <c r="AG66" s="1503"/>
      <c r="AH66" s="1503"/>
      <c r="AI66" s="1503"/>
      <c r="AJ66" s="1503"/>
    </row>
    <row r="67" spans="1:36" s="1507" customFormat="1" ht="16.5" customHeight="1">
      <c r="A67" s="1493">
        <v>19</v>
      </c>
      <c r="B67" s="1494"/>
      <c r="C67" s="1551" t="s">
        <v>642</v>
      </c>
      <c r="D67" s="1497" t="s">
        <v>344</v>
      </c>
      <c r="E67" s="1497"/>
      <c r="F67" s="1497">
        <v>1684.85</v>
      </c>
      <c r="G67" s="1497"/>
      <c r="H67" s="1497"/>
      <c r="I67" s="1497">
        <v>69</v>
      </c>
      <c r="J67" s="1503">
        <f>I67*F67</f>
        <v>116254.65</v>
      </c>
      <c r="K67" s="1503"/>
      <c r="L67" s="1503">
        <f>ROUND(K67*$F67,2)</f>
        <v>0</v>
      </c>
      <c r="M67" s="1503"/>
      <c r="N67" s="1503">
        <f>M67*F67</f>
        <v>0</v>
      </c>
      <c r="O67" s="1502">
        <f>I67-K67+M67</f>
        <v>69</v>
      </c>
      <c r="P67" s="1503">
        <f>O67*F67</f>
        <v>116254.65</v>
      </c>
      <c r="Q67" s="1502">
        <f>W67+Y67+AA67+AC67+AE67+AG67</f>
        <v>0</v>
      </c>
      <c r="R67" s="1503">
        <f>Q67*F67</f>
        <v>0</v>
      </c>
      <c r="S67" s="1503"/>
      <c r="T67" s="1503"/>
      <c r="U67" s="1503"/>
      <c r="V67" s="1503"/>
      <c r="W67" s="1503"/>
      <c r="X67" s="1503"/>
      <c r="Y67" s="1503"/>
      <c r="Z67" s="1503"/>
      <c r="AA67" s="1503"/>
      <c r="AB67" s="1503"/>
      <c r="AC67" s="1503"/>
      <c r="AD67" s="1503"/>
      <c r="AE67" s="1503"/>
      <c r="AF67" s="1503"/>
      <c r="AG67" s="1503"/>
      <c r="AH67" s="1503"/>
      <c r="AI67" s="1503"/>
      <c r="AJ67" s="1503"/>
    </row>
    <row r="68" spans="1:36" s="1507" customFormat="1" ht="16.5" customHeight="1">
      <c r="A68" s="1493">
        <v>20</v>
      </c>
      <c r="B68" s="1494"/>
      <c r="C68" s="1551" t="s">
        <v>643</v>
      </c>
      <c r="D68" s="1497" t="s">
        <v>344</v>
      </c>
      <c r="E68" s="1497"/>
      <c r="F68" s="1497">
        <v>1806.37</v>
      </c>
      <c r="G68" s="1497"/>
      <c r="H68" s="1497"/>
      <c r="I68" s="1497">
        <v>1370.72</v>
      </c>
      <c r="J68" s="1503">
        <f>I68*F68</f>
        <v>2476027.4863999998</v>
      </c>
      <c r="K68" s="1503"/>
      <c r="L68" s="1503">
        <f>ROUND(K68*$F68,2)</f>
        <v>0</v>
      </c>
      <c r="M68" s="1503"/>
      <c r="N68" s="1503">
        <f>M68*F68</f>
        <v>0</v>
      </c>
      <c r="O68" s="1502">
        <f>I68-K68+M68</f>
        <v>1370.72</v>
      </c>
      <c r="P68" s="1503">
        <f>O68*F68</f>
        <v>2476027.4863999998</v>
      </c>
      <c r="Q68" s="1502">
        <f>W68+Y68+AA68+AC68+AE68+AG68</f>
        <v>0</v>
      </c>
      <c r="R68" s="1503">
        <f>Q68*F68</f>
        <v>0</v>
      </c>
      <c r="S68" s="1503"/>
      <c r="T68" s="1503"/>
      <c r="U68" s="1503"/>
      <c r="V68" s="1503"/>
      <c r="W68" s="1503"/>
      <c r="X68" s="1503"/>
      <c r="Y68" s="1503"/>
      <c r="Z68" s="1503"/>
      <c r="AA68" s="1503"/>
      <c r="AB68" s="1503"/>
      <c r="AC68" s="1503"/>
      <c r="AD68" s="1503"/>
      <c r="AE68" s="1503"/>
      <c r="AF68" s="1503"/>
      <c r="AG68" s="1503"/>
      <c r="AH68" s="1503"/>
      <c r="AI68" s="1503"/>
      <c r="AJ68" s="1503"/>
    </row>
    <row r="69" spans="1:36" s="1507" customFormat="1" ht="16.5" customHeight="1">
      <c r="A69" s="1493">
        <v>21</v>
      </c>
      <c r="B69" s="1494"/>
      <c r="C69" s="1551" t="s">
        <v>644</v>
      </c>
      <c r="D69" s="1497" t="s">
        <v>344</v>
      </c>
      <c r="E69" s="1497"/>
      <c r="F69" s="1497">
        <v>2025.05</v>
      </c>
      <c r="G69" s="1497"/>
      <c r="H69" s="1497"/>
      <c r="I69" s="1497">
        <v>261.64999999999998</v>
      </c>
      <c r="J69" s="1503">
        <f>I69*F69</f>
        <v>529854.3324999999</v>
      </c>
      <c r="K69" s="1503"/>
      <c r="L69" s="1503">
        <f>ROUND(K69*$F69,2)</f>
        <v>0</v>
      </c>
      <c r="M69" s="1503"/>
      <c r="N69" s="1503">
        <f>M69*F69</f>
        <v>0</v>
      </c>
      <c r="O69" s="1502">
        <f>I69-K69+M69</f>
        <v>261.64999999999998</v>
      </c>
      <c r="P69" s="1503">
        <f>O69*F69</f>
        <v>529854.3324999999</v>
      </c>
      <c r="Q69" s="1502">
        <f>W69+Y69+AA69+AC69+AE69+AG69</f>
        <v>0</v>
      </c>
      <c r="R69" s="1503">
        <f>Q69*F69</f>
        <v>0</v>
      </c>
      <c r="S69" s="1503"/>
      <c r="T69" s="1503"/>
      <c r="U69" s="1503"/>
      <c r="V69" s="1503"/>
      <c r="W69" s="1503"/>
      <c r="X69" s="1503"/>
      <c r="Y69" s="1503"/>
      <c r="Z69" s="1503"/>
      <c r="AA69" s="1503"/>
      <c r="AB69" s="1503"/>
      <c r="AC69" s="1503"/>
      <c r="AD69" s="1503"/>
      <c r="AE69" s="1503"/>
      <c r="AF69" s="1503"/>
      <c r="AG69" s="1503"/>
      <c r="AH69" s="1503"/>
      <c r="AI69" s="1503"/>
      <c r="AJ69" s="1503"/>
    </row>
    <row r="70" spans="1:36" s="1507" customFormat="1" ht="16.5" customHeight="1">
      <c r="A70" s="1493"/>
      <c r="B70" s="1494"/>
      <c r="C70" s="1551" t="s">
        <v>437</v>
      </c>
      <c r="D70" s="1497"/>
      <c r="E70" s="1497"/>
      <c r="F70" s="1497"/>
      <c r="G70" s="1497"/>
      <c r="H70" s="1497"/>
      <c r="I70" s="1497"/>
      <c r="J70" s="1503"/>
      <c r="K70" s="1503"/>
      <c r="L70" s="1503"/>
      <c r="M70" s="1503"/>
      <c r="N70" s="1503"/>
      <c r="O70" s="1503"/>
      <c r="P70" s="1503"/>
      <c r="Q70" s="1502"/>
      <c r="R70" s="1503"/>
      <c r="S70" s="1503"/>
      <c r="T70" s="1503"/>
      <c r="U70" s="1503"/>
      <c r="V70" s="1503"/>
      <c r="W70" s="1503"/>
      <c r="X70" s="1503"/>
      <c r="Y70" s="1503"/>
      <c r="Z70" s="1503"/>
      <c r="AA70" s="1503"/>
      <c r="AB70" s="1503"/>
      <c r="AC70" s="1503"/>
      <c r="AD70" s="1503"/>
      <c r="AE70" s="1503"/>
      <c r="AF70" s="1503"/>
      <c r="AG70" s="1503"/>
      <c r="AH70" s="1503"/>
      <c r="AI70" s="1503"/>
      <c r="AJ70" s="1503"/>
    </row>
    <row r="71" spans="1:36" s="1507" customFormat="1" ht="16.5" customHeight="1">
      <c r="A71" s="1493"/>
      <c r="B71" s="1494"/>
      <c r="C71" s="1551" t="s">
        <v>645</v>
      </c>
      <c r="D71" s="1497"/>
      <c r="E71" s="1497"/>
      <c r="F71" s="1497"/>
      <c r="G71" s="1497"/>
      <c r="H71" s="1497"/>
      <c r="I71" s="1497"/>
      <c r="J71" s="1503"/>
      <c r="K71" s="1503"/>
      <c r="L71" s="1503"/>
      <c r="M71" s="1503"/>
      <c r="N71" s="1503"/>
      <c r="O71" s="1503"/>
      <c r="P71" s="1503"/>
      <c r="Q71" s="1502"/>
      <c r="R71" s="1503"/>
      <c r="S71" s="1503"/>
      <c r="T71" s="1503"/>
      <c r="U71" s="1503"/>
      <c r="V71" s="1503"/>
      <c r="W71" s="1503"/>
      <c r="X71" s="1503"/>
      <c r="Y71" s="1503"/>
      <c r="Z71" s="1503"/>
      <c r="AA71" s="1503"/>
      <c r="AB71" s="1503"/>
      <c r="AC71" s="1503"/>
      <c r="AD71" s="1503"/>
      <c r="AE71" s="1503"/>
      <c r="AF71" s="1503"/>
      <c r="AG71" s="1503"/>
      <c r="AH71" s="1503"/>
      <c r="AI71" s="1503"/>
      <c r="AJ71" s="1503"/>
    </row>
    <row r="72" spans="1:36" s="1507" customFormat="1" ht="16.5" customHeight="1">
      <c r="A72" s="1493"/>
      <c r="B72" s="1494"/>
      <c r="C72" s="1551" t="s">
        <v>646</v>
      </c>
      <c r="D72" s="1497"/>
      <c r="E72" s="1497"/>
      <c r="F72" s="1497"/>
      <c r="G72" s="1497"/>
      <c r="H72" s="1497"/>
      <c r="I72" s="1497"/>
      <c r="J72" s="1503"/>
      <c r="K72" s="1503"/>
      <c r="L72" s="1503"/>
      <c r="M72" s="1503"/>
      <c r="N72" s="1503"/>
      <c r="O72" s="1503"/>
      <c r="P72" s="1503"/>
      <c r="Q72" s="1502"/>
      <c r="R72" s="1503"/>
      <c r="S72" s="1503"/>
      <c r="T72" s="1503"/>
      <c r="U72" s="1503"/>
      <c r="V72" s="1503"/>
      <c r="W72" s="1503"/>
      <c r="X72" s="1503"/>
      <c r="Y72" s="1503"/>
      <c r="Z72" s="1503"/>
      <c r="AA72" s="1503"/>
      <c r="AB72" s="1503"/>
      <c r="AC72" s="1503"/>
      <c r="AD72" s="1503"/>
      <c r="AE72" s="1503"/>
      <c r="AF72" s="1503"/>
      <c r="AG72" s="1503"/>
      <c r="AH72" s="1503"/>
      <c r="AI72" s="1503"/>
      <c r="AJ72" s="1503"/>
    </row>
    <row r="73" spans="1:36" s="1507" customFormat="1" ht="16.5" customHeight="1">
      <c r="A73" s="1493">
        <v>22</v>
      </c>
      <c r="B73" s="1494"/>
      <c r="C73" s="1551" t="s">
        <v>647</v>
      </c>
      <c r="D73" s="1497" t="s">
        <v>648</v>
      </c>
      <c r="E73" s="1497"/>
      <c r="F73" s="1497">
        <v>19.73</v>
      </c>
      <c r="G73" s="1497"/>
      <c r="H73" s="1497"/>
      <c r="I73" s="1497">
        <v>19585</v>
      </c>
      <c r="J73" s="1503">
        <f>I73*F73</f>
        <v>386412.05</v>
      </c>
      <c r="K73" s="1503"/>
      <c r="L73" s="1503">
        <f>ROUND(K73*$F73,2)</f>
        <v>0</v>
      </c>
      <c r="M73" s="1503"/>
      <c r="N73" s="1503">
        <f>M73*F73</f>
        <v>0</v>
      </c>
      <c r="O73" s="1502">
        <f>I73-K73+M73</f>
        <v>19585</v>
      </c>
      <c r="P73" s="1503">
        <f>O73*F73</f>
        <v>386412.05</v>
      </c>
      <c r="Q73" s="1502">
        <f>W73+Y73+AA73+AC73+AE73+AG73</f>
        <v>0</v>
      </c>
      <c r="R73" s="1503">
        <f>Q73*F73</f>
        <v>0</v>
      </c>
      <c r="S73" s="1503"/>
      <c r="T73" s="1503"/>
      <c r="U73" s="1503"/>
      <c r="V73" s="1503"/>
      <c r="W73" s="1503"/>
      <c r="X73" s="1503"/>
      <c r="Y73" s="1503"/>
      <c r="Z73" s="1503"/>
      <c r="AA73" s="1503"/>
      <c r="AB73" s="1503"/>
      <c r="AC73" s="1503"/>
      <c r="AD73" s="1503"/>
      <c r="AE73" s="1503"/>
      <c r="AF73" s="1503"/>
      <c r="AG73" s="1503"/>
      <c r="AH73" s="1503"/>
      <c r="AI73" s="1503"/>
      <c r="AJ73" s="1503"/>
    </row>
    <row r="74" spans="1:36" s="1507" customFormat="1" ht="16.5" customHeight="1">
      <c r="A74" s="1493"/>
      <c r="B74" s="1494"/>
      <c r="C74" s="1551" t="s">
        <v>649</v>
      </c>
      <c r="D74" s="1497"/>
      <c r="E74" s="1497"/>
      <c r="F74" s="1497"/>
      <c r="G74" s="1497"/>
      <c r="H74" s="1497"/>
      <c r="I74" s="1497"/>
      <c r="J74" s="1503"/>
      <c r="K74" s="1503"/>
      <c r="L74" s="1503"/>
      <c r="M74" s="1503"/>
      <c r="N74" s="1503"/>
      <c r="O74" s="1503"/>
      <c r="P74" s="1503"/>
      <c r="Q74" s="1502"/>
      <c r="R74" s="1503"/>
      <c r="S74" s="1503"/>
      <c r="T74" s="1503"/>
      <c r="U74" s="1503"/>
      <c r="V74" s="1503"/>
      <c r="W74" s="1503"/>
      <c r="X74" s="1503"/>
      <c r="Y74" s="1503"/>
      <c r="Z74" s="1503"/>
      <c r="AA74" s="1503"/>
      <c r="AB74" s="1503"/>
      <c r="AC74" s="1503"/>
      <c r="AD74" s="1503"/>
      <c r="AE74" s="1503"/>
      <c r="AF74" s="1503"/>
      <c r="AG74" s="1503"/>
      <c r="AH74" s="1503"/>
      <c r="AI74" s="1503"/>
      <c r="AJ74" s="1503"/>
    </row>
    <row r="75" spans="1:36" s="1507" customFormat="1" ht="16.5" customHeight="1">
      <c r="A75" s="1493">
        <v>23</v>
      </c>
      <c r="B75" s="1494"/>
      <c r="C75" s="1551" t="s">
        <v>650</v>
      </c>
      <c r="D75" s="1497" t="s">
        <v>453</v>
      </c>
      <c r="E75" s="1497"/>
      <c r="F75" s="1497">
        <v>1901.83</v>
      </c>
      <c r="G75" s="1497"/>
      <c r="H75" s="1497"/>
      <c r="I75" s="1497">
        <v>59.43</v>
      </c>
      <c r="J75" s="1503">
        <f>I75*F75</f>
        <v>113025.75689999999</v>
      </c>
      <c r="K75" s="1503"/>
      <c r="L75" s="1503">
        <f>ROUND(K75*$F75,2)</f>
        <v>0</v>
      </c>
      <c r="M75" s="1503">
        <v>64</v>
      </c>
      <c r="N75" s="1503">
        <f>M75*F75</f>
        <v>121717.12</v>
      </c>
      <c r="O75" s="1502">
        <f>I75-K75+M75</f>
        <v>123.43</v>
      </c>
      <c r="P75" s="1503">
        <f>O75*F75</f>
        <v>234742.8769</v>
      </c>
      <c r="Q75" s="1502">
        <f>W75+Y75+AA75+AC75+AE75+AG75</f>
        <v>0</v>
      </c>
      <c r="R75" s="1503">
        <f>Q75*F75</f>
        <v>0</v>
      </c>
      <c r="S75" s="1503"/>
      <c r="T75" s="1503"/>
      <c r="U75" s="1503"/>
      <c r="V75" s="1503"/>
      <c r="W75" s="1503"/>
      <c r="X75" s="1503"/>
      <c r="Y75" s="1503"/>
      <c r="Z75" s="1503"/>
      <c r="AA75" s="1503"/>
      <c r="AB75" s="1503"/>
      <c r="AC75" s="1503"/>
      <c r="AD75" s="1503"/>
      <c r="AE75" s="1503"/>
      <c r="AF75" s="1503"/>
      <c r="AG75" s="1503"/>
      <c r="AH75" s="1503"/>
      <c r="AI75" s="1503"/>
      <c r="AJ75" s="1503"/>
    </row>
    <row r="76" spans="1:36" s="1507" customFormat="1" ht="16.5" customHeight="1">
      <c r="A76" s="1493">
        <v>24</v>
      </c>
      <c r="B76" s="1494"/>
      <c r="C76" s="1551" t="s">
        <v>651</v>
      </c>
      <c r="D76" s="1497" t="s">
        <v>453</v>
      </c>
      <c r="E76" s="1497"/>
      <c r="F76" s="1497">
        <v>3253.62</v>
      </c>
      <c r="G76" s="1497"/>
      <c r="H76" s="1497"/>
      <c r="I76" s="1497">
        <v>0</v>
      </c>
      <c r="J76" s="1503">
        <f>I76*F76</f>
        <v>0</v>
      </c>
      <c r="K76" s="1503"/>
      <c r="L76" s="1503">
        <f>ROUND(K76*$F76,2)</f>
        <v>0</v>
      </c>
      <c r="M76" s="1503"/>
      <c r="N76" s="1503">
        <f>M76*F76</f>
        <v>0</v>
      </c>
      <c r="O76" s="1502">
        <f>I76-K76+M76</f>
        <v>0</v>
      </c>
      <c r="P76" s="1503">
        <f>O76*F76</f>
        <v>0</v>
      </c>
      <c r="Q76" s="1502">
        <f>W76+Y76+AA76+AC76+AE76+AG76</f>
        <v>0</v>
      </c>
      <c r="R76" s="1503">
        <f>Q76*F76</f>
        <v>0</v>
      </c>
      <c r="S76" s="1503"/>
      <c r="T76" s="1503"/>
      <c r="U76" s="1503"/>
      <c r="V76" s="1503"/>
      <c r="W76" s="1503"/>
      <c r="X76" s="1503"/>
      <c r="Y76" s="1503"/>
      <c r="Z76" s="1503"/>
      <c r="AA76" s="1503"/>
      <c r="AB76" s="1503"/>
      <c r="AC76" s="1503"/>
      <c r="AD76" s="1503"/>
      <c r="AE76" s="1503"/>
      <c r="AF76" s="1503"/>
      <c r="AG76" s="1503"/>
      <c r="AH76" s="1503"/>
      <c r="AI76" s="1503"/>
      <c r="AJ76" s="1503"/>
    </row>
    <row r="77" spans="1:36" s="1507" customFormat="1" ht="16.5" customHeight="1">
      <c r="A77" s="1554"/>
      <c r="B77" s="1555"/>
      <c r="C77" s="1556" t="s">
        <v>652</v>
      </c>
      <c r="D77" s="1497"/>
      <c r="E77" s="1497"/>
      <c r="F77" s="1511"/>
      <c r="G77" s="1511"/>
      <c r="H77" s="1511"/>
      <c r="I77" s="1509"/>
      <c r="J77" s="1510">
        <f>SUM(J59:J76)</f>
        <v>3801307.5217999993</v>
      </c>
      <c r="K77" s="1511" t="s">
        <v>433</v>
      </c>
      <c r="L77" s="1510">
        <f>SUM(L59:L76)</f>
        <v>0</v>
      </c>
      <c r="M77" s="1511" t="s">
        <v>433</v>
      </c>
      <c r="N77" s="1510">
        <f>SUM(N59:N76)</f>
        <v>121717.12</v>
      </c>
      <c r="O77" s="1511"/>
      <c r="P77" s="1510">
        <f>SUM(P59:P76)</f>
        <v>3923024.6417999994</v>
      </c>
      <c r="Q77" s="1511"/>
      <c r="R77" s="1510">
        <f>SUM(R59:R76)</f>
        <v>0</v>
      </c>
      <c r="S77" s="1503"/>
      <c r="T77" s="1503"/>
      <c r="U77" s="1503"/>
      <c r="V77" s="1503"/>
      <c r="W77" s="1503"/>
      <c r="X77" s="1503"/>
      <c r="Y77" s="1503"/>
      <c r="Z77" s="1503"/>
      <c r="AA77" s="1503"/>
      <c r="AB77" s="1503"/>
      <c r="AC77" s="1503"/>
      <c r="AD77" s="1503"/>
      <c r="AE77" s="1503"/>
      <c r="AF77" s="1503"/>
      <c r="AG77" s="1503"/>
      <c r="AH77" s="1503"/>
      <c r="AI77" s="1503"/>
      <c r="AJ77" s="1503"/>
    </row>
    <row r="78" spans="1:36" s="1507" customFormat="1" ht="16.5" customHeight="1">
      <c r="A78" s="1554"/>
      <c r="B78" s="1555"/>
      <c r="C78" s="1562"/>
      <c r="D78" s="1563"/>
      <c r="E78" s="1563"/>
      <c r="F78" s="1511"/>
      <c r="G78" s="1511"/>
      <c r="H78" s="1511"/>
      <c r="I78" s="1509"/>
      <c r="J78" s="1510"/>
      <c r="K78" s="1508"/>
      <c r="L78" s="1520"/>
      <c r="M78" s="1502"/>
      <c r="N78" s="1503"/>
      <c r="O78" s="1502"/>
      <c r="P78" s="1503"/>
      <c r="Q78" s="1502"/>
      <c r="R78" s="1503"/>
      <c r="S78" s="1503"/>
      <c r="T78" s="1503"/>
      <c r="U78" s="1503"/>
      <c r="V78" s="1503"/>
      <c r="W78" s="1503"/>
      <c r="X78" s="1503"/>
      <c r="Y78" s="1503"/>
      <c r="Z78" s="1503"/>
      <c r="AA78" s="1503"/>
      <c r="AB78" s="1503"/>
      <c r="AC78" s="1503"/>
      <c r="AD78" s="1503"/>
      <c r="AE78" s="1503"/>
      <c r="AF78" s="1503"/>
      <c r="AG78" s="1503"/>
      <c r="AH78" s="1503"/>
      <c r="AI78" s="1503"/>
      <c r="AJ78" s="1503"/>
    </row>
    <row r="79" spans="1:36" s="1507" customFormat="1" ht="16.5" customHeight="1">
      <c r="A79" s="1564"/>
      <c r="B79" s="1565"/>
      <c r="C79" s="1559" t="s">
        <v>232</v>
      </c>
      <c r="D79" s="1566"/>
      <c r="E79" s="1566"/>
      <c r="F79" s="1567"/>
      <c r="G79" s="1567"/>
      <c r="H79" s="1567"/>
      <c r="I79" s="1521"/>
      <c r="J79" s="1522"/>
      <c r="K79" s="1514"/>
      <c r="L79" s="1523"/>
      <c r="M79" s="1516"/>
      <c r="N79" s="1517"/>
      <c r="O79" s="1516"/>
      <c r="P79" s="1517"/>
      <c r="Q79" s="1516"/>
      <c r="R79" s="1517"/>
      <c r="S79" s="1503"/>
      <c r="T79" s="1503"/>
      <c r="U79" s="1503"/>
      <c r="V79" s="1503"/>
      <c r="W79" s="1503"/>
      <c r="X79" s="1503"/>
      <c r="Y79" s="1503"/>
      <c r="Z79" s="1503"/>
      <c r="AA79" s="1503"/>
      <c r="AB79" s="1503"/>
      <c r="AC79" s="1503"/>
      <c r="AD79" s="1503"/>
      <c r="AE79" s="1503"/>
      <c r="AF79" s="1503"/>
      <c r="AG79" s="1503"/>
      <c r="AH79" s="1503"/>
      <c r="AI79" s="1503"/>
      <c r="AJ79" s="1503"/>
    </row>
    <row r="80" spans="1:36" s="1507" customFormat="1" ht="16.5" customHeight="1">
      <c r="A80" s="1493"/>
      <c r="B80" s="1494"/>
      <c r="C80" s="1551" t="s">
        <v>232</v>
      </c>
      <c r="D80" s="1497"/>
      <c r="E80" s="1497"/>
      <c r="F80" s="1525"/>
      <c r="G80" s="1525"/>
      <c r="H80" s="1525"/>
      <c r="I80" s="1518"/>
      <c r="J80" s="1519"/>
      <c r="K80" s="1508"/>
      <c r="L80" s="1502"/>
      <c r="M80" s="1502"/>
      <c r="N80" s="1503"/>
      <c r="O80" s="1502"/>
      <c r="P80" s="1503"/>
      <c r="Q80" s="1502"/>
      <c r="R80" s="1503"/>
      <c r="S80" s="1503"/>
      <c r="T80" s="1503"/>
      <c r="U80" s="1503"/>
      <c r="V80" s="1503"/>
      <c r="W80" s="1503"/>
      <c r="X80" s="1503"/>
      <c r="Y80" s="1503"/>
      <c r="Z80" s="1503"/>
      <c r="AA80" s="1503"/>
      <c r="AB80" s="1503"/>
      <c r="AC80" s="1503"/>
      <c r="AD80" s="1503"/>
      <c r="AE80" s="1503"/>
      <c r="AF80" s="1503"/>
      <c r="AG80" s="1503"/>
      <c r="AH80" s="1503"/>
      <c r="AI80" s="1503"/>
      <c r="AJ80" s="1503"/>
    </row>
    <row r="81" spans="1:36" s="1507" customFormat="1" ht="16.5" customHeight="1">
      <c r="A81" s="1493"/>
      <c r="B81" s="1494"/>
      <c r="C81" s="1551" t="s">
        <v>653</v>
      </c>
      <c r="D81" s="1497"/>
      <c r="E81" s="1497"/>
      <c r="F81" s="1525"/>
      <c r="G81" s="1525"/>
      <c r="H81" s="1525"/>
      <c r="I81" s="1518"/>
      <c r="J81" s="1503"/>
      <c r="K81" s="1503"/>
      <c r="L81" s="1503"/>
      <c r="M81" s="1524"/>
      <c r="N81" s="1503"/>
      <c r="O81" s="1503"/>
      <c r="P81" s="1503"/>
      <c r="Q81" s="1502"/>
      <c r="R81" s="1503"/>
      <c r="S81" s="1503"/>
      <c r="T81" s="1503"/>
      <c r="U81" s="1503"/>
      <c r="V81" s="1503"/>
      <c r="W81" s="1503"/>
      <c r="X81" s="1503"/>
      <c r="Y81" s="1503"/>
      <c r="Z81" s="1503"/>
      <c r="AA81" s="1503"/>
      <c r="AB81" s="1503"/>
      <c r="AC81" s="1503"/>
      <c r="AD81" s="1503"/>
      <c r="AE81" s="1503"/>
      <c r="AF81" s="1503"/>
      <c r="AG81" s="1503"/>
      <c r="AH81" s="1503"/>
      <c r="AI81" s="1503"/>
      <c r="AJ81" s="1503"/>
    </row>
    <row r="82" spans="1:36" s="1507" customFormat="1" ht="16.5" customHeight="1">
      <c r="A82" s="1493"/>
      <c r="B82" s="1494"/>
      <c r="C82" s="1551" t="s">
        <v>654</v>
      </c>
      <c r="D82" s="1497"/>
      <c r="E82" s="1497"/>
      <c r="F82" s="1525"/>
      <c r="G82" s="1525"/>
      <c r="H82" s="1525"/>
      <c r="I82" s="1518"/>
      <c r="J82" s="1503"/>
      <c r="K82" s="1503"/>
      <c r="L82" s="1503"/>
      <c r="M82" s="1524"/>
      <c r="N82" s="1503"/>
      <c r="O82" s="1503"/>
      <c r="P82" s="1503"/>
      <c r="Q82" s="1502"/>
      <c r="R82" s="1503"/>
      <c r="S82" s="1503"/>
      <c r="T82" s="1503"/>
      <c r="U82" s="1503"/>
      <c r="V82" s="1503"/>
      <c r="W82" s="1503"/>
      <c r="X82" s="1503"/>
      <c r="Y82" s="1503"/>
      <c r="Z82" s="1503"/>
      <c r="AA82" s="1503"/>
      <c r="AB82" s="1503"/>
      <c r="AC82" s="1503"/>
      <c r="AD82" s="1503"/>
      <c r="AE82" s="1503"/>
      <c r="AF82" s="1503"/>
      <c r="AG82" s="1503"/>
      <c r="AH82" s="1503"/>
      <c r="AI82" s="1503"/>
      <c r="AJ82" s="1503"/>
    </row>
    <row r="83" spans="1:36" s="1507" customFormat="1" ht="16.5" customHeight="1">
      <c r="A83" s="1493"/>
      <c r="B83" s="1494"/>
      <c r="C83" s="1551" t="s">
        <v>655</v>
      </c>
      <c r="D83" s="1497"/>
      <c r="E83" s="1497"/>
      <c r="F83" s="1525"/>
      <c r="G83" s="1525"/>
      <c r="H83" s="1525"/>
      <c r="I83" s="1525"/>
      <c r="J83" s="1503"/>
      <c r="K83" s="1503"/>
      <c r="L83" s="1503"/>
      <c r="M83" s="1524"/>
      <c r="N83" s="1503"/>
      <c r="O83" s="1503"/>
      <c r="P83" s="1503"/>
      <c r="Q83" s="1502"/>
      <c r="R83" s="1503"/>
      <c r="S83" s="1503"/>
      <c r="T83" s="1503"/>
      <c r="U83" s="1503"/>
      <c r="V83" s="1503"/>
      <c r="W83" s="1503"/>
      <c r="X83" s="1503"/>
      <c r="Y83" s="1503"/>
      <c r="Z83" s="1503"/>
      <c r="AA83" s="1503"/>
      <c r="AB83" s="1503"/>
      <c r="AC83" s="1503"/>
      <c r="AD83" s="1503"/>
      <c r="AE83" s="1503"/>
      <c r="AF83" s="1503"/>
      <c r="AG83" s="1503"/>
      <c r="AH83" s="1503"/>
      <c r="AI83" s="1503"/>
      <c r="AJ83" s="1503"/>
    </row>
    <row r="84" spans="1:36" s="1507" customFormat="1" ht="16.5" customHeight="1">
      <c r="A84" s="1493">
        <f>A76+1</f>
        <v>25</v>
      </c>
      <c r="B84" s="1494"/>
      <c r="C84" s="1551" t="s">
        <v>656</v>
      </c>
      <c r="D84" s="1497" t="s">
        <v>453</v>
      </c>
      <c r="E84" s="1497"/>
      <c r="F84" s="1497">
        <v>68.08</v>
      </c>
      <c r="G84" s="1497"/>
      <c r="H84" s="1497"/>
      <c r="I84" s="1497">
        <v>900</v>
      </c>
      <c r="J84" s="1503">
        <f>I84*F84</f>
        <v>61272</v>
      </c>
      <c r="K84" s="1503"/>
      <c r="L84" s="1503">
        <f>ROUND(K84*$F84,2)</f>
        <v>0</v>
      </c>
      <c r="M84" s="1524"/>
      <c r="N84" s="1503">
        <f>M84*F84</f>
        <v>0</v>
      </c>
      <c r="O84" s="1502">
        <f>I84-K84+M84</f>
        <v>900</v>
      </c>
      <c r="P84" s="1503">
        <f>O84*F84</f>
        <v>61272</v>
      </c>
      <c r="Q84" s="1502">
        <f>W84+Y84+AA84+AC84+AE84+AG84</f>
        <v>0</v>
      </c>
      <c r="R84" s="1503">
        <f>Q84*F84</f>
        <v>0</v>
      </c>
      <c r="S84" s="1503"/>
      <c r="T84" s="1503"/>
      <c r="U84" s="1503"/>
      <c r="V84" s="1503"/>
      <c r="W84" s="1503"/>
      <c r="X84" s="1503"/>
      <c r="Y84" s="1503"/>
      <c r="Z84" s="1503"/>
      <c r="AA84" s="1503"/>
      <c r="AB84" s="1503"/>
      <c r="AC84" s="1503"/>
      <c r="AD84" s="1503"/>
      <c r="AE84" s="1503"/>
      <c r="AF84" s="1503"/>
      <c r="AG84" s="1503"/>
      <c r="AH84" s="1503"/>
      <c r="AI84" s="1503"/>
      <c r="AJ84" s="1503"/>
    </row>
    <row r="85" spans="1:36" s="1507" customFormat="1" ht="16.5" customHeight="1">
      <c r="A85" s="1554"/>
      <c r="B85" s="1555"/>
      <c r="C85" s="1551" t="s">
        <v>657</v>
      </c>
      <c r="D85" s="1553"/>
      <c r="E85" s="1553"/>
      <c r="F85" s="1525"/>
      <c r="G85" s="1525"/>
      <c r="H85" s="1525"/>
      <c r="I85" s="1497"/>
      <c r="J85" s="1503"/>
      <c r="K85" s="1503"/>
      <c r="L85" s="1503"/>
      <c r="M85" s="1524"/>
      <c r="N85" s="1503"/>
      <c r="O85" s="1503"/>
      <c r="P85" s="1503"/>
      <c r="Q85" s="1502"/>
      <c r="R85" s="1503"/>
      <c r="S85" s="1502"/>
      <c r="T85" s="1503"/>
      <c r="U85" s="1502"/>
      <c r="V85" s="1503"/>
      <c r="W85" s="1504"/>
      <c r="X85" s="1526"/>
      <c r="Y85" s="1504"/>
      <c r="Z85" s="1526"/>
      <c r="AA85" s="1504"/>
      <c r="AB85" s="1526"/>
      <c r="AC85" s="1504"/>
      <c r="AD85" s="1526"/>
      <c r="AE85" s="1504"/>
      <c r="AF85" s="1526"/>
      <c r="AG85" s="1504"/>
      <c r="AH85" s="1526"/>
      <c r="AI85" s="1504"/>
      <c r="AJ85" s="1526"/>
    </row>
    <row r="86" spans="1:36" s="1507" customFormat="1" ht="16.5" customHeight="1">
      <c r="A86" s="1554"/>
      <c r="B86" s="1555"/>
      <c r="C86" s="1551" t="s">
        <v>658</v>
      </c>
      <c r="D86" s="1553"/>
      <c r="E86" s="1553"/>
      <c r="F86" s="1525"/>
      <c r="G86" s="1525"/>
      <c r="H86" s="1525"/>
      <c r="I86" s="1497"/>
      <c r="J86" s="1503"/>
      <c r="K86" s="1503"/>
      <c r="L86" s="1503"/>
      <c r="M86" s="1524"/>
      <c r="N86" s="1503"/>
      <c r="O86" s="1503"/>
      <c r="P86" s="1503"/>
      <c r="Q86" s="1502"/>
      <c r="R86" s="1503"/>
      <c r="S86" s="1502"/>
      <c r="T86" s="1503"/>
      <c r="U86" s="1502"/>
      <c r="V86" s="1503"/>
      <c r="W86" s="1504"/>
      <c r="X86" s="1526"/>
      <c r="Y86" s="1504"/>
      <c r="Z86" s="1526"/>
      <c r="AA86" s="1504"/>
      <c r="AB86" s="1526"/>
      <c r="AC86" s="1504"/>
      <c r="AD86" s="1526"/>
      <c r="AE86" s="1504"/>
      <c r="AF86" s="1526"/>
      <c r="AG86" s="1504"/>
      <c r="AH86" s="1526"/>
      <c r="AI86" s="1504"/>
      <c r="AJ86" s="1526"/>
    </row>
    <row r="87" spans="1:36" s="1507" customFormat="1" ht="16.5" customHeight="1">
      <c r="A87" s="1554">
        <v>26</v>
      </c>
      <c r="B87" s="1555"/>
      <c r="C87" s="1551" t="s">
        <v>659</v>
      </c>
      <c r="D87" s="1497" t="s">
        <v>344</v>
      </c>
      <c r="E87" s="1497"/>
      <c r="F87" s="1497">
        <v>1683.41</v>
      </c>
      <c r="G87" s="1497"/>
      <c r="H87" s="1497"/>
      <c r="I87" s="1497">
        <v>20</v>
      </c>
      <c r="J87" s="1503">
        <f>I87*F87</f>
        <v>33668.200000000004</v>
      </c>
      <c r="K87" s="1503"/>
      <c r="L87" s="1503">
        <f>ROUND(K87*$F87,2)</f>
        <v>0</v>
      </c>
      <c r="M87" s="1524"/>
      <c r="N87" s="1503">
        <f>M87*F87</f>
        <v>0</v>
      </c>
      <c r="O87" s="1502">
        <f>I87-K87+M87</f>
        <v>20</v>
      </c>
      <c r="P87" s="1503">
        <f>O87*F87</f>
        <v>33668.200000000004</v>
      </c>
      <c r="Q87" s="1502">
        <f>W87+Y87+AA87+AC87+AE87+AG87</f>
        <v>0</v>
      </c>
      <c r="R87" s="1503">
        <f>Q87*F87</f>
        <v>0</v>
      </c>
      <c r="S87" s="1502">
        <f>W87+Y87+AA87+AC87+AE87</f>
        <v>0</v>
      </c>
      <c r="T87" s="1503">
        <f>S87*F87</f>
        <v>0</v>
      </c>
      <c r="U87" s="1502">
        <f>I87-S87</f>
        <v>20</v>
      </c>
      <c r="V87" s="1503">
        <f>U87*F87</f>
        <v>33668.200000000004</v>
      </c>
      <c r="W87" s="1504"/>
      <c r="X87" s="1526"/>
      <c r="Y87" s="1504"/>
      <c r="Z87" s="1526"/>
      <c r="AA87" s="1504"/>
      <c r="AB87" s="1526"/>
      <c r="AC87" s="1504"/>
      <c r="AD87" s="1526"/>
      <c r="AE87" s="1504"/>
      <c r="AF87" s="1526"/>
      <c r="AG87" s="1504"/>
      <c r="AH87" s="1526"/>
      <c r="AI87" s="1504">
        <v>66.599999999999994</v>
      </c>
      <c r="AJ87" s="1526">
        <f>AI87*F87</f>
        <v>112115.106</v>
      </c>
    </row>
    <row r="88" spans="1:36" s="1507" customFormat="1" ht="16.5" customHeight="1">
      <c r="A88" s="1554"/>
      <c r="B88" s="1555"/>
      <c r="C88" s="1551" t="s">
        <v>660</v>
      </c>
      <c r="D88" s="1497"/>
      <c r="E88" s="1497"/>
      <c r="F88" s="1497"/>
      <c r="G88" s="1497"/>
      <c r="H88" s="1497"/>
      <c r="I88" s="1497"/>
      <c r="J88" s="1503"/>
      <c r="K88" s="1503"/>
      <c r="L88" s="1503"/>
      <c r="M88" s="1524"/>
      <c r="N88" s="1503"/>
      <c r="O88" s="1503"/>
      <c r="P88" s="1503"/>
      <c r="Q88" s="1502"/>
      <c r="R88" s="1503"/>
      <c r="S88" s="1502"/>
      <c r="T88" s="1503"/>
      <c r="U88" s="1502"/>
      <c r="V88" s="1503"/>
      <c r="W88" s="1504"/>
      <c r="X88" s="1526"/>
      <c r="Y88" s="1504"/>
      <c r="Z88" s="1526"/>
      <c r="AA88" s="1504"/>
      <c r="AB88" s="1526"/>
      <c r="AC88" s="1504"/>
      <c r="AD88" s="1526"/>
      <c r="AE88" s="1504"/>
      <c r="AF88" s="1526"/>
      <c r="AG88" s="1504"/>
      <c r="AH88" s="1526"/>
      <c r="AI88" s="1504"/>
      <c r="AJ88" s="1526"/>
    </row>
    <row r="89" spans="1:36" s="1507" customFormat="1" ht="16.5" customHeight="1">
      <c r="A89" s="1554"/>
      <c r="B89" s="1555"/>
      <c r="C89" s="1551" t="s">
        <v>661</v>
      </c>
      <c r="D89" s="1497"/>
      <c r="E89" s="1497"/>
      <c r="F89" s="1497"/>
      <c r="G89" s="1497"/>
      <c r="H89" s="1497"/>
      <c r="I89" s="1497"/>
      <c r="J89" s="1503"/>
      <c r="K89" s="1503"/>
      <c r="L89" s="1503"/>
      <c r="M89" s="1524"/>
      <c r="N89" s="1503"/>
      <c r="O89" s="1503"/>
      <c r="P89" s="1503"/>
      <c r="Q89" s="1502"/>
      <c r="R89" s="1503"/>
      <c r="S89" s="1502"/>
      <c r="T89" s="1503"/>
      <c r="U89" s="1502"/>
      <c r="V89" s="1503"/>
      <c r="W89" s="1504"/>
      <c r="X89" s="1526"/>
      <c r="Y89" s="1504"/>
      <c r="Z89" s="1526"/>
      <c r="AA89" s="1504"/>
      <c r="AB89" s="1526"/>
      <c r="AC89" s="1504"/>
      <c r="AD89" s="1526"/>
      <c r="AE89" s="1504"/>
      <c r="AF89" s="1526"/>
      <c r="AG89" s="1504"/>
      <c r="AH89" s="1526"/>
      <c r="AI89" s="1504"/>
      <c r="AJ89" s="1526"/>
    </row>
    <row r="90" spans="1:36" s="1507" customFormat="1" ht="16.5" customHeight="1">
      <c r="A90" s="1554">
        <v>27</v>
      </c>
      <c r="B90" s="1555"/>
      <c r="C90" s="1551" t="s">
        <v>662</v>
      </c>
      <c r="D90" s="1497" t="s">
        <v>344</v>
      </c>
      <c r="E90" s="1497"/>
      <c r="F90" s="1497">
        <v>2060.89</v>
      </c>
      <c r="G90" s="1497"/>
      <c r="H90" s="1497"/>
      <c r="I90" s="1497">
        <v>9</v>
      </c>
      <c r="J90" s="1503">
        <f>I90*F90</f>
        <v>18548.009999999998</v>
      </c>
      <c r="K90" s="1503"/>
      <c r="L90" s="1503">
        <f>ROUND(K90*$F90,2)</f>
        <v>0</v>
      </c>
      <c r="M90" s="1524"/>
      <c r="N90" s="1503">
        <f>M90*F90</f>
        <v>0</v>
      </c>
      <c r="O90" s="1502">
        <f>I90-K90+M90</f>
        <v>9</v>
      </c>
      <c r="P90" s="1503">
        <f>O90*F90</f>
        <v>18548.009999999998</v>
      </c>
      <c r="Q90" s="1502">
        <f>W90+Y90+AA90+AC90+AE90+AG90</f>
        <v>0</v>
      </c>
      <c r="R90" s="1503">
        <f>Q90*F90</f>
        <v>0</v>
      </c>
      <c r="S90" s="1502">
        <f>W90+Y90+AA90+AC90+AE90</f>
        <v>0</v>
      </c>
      <c r="T90" s="1503">
        <f>S90*F90</f>
        <v>0</v>
      </c>
      <c r="U90" s="1502">
        <f>I90-S90</f>
        <v>9</v>
      </c>
      <c r="V90" s="1503">
        <f>U90*F90</f>
        <v>18548.009999999998</v>
      </c>
      <c r="W90" s="1504"/>
      <c r="X90" s="1526"/>
      <c r="Y90" s="1504"/>
      <c r="Z90" s="1526"/>
      <c r="AA90" s="1504"/>
      <c r="AB90" s="1526"/>
      <c r="AC90" s="1504"/>
      <c r="AD90" s="1526"/>
      <c r="AE90" s="1504"/>
      <c r="AF90" s="1526"/>
      <c r="AG90" s="1504"/>
      <c r="AH90" s="1526"/>
      <c r="AI90" s="1504">
        <v>14.615</v>
      </c>
      <c r="AJ90" s="1526">
        <f>AI90*F90</f>
        <v>30119.907349999998</v>
      </c>
    </row>
    <row r="91" spans="1:36" s="1507" customFormat="1" ht="16.5" customHeight="1">
      <c r="A91" s="1554"/>
      <c r="B91" s="1555"/>
      <c r="C91" s="1551" t="s">
        <v>663</v>
      </c>
      <c r="D91" s="1497"/>
      <c r="E91" s="1497"/>
      <c r="F91" s="1497"/>
      <c r="G91" s="1497"/>
      <c r="H91" s="1497"/>
      <c r="I91" s="1497"/>
      <c r="J91" s="1503"/>
      <c r="K91" s="1503"/>
      <c r="L91" s="1503"/>
      <c r="M91" s="1524"/>
      <c r="N91" s="1503"/>
      <c r="O91" s="1503"/>
      <c r="P91" s="1503"/>
      <c r="Q91" s="1502"/>
      <c r="R91" s="1503"/>
      <c r="S91" s="1502"/>
      <c r="T91" s="1503"/>
      <c r="U91" s="1502"/>
      <c r="V91" s="1503"/>
      <c r="W91" s="1504"/>
      <c r="X91" s="1526"/>
      <c r="Y91" s="1504"/>
      <c r="Z91" s="1526"/>
      <c r="AA91" s="1504"/>
      <c r="AB91" s="1526"/>
      <c r="AC91" s="1504"/>
      <c r="AD91" s="1526"/>
      <c r="AE91" s="1504"/>
      <c r="AF91" s="1526"/>
      <c r="AG91" s="1504"/>
      <c r="AH91" s="1526"/>
      <c r="AI91" s="1504"/>
      <c r="AJ91" s="1526"/>
    </row>
    <row r="92" spans="1:36" s="1507" customFormat="1" ht="16.5" customHeight="1">
      <c r="A92" s="1554"/>
      <c r="B92" s="1555"/>
      <c r="C92" s="1551" t="s">
        <v>664</v>
      </c>
      <c r="D92" s="1497"/>
      <c r="E92" s="1497"/>
      <c r="F92" s="1497"/>
      <c r="G92" s="1497"/>
      <c r="H92" s="1497"/>
      <c r="I92" s="1497"/>
      <c r="J92" s="1503"/>
      <c r="K92" s="1503"/>
      <c r="L92" s="1503"/>
      <c r="M92" s="1524"/>
      <c r="N92" s="1503"/>
      <c r="O92" s="1503"/>
      <c r="P92" s="1503"/>
      <c r="Q92" s="1502"/>
      <c r="R92" s="1503"/>
      <c r="S92" s="1502"/>
      <c r="T92" s="1503"/>
      <c r="U92" s="1502"/>
      <c r="V92" s="1503"/>
      <c r="W92" s="1504"/>
      <c r="X92" s="1526"/>
      <c r="Y92" s="1504"/>
      <c r="Z92" s="1526"/>
      <c r="AA92" s="1504"/>
      <c r="AB92" s="1526"/>
      <c r="AC92" s="1504"/>
      <c r="AD92" s="1526"/>
      <c r="AE92" s="1504"/>
      <c r="AF92" s="1526"/>
      <c r="AG92" s="1504"/>
      <c r="AH92" s="1526"/>
      <c r="AI92" s="1504"/>
      <c r="AJ92" s="1526"/>
    </row>
    <row r="93" spans="1:36" s="1507" customFormat="1" ht="16.5" customHeight="1">
      <c r="A93" s="1554">
        <v>28</v>
      </c>
      <c r="B93" s="1555"/>
      <c r="C93" s="1551" t="s">
        <v>665</v>
      </c>
      <c r="D93" s="1497" t="s">
        <v>453</v>
      </c>
      <c r="E93" s="1497"/>
      <c r="F93" s="1497">
        <v>1425.08</v>
      </c>
      <c r="G93" s="1497"/>
      <c r="H93" s="1497"/>
      <c r="I93" s="1497">
        <v>2138</v>
      </c>
      <c r="J93" s="1503">
        <f>I93*F93</f>
        <v>3046821.04</v>
      </c>
      <c r="K93" s="1503"/>
      <c r="L93" s="1503">
        <f>ROUND(K93*$F93,2)</f>
        <v>0</v>
      </c>
      <c r="M93" s="1524"/>
      <c r="N93" s="1503">
        <f>M93*F93</f>
        <v>0</v>
      </c>
      <c r="O93" s="1502">
        <f>I93-K93+M93</f>
        <v>2138</v>
      </c>
      <c r="P93" s="1503">
        <f>O93*F93</f>
        <v>3046821.04</v>
      </c>
      <c r="Q93" s="1502">
        <f>W93+Y93+AA93+AC93+AE93+AG93</f>
        <v>1455.6</v>
      </c>
      <c r="R93" s="1503">
        <f>Q93*F93</f>
        <v>2074346.4479999999</v>
      </c>
      <c r="S93" s="1502">
        <f>W93+Y93+AA93+AC93+AE93</f>
        <v>0</v>
      </c>
      <c r="T93" s="1503">
        <f>S93*F93</f>
        <v>0</v>
      </c>
      <c r="U93" s="1502">
        <f>I93-S93</f>
        <v>2138</v>
      </c>
      <c r="V93" s="1503">
        <f>U93*F93</f>
        <v>3046821.04</v>
      </c>
      <c r="W93" s="1504"/>
      <c r="X93" s="1526"/>
      <c r="Y93" s="1504"/>
      <c r="Z93" s="1526"/>
      <c r="AA93" s="1504"/>
      <c r="AB93" s="1526"/>
      <c r="AC93" s="1504"/>
      <c r="AD93" s="1526"/>
      <c r="AE93" s="1504"/>
      <c r="AF93" s="1526"/>
      <c r="AG93" s="1504">
        <v>1455.6</v>
      </c>
      <c r="AH93" s="1526">
        <f>AG93*F93</f>
        <v>2074346.4479999999</v>
      </c>
      <c r="AI93" s="1504">
        <v>105</v>
      </c>
      <c r="AJ93" s="1526">
        <f>AI93*F93</f>
        <v>149633.4</v>
      </c>
    </row>
    <row r="94" spans="1:36" s="1507" customFormat="1" ht="16.5" customHeight="1">
      <c r="A94" s="1554"/>
      <c r="B94" s="1555"/>
      <c r="C94" s="1551" t="s">
        <v>666</v>
      </c>
      <c r="D94" s="1497"/>
      <c r="E94" s="1497"/>
      <c r="F94" s="1497"/>
      <c r="G94" s="1497"/>
      <c r="H94" s="1497"/>
      <c r="I94" s="1497"/>
      <c r="J94" s="1503"/>
      <c r="K94" s="1503"/>
      <c r="L94" s="1503"/>
      <c r="M94" s="1524"/>
      <c r="N94" s="1503"/>
      <c r="O94" s="1503"/>
      <c r="P94" s="1503"/>
      <c r="Q94" s="1502"/>
      <c r="R94" s="1503"/>
      <c r="S94" s="1502"/>
      <c r="T94" s="1503"/>
      <c r="U94" s="1502"/>
      <c r="V94" s="1503"/>
      <c r="W94" s="1504"/>
      <c r="X94" s="1526"/>
      <c r="Y94" s="1504"/>
      <c r="Z94" s="1526"/>
      <c r="AA94" s="1504"/>
      <c r="AB94" s="1526"/>
      <c r="AC94" s="1504"/>
      <c r="AD94" s="1526"/>
      <c r="AE94" s="1504"/>
      <c r="AF94" s="1526"/>
      <c r="AG94" s="1504"/>
      <c r="AH94" s="1526"/>
      <c r="AI94" s="1504"/>
      <c r="AJ94" s="1526"/>
    </row>
    <row r="95" spans="1:36" s="1507" customFormat="1" ht="16.5" customHeight="1">
      <c r="A95" s="1554">
        <v>29</v>
      </c>
      <c r="B95" s="1555"/>
      <c r="C95" s="1551" t="s">
        <v>667</v>
      </c>
      <c r="D95" s="1497" t="s">
        <v>453</v>
      </c>
      <c r="E95" s="1497"/>
      <c r="F95" s="1497">
        <v>81.069999999999993</v>
      </c>
      <c r="G95" s="1497"/>
      <c r="H95" s="1497"/>
      <c r="I95" s="1497">
        <v>4588</v>
      </c>
      <c r="J95" s="1503">
        <f>I95*F95</f>
        <v>371949.16</v>
      </c>
      <c r="K95" s="1503"/>
      <c r="L95" s="1503">
        <f>ROUND(K95*$F95,2)</f>
        <v>0</v>
      </c>
      <c r="M95" s="1524"/>
      <c r="N95" s="1503">
        <f>M95*F95</f>
        <v>0</v>
      </c>
      <c r="O95" s="1502">
        <f>I95-K95+M95</f>
        <v>4588</v>
      </c>
      <c r="P95" s="1503">
        <f>O95*F95</f>
        <v>371949.16</v>
      </c>
      <c r="Q95" s="1502">
        <f>W95+Y95+AA95+AC95+AE95+AG95</f>
        <v>5180</v>
      </c>
      <c r="R95" s="1503">
        <f>Q95*F95</f>
        <v>419942.6</v>
      </c>
      <c r="S95" s="1502">
        <f>W95+Y95+AA95+AC95+AE95</f>
        <v>4280</v>
      </c>
      <c r="T95" s="1503">
        <f>S95*F95</f>
        <v>346979.6</v>
      </c>
      <c r="U95" s="1502">
        <f>I95-S95</f>
        <v>308</v>
      </c>
      <c r="V95" s="1503">
        <f>U95*F95</f>
        <v>24969.559999999998</v>
      </c>
      <c r="W95" s="1504"/>
      <c r="X95" s="1526"/>
      <c r="Y95" s="1504">
        <v>1520</v>
      </c>
      <c r="Z95" s="1526">
        <f>Y95*F95</f>
        <v>123226.4</v>
      </c>
      <c r="AA95" s="1504">
        <v>1520</v>
      </c>
      <c r="AB95" s="1526">
        <f>AA95*F95</f>
        <v>123226.4</v>
      </c>
      <c r="AC95" s="1504">
        <v>300</v>
      </c>
      <c r="AD95" s="1526">
        <f>AC95*F95</f>
        <v>24320.999999999996</v>
      </c>
      <c r="AE95" s="1504">
        <v>940</v>
      </c>
      <c r="AF95" s="1526">
        <f>AE95*F95</f>
        <v>76205.799999999988</v>
      </c>
      <c r="AG95" s="1504">
        <v>900</v>
      </c>
      <c r="AH95" s="1526">
        <f>AG95*F95</f>
        <v>72963</v>
      </c>
      <c r="AI95" s="1504"/>
      <c r="AJ95" s="1526"/>
    </row>
    <row r="96" spans="1:36" s="1507" customFormat="1" ht="16.5" customHeight="1">
      <c r="A96" s="1554"/>
      <c r="B96" s="1555"/>
      <c r="C96" s="1551" t="s">
        <v>668</v>
      </c>
      <c r="D96" s="1497"/>
      <c r="E96" s="1497"/>
      <c r="F96" s="1497"/>
      <c r="G96" s="1497"/>
      <c r="H96" s="1497"/>
      <c r="I96" s="1497"/>
      <c r="J96" s="1503"/>
      <c r="K96" s="1503"/>
      <c r="L96" s="1503"/>
      <c r="M96" s="1524"/>
      <c r="N96" s="1503"/>
      <c r="O96" s="1503"/>
      <c r="P96" s="1503"/>
      <c r="Q96" s="1502"/>
      <c r="R96" s="1503"/>
      <c r="S96" s="1502"/>
      <c r="T96" s="1503"/>
      <c r="U96" s="1502"/>
      <c r="V96" s="1503"/>
      <c r="W96" s="1504"/>
      <c r="X96" s="1526"/>
      <c r="Y96" s="1504"/>
      <c r="Z96" s="1526"/>
      <c r="AA96" s="1504"/>
      <c r="AB96" s="1526"/>
      <c r="AC96" s="1504"/>
      <c r="AD96" s="1526"/>
      <c r="AE96" s="1504"/>
      <c r="AF96" s="1526"/>
      <c r="AG96" s="1504"/>
      <c r="AH96" s="1526"/>
      <c r="AI96" s="1504"/>
      <c r="AJ96" s="1526"/>
    </row>
    <row r="97" spans="1:36" s="1507" customFormat="1" ht="16.5" customHeight="1">
      <c r="A97" s="1554"/>
      <c r="B97" s="1555"/>
      <c r="C97" s="1551" t="s">
        <v>669</v>
      </c>
      <c r="D97" s="1497"/>
      <c r="E97" s="1497"/>
      <c r="F97" s="1497"/>
      <c r="G97" s="1497"/>
      <c r="H97" s="1497"/>
      <c r="I97" s="1497"/>
      <c r="J97" s="1503"/>
      <c r="K97" s="1503"/>
      <c r="L97" s="1503"/>
      <c r="M97" s="1524"/>
      <c r="N97" s="1503"/>
      <c r="O97" s="1503"/>
      <c r="P97" s="1503"/>
      <c r="Q97" s="1502"/>
      <c r="R97" s="1503"/>
      <c r="S97" s="1502"/>
      <c r="T97" s="1503"/>
      <c r="U97" s="1502"/>
      <c r="V97" s="1503"/>
      <c r="W97" s="1504"/>
      <c r="X97" s="1526"/>
      <c r="Y97" s="1504"/>
      <c r="Z97" s="1526"/>
      <c r="AA97" s="1504"/>
      <c r="AB97" s="1526"/>
      <c r="AC97" s="1504"/>
      <c r="AD97" s="1526"/>
      <c r="AE97" s="1504"/>
      <c r="AF97" s="1526"/>
      <c r="AG97" s="1504"/>
      <c r="AH97" s="1526"/>
      <c r="AI97" s="1504"/>
      <c r="AJ97" s="1526"/>
    </row>
    <row r="98" spans="1:36" s="1507" customFormat="1" ht="16.5" customHeight="1">
      <c r="A98" s="1554">
        <v>30</v>
      </c>
      <c r="B98" s="1555"/>
      <c r="C98" s="1551" t="s">
        <v>670</v>
      </c>
      <c r="D98" s="1497" t="s">
        <v>466</v>
      </c>
      <c r="E98" s="1497"/>
      <c r="F98" s="1497">
        <v>76.989999999999995</v>
      </c>
      <c r="G98" s="1497"/>
      <c r="H98" s="1497"/>
      <c r="I98" s="1497">
        <v>1500</v>
      </c>
      <c r="J98" s="1503">
        <f>I98*F98</f>
        <v>115484.99999999999</v>
      </c>
      <c r="K98" s="1503">
        <v>1500</v>
      </c>
      <c r="L98" s="1503">
        <f>ROUND(K98*$F98,2)</f>
        <v>115485</v>
      </c>
      <c r="M98" s="1524"/>
      <c r="N98" s="1503">
        <f>M98*F98</f>
        <v>0</v>
      </c>
      <c r="O98" s="1502">
        <f>I98-K98+M98</f>
        <v>0</v>
      </c>
      <c r="P98" s="1503">
        <f>O98*F98</f>
        <v>0</v>
      </c>
      <c r="Q98" s="1502">
        <f>W98+Y98+AA98+AC98+AE98+AG98</f>
        <v>0</v>
      </c>
      <c r="R98" s="1503">
        <f>Q98*F98</f>
        <v>0</v>
      </c>
      <c r="S98" s="1502">
        <f>W98+Y98+AA98+AC98+AE98</f>
        <v>0</v>
      </c>
      <c r="T98" s="1503">
        <f>S98*F98</f>
        <v>0</v>
      </c>
      <c r="U98" s="1502">
        <f>I98-S98</f>
        <v>1500</v>
      </c>
      <c r="V98" s="1503">
        <f>U98*F98</f>
        <v>115484.99999999999</v>
      </c>
      <c r="W98" s="1504"/>
      <c r="X98" s="1526"/>
      <c r="Y98" s="1504"/>
      <c r="Z98" s="1526"/>
      <c r="AA98" s="1504"/>
      <c r="AB98" s="1526"/>
      <c r="AC98" s="1504"/>
      <c r="AD98" s="1526"/>
      <c r="AE98" s="1504"/>
      <c r="AF98" s="1526"/>
      <c r="AG98" s="1504"/>
      <c r="AH98" s="1526"/>
      <c r="AI98" s="1504"/>
      <c r="AJ98" s="1526"/>
    </row>
    <row r="99" spans="1:36" s="1507" customFormat="1" ht="16.5" customHeight="1">
      <c r="A99" s="1554"/>
      <c r="B99" s="1555"/>
      <c r="C99" s="1551" t="s">
        <v>671</v>
      </c>
      <c r="D99" s="1497"/>
      <c r="E99" s="1497"/>
      <c r="F99" s="1497"/>
      <c r="G99" s="1497"/>
      <c r="H99" s="1497"/>
      <c r="I99" s="1497"/>
      <c r="J99" s="1503"/>
      <c r="K99" s="1503"/>
      <c r="L99" s="1503"/>
      <c r="M99" s="1524"/>
      <c r="N99" s="1503"/>
      <c r="O99" s="1503"/>
      <c r="P99" s="1503"/>
      <c r="Q99" s="1502"/>
      <c r="R99" s="1503"/>
      <c r="S99" s="1502"/>
      <c r="T99" s="1503"/>
      <c r="U99" s="1502"/>
      <c r="V99" s="1503"/>
      <c r="W99" s="1504"/>
      <c r="X99" s="1526"/>
      <c r="Y99" s="1504"/>
      <c r="Z99" s="1526"/>
      <c r="AA99" s="1504"/>
      <c r="AB99" s="1526"/>
      <c r="AC99" s="1504"/>
      <c r="AD99" s="1526"/>
      <c r="AE99" s="1504"/>
      <c r="AF99" s="1526"/>
      <c r="AG99" s="1504"/>
      <c r="AH99" s="1526"/>
      <c r="AI99" s="1504"/>
      <c r="AJ99" s="1526"/>
    </row>
    <row r="100" spans="1:36" s="1507" customFormat="1" ht="16.5" customHeight="1">
      <c r="A100" s="1554"/>
      <c r="B100" s="1555"/>
      <c r="C100" s="1551" t="s">
        <v>672</v>
      </c>
      <c r="D100" s="1497"/>
      <c r="E100" s="1497"/>
      <c r="F100" s="1497"/>
      <c r="G100" s="1497"/>
      <c r="H100" s="1497"/>
      <c r="I100" s="1497"/>
      <c r="J100" s="1503"/>
      <c r="K100" s="1503"/>
      <c r="L100" s="1503"/>
      <c r="M100" s="1524"/>
      <c r="N100" s="1503"/>
      <c r="O100" s="1503"/>
      <c r="P100" s="1503"/>
      <c r="Q100" s="1502"/>
      <c r="R100" s="1503"/>
      <c r="S100" s="1502"/>
      <c r="T100" s="1503"/>
      <c r="U100" s="1502"/>
      <c r="V100" s="1503"/>
      <c r="W100" s="1504"/>
      <c r="X100" s="1526"/>
      <c r="Y100" s="1504"/>
      <c r="Z100" s="1526"/>
      <c r="AA100" s="1504"/>
      <c r="AB100" s="1526"/>
      <c r="AC100" s="1504"/>
      <c r="AD100" s="1526"/>
      <c r="AE100" s="1504"/>
      <c r="AF100" s="1526"/>
      <c r="AG100" s="1504"/>
      <c r="AH100" s="1526"/>
      <c r="AI100" s="1504"/>
      <c r="AJ100" s="1526"/>
    </row>
    <row r="101" spans="1:36" s="1507" customFormat="1" ht="16.5" customHeight="1">
      <c r="A101" s="1554">
        <v>31</v>
      </c>
      <c r="B101" s="1555"/>
      <c r="C101" s="1551" t="s">
        <v>673</v>
      </c>
      <c r="D101" s="1497" t="s">
        <v>485</v>
      </c>
      <c r="E101" s="1497"/>
      <c r="F101" s="1497">
        <v>183.87</v>
      </c>
      <c r="G101" s="1497"/>
      <c r="H101" s="1497"/>
      <c r="I101" s="1497">
        <v>2000</v>
      </c>
      <c r="J101" s="1503">
        <f>I101*F101</f>
        <v>367740</v>
      </c>
      <c r="K101" s="1503">
        <v>4000</v>
      </c>
      <c r="L101" s="1503">
        <f>ROUND(K101*$F101,2)</f>
        <v>735480</v>
      </c>
      <c r="M101" s="1524"/>
      <c r="N101" s="1503">
        <f>M101*F101</f>
        <v>0</v>
      </c>
      <c r="O101" s="1502">
        <f>I101-K101+M101</f>
        <v>-2000</v>
      </c>
      <c r="P101" s="1503">
        <f>O101*F101</f>
        <v>-367740</v>
      </c>
      <c r="Q101" s="1502">
        <f>W101+Y101+AA101+AC101+AE101+AG101</f>
        <v>0</v>
      </c>
      <c r="R101" s="1503">
        <f>Q101*F101</f>
        <v>0</v>
      </c>
      <c r="S101" s="1502">
        <f>W101+Y101+AA101+AC101+AE101</f>
        <v>0</v>
      </c>
      <c r="T101" s="1503">
        <f>S101*F101</f>
        <v>0</v>
      </c>
      <c r="U101" s="1502">
        <f>I101-S101</f>
        <v>2000</v>
      </c>
      <c r="V101" s="1503">
        <f>U101*F101</f>
        <v>367740</v>
      </c>
      <c r="W101" s="1504"/>
      <c r="X101" s="1526"/>
      <c r="Y101" s="1504"/>
      <c r="Z101" s="1526"/>
      <c r="AA101" s="1504"/>
      <c r="AB101" s="1526"/>
      <c r="AC101" s="1504"/>
      <c r="AD101" s="1526"/>
      <c r="AE101" s="1504"/>
      <c r="AF101" s="1526"/>
      <c r="AG101" s="1504"/>
      <c r="AH101" s="1526"/>
      <c r="AI101" s="1504"/>
      <c r="AJ101" s="1526"/>
    </row>
    <row r="102" spans="1:36" s="1507" customFormat="1" ht="16.5" customHeight="1">
      <c r="A102" s="1554"/>
      <c r="B102" s="1555"/>
      <c r="C102" s="1551" t="s">
        <v>674</v>
      </c>
      <c r="D102" s="1497"/>
      <c r="E102" s="1497"/>
      <c r="F102" s="1497"/>
      <c r="G102" s="1497"/>
      <c r="H102" s="1497"/>
      <c r="I102" s="1497"/>
      <c r="J102" s="1503"/>
      <c r="K102" s="1503"/>
      <c r="L102" s="1503"/>
      <c r="M102" s="1524"/>
      <c r="N102" s="1503"/>
      <c r="O102" s="1503"/>
      <c r="P102" s="1503"/>
      <c r="Q102" s="1502"/>
      <c r="R102" s="1503"/>
      <c r="S102" s="1502"/>
      <c r="T102" s="1503"/>
      <c r="U102" s="1502"/>
      <c r="V102" s="1503"/>
      <c r="W102" s="1504"/>
      <c r="X102" s="1526"/>
      <c r="Y102" s="1504"/>
      <c r="Z102" s="1526"/>
      <c r="AA102" s="1504"/>
      <c r="AB102" s="1526"/>
      <c r="AC102" s="1504"/>
      <c r="AD102" s="1526"/>
      <c r="AE102" s="1504"/>
      <c r="AF102" s="1526"/>
      <c r="AG102" s="1504"/>
      <c r="AH102" s="1526"/>
      <c r="AI102" s="1504"/>
      <c r="AJ102" s="1526"/>
    </row>
    <row r="103" spans="1:36" s="1507" customFormat="1" ht="16.5" customHeight="1">
      <c r="A103" s="1554">
        <v>32</v>
      </c>
      <c r="B103" s="1555"/>
      <c r="C103" s="1551" t="s">
        <v>675</v>
      </c>
      <c r="D103" s="1497" t="s">
        <v>344</v>
      </c>
      <c r="E103" s="1497"/>
      <c r="F103" s="1497">
        <v>222.01</v>
      </c>
      <c r="G103" s="1497"/>
      <c r="H103" s="1497"/>
      <c r="I103" s="1497">
        <v>465</v>
      </c>
      <c r="J103" s="1503">
        <f>I103*F103</f>
        <v>103234.65</v>
      </c>
      <c r="K103" s="1503">
        <v>1500</v>
      </c>
      <c r="L103" s="1503">
        <f>ROUND(K103*$F103,2)</f>
        <v>333015</v>
      </c>
      <c r="M103" s="1524"/>
      <c r="N103" s="1503">
        <f>M103*F103</f>
        <v>0</v>
      </c>
      <c r="O103" s="1502">
        <f>I103-K103+M103</f>
        <v>-1035</v>
      </c>
      <c r="P103" s="1503">
        <f>O103*F103</f>
        <v>-229780.34999999998</v>
      </c>
      <c r="Q103" s="1502">
        <f>W103+Y103+AA103+AC103+AE103+AG103</f>
        <v>0</v>
      </c>
      <c r="R103" s="1503">
        <f>Q103*F103</f>
        <v>0</v>
      </c>
      <c r="S103" s="1502">
        <f>W103+Y103+AA103+AC103+AE103</f>
        <v>0</v>
      </c>
      <c r="T103" s="1503">
        <f>S103*F103</f>
        <v>0</v>
      </c>
      <c r="U103" s="1502">
        <f>I103-S103</f>
        <v>465</v>
      </c>
      <c r="V103" s="1503">
        <f>U103*F103</f>
        <v>103234.65</v>
      </c>
      <c r="W103" s="1504"/>
      <c r="X103" s="1526"/>
      <c r="Y103" s="1504"/>
      <c r="Z103" s="1526"/>
      <c r="AA103" s="1504"/>
      <c r="AB103" s="1526"/>
      <c r="AC103" s="1504"/>
      <c r="AD103" s="1526"/>
      <c r="AE103" s="1504"/>
      <c r="AF103" s="1526"/>
      <c r="AG103" s="1504"/>
      <c r="AH103" s="1526"/>
      <c r="AI103" s="1504"/>
      <c r="AJ103" s="1526"/>
    </row>
    <row r="104" spans="1:36" s="1507" customFormat="1" ht="16.5" customHeight="1">
      <c r="A104" s="1554"/>
      <c r="B104" s="1555"/>
      <c r="C104" s="1551" t="s">
        <v>676</v>
      </c>
      <c r="D104" s="1497"/>
      <c r="E104" s="1497"/>
      <c r="F104" s="1497"/>
      <c r="G104" s="1497"/>
      <c r="H104" s="1497"/>
      <c r="I104" s="1497"/>
      <c r="J104" s="1503"/>
      <c r="K104" s="1503"/>
      <c r="L104" s="1503"/>
      <c r="M104" s="1524"/>
      <c r="N104" s="1503"/>
      <c r="O104" s="1503"/>
      <c r="P104" s="1503"/>
      <c r="Q104" s="1502"/>
      <c r="R104" s="1503"/>
      <c r="S104" s="1502"/>
      <c r="T104" s="1503"/>
      <c r="U104" s="1502"/>
      <c r="V104" s="1503"/>
      <c r="W104" s="1504"/>
      <c r="X104" s="1526"/>
      <c r="Y104" s="1504"/>
      <c r="Z104" s="1526"/>
      <c r="AA104" s="1504"/>
      <c r="AB104" s="1526"/>
      <c r="AC104" s="1504"/>
      <c r="AD104" s="1526"/>
      <c r="AE104" s="1504"/>
      <c r="AF104" s="1526"/>
      <c r="AG104" s="1504"/>
      <c r="AH104" s="1526"/>
      <c r="AI104" s="1504"/>
      <c r="AJ104" s="1526"/>
    </row>
    <row r="105" spans="1:36" s="1507" customFormat="1" ht="16.5" customHeight="1">
      <c r="A105" s="1554">
        <v>33</v>
      </c>
      <c r="B105" s="1555"/>
      <c r="C105" s="1551" t="s">
        <v>638</v>
      </c>
      <c r="D105" s="1497" t="s">
        <v>344</v>
      </c>
      <c r="E105" s="1497"/>
      <c r="F105" s="1497">
        <v>222.01</v>
      </c>
      <c r="G105" s="1497"/>
      <c r="H105" s="1497"/>
      <c r="I105" s="1497">
        <v>151.30000000000001</v>
      </c>
      <c r="J105" s="1503">
        <f>I105*F105</f>
        <v>33590.112999999998</v>
      </c>
      <c r="K105" s="1503"/>
      <c r="L105" s="1503">
        <f>ROUND(K105*$F105,2)</f>
        <v>0</v>
      </c>
      <c r="M105" s="1503">
        <v>295</v>
      </c>
      <c r="N105" s="1503">
        <f>M105*F105</f>
        <v>65492.95</v>
      </c>
      <c r="O105" s="1502">
        <f>I105-K105+M105</f>
        <v>446.3</v>
      </c>
      <c r="P105" s="1503">
        <f>O105*F105</f>
        <v>99083.062999999995</v>
      </c>
      <c r="Q105" s="1502">
        <f>W105+Y105+AA105+AC105+AE105+AG105</f>
        <v>219.13</v>
      </c>
      <c r="R105" s="1503">
        <f>Q105*F105</f>
        <v>48649.051299999999</v>
      </c>
      <c r="S105" s="1502">
        <f>W105+Y105+AA105+AC105+AE105</f>
        <v>219.13</v>
      </c>
      <c r="T105" s="1503">
        <f>S105*F105</f>
        <v>48649.051299999999</v>
      </c>
      <c r="U105" s="1502">
        <f>I105-S105</f>
        <v>-67.829999999999984</v>
      </c>
      <c r="V105" s="1503">
        <f>U105*F105</f>
        <v>-15058.938299999996</v>
      </c>
      <c r="W105" s="1504">
        <v>147.37</v>
      </c>
      <c r="X105" s="1526">
        <f>W105*F105</f>
        <v>32717.613699999998</v>
      </c>
      <c r="Y105" s="1504">
        <v>71.760000000000005</v>
      </c>
      <c r="Z105" s="1526">
        <f>Y105*F105</f>
        <v>15931.437600000001</v>
      </c>
      <c r="AA105" s="1504"/>
      <c r="AB105" s="1526"/>
      <c r="AC105" s="1504"/>
      <c r="AD105" s="1526"/>
      <c r="AE105" s="1504"/>
      <c r="AF105" s="1526"/>
      <c r="AG105" s="1504"/>
      <c r="AH105" s="1526"/>
      <c r="AI105" s="1504"/>
      <c r="AJ105" s="1526"/>
    </row>
    <row r="106" spans="1:36" s="1507" customFormat="1" ht="11.25">
      <c r="A106" s="1554"/>
      <c r="B106" s="1555"/>
      <c r="C106" s="1551" t="s">
        <v>388</v>
      </c>
      <c r="D106" s="1497"/>
      <c r="E106" s="1497"/>
      <c r="F106" s="1497"/>
      <c r="G106" s="1497"/>
      <c r="H106" s="1497"/>
      <c r="I106" s="1497"/>
      <c r="J106" s="1503"/>
      <c r="K106" s="1503"/>
      <c r="L106" s="1503"/>
      <c r="M106" s="1503"/>
      <c r="N106" s="1503"/>
      <c r="O106" s="1503"/>
      <c r="P106" s="1503"/>
      <c r="Q106" s="1502"/>
      <c r="R106" s="1503"/>
      <c r="S106" s="1502"/>
      <c r="T106" s="1503"/>
      <c r="U106" s="1502"/>
      <c r="V106" s="1503"/>
      <c r="W106" s="1504"/>
      <c r="X106" s="1526"/>
      <c r="Y106" s="1504"/>
      <c r="Z106" s="1526"/>
      <c r="AA106" s="1504"/>
      <c r="AB106" s="1526"/>
      <c r="AC106" s="1504"/>
      <c r="AD106" s="1526"/>
      <c r="AE106" s="1504"/>
      <c r="AF106" s="1526"/>
      <c r="AG106" s="1504"/>
      <c r="AH106" s="1526"/>
      <c r="AI106" s="1504"/>
      <c r="AJ106" s="1526"/>
    </row>
    <row r="107" spans="1:36" s="1507" customFormat="1" ht="12.75" customHeight="1">
      <c r="A107" s="1554">
        <v>34</v>
      </c>
      <c r="B107" s="1555"/>
      <c r="C107" s="1551" t="s">
        <v>677</v>
      </c>
      <c r="D107" s="1497" t="s">
        <v>344</v>
      </c>
      <c r="E107" s="1497"/>
      <c r="F107" s="1497">
        <v>255.22</v>
      </c>
      <c r="G107" s="1497"/>
      <c r="H107" s="1497"/>
      <c r="I107" s="1497">
        <v>99</v>
      </c>
      <c r="J107" s="1503">
        <f>I107*F107</f>
        <v>25266.78</v>
      </c>
      <c r="K107" s="1503"/>
      <c r="L107" s="1503">
        <f>ROUND(K107*$F107,2)</f>
        <v>0</v>
      </c>
      <c r="M107" s="1503">
        <v>99</v>
      </c>
      <c r="N107" s="1503">
        <f>M107*F107</f>
        <v>25266.78</v>
      </c>
      <c r="O107" s="1502">
        <f>I107-K107+M107</f>
        <v>198</v>
      </c>
      <c r="P107" s="1503">
        <f>O107*F107</f>
        <v>50533.56</v>
      </c>
      <c r="Q107" s="1502">
        <f>W107+Y107+AA107+AC107+AE107+AG107</f>
        <v>176.07</v>
      </c>
      <c r="R107" s="1503">
        <f>Q107*F107</f>
        <v>44936.585399999996</v>
      </c>
      <c r="S107" s="1502">
        <f>W107+Y107+AA107+AC107+AE107</f>
        <v>176.07</v>
      </c>
      <c r="T107" s="1503">
        <f>S107*F107</f>
        <v>44936.585399999996</v>
      </c>
      <c r="U107" s="1502">
        <f>I107-S107</f>
        <v>-77.069999999999993</v>
      </c>
      <c r="V107" s="1503">
        <f>U107*F107</f>
        <v>-19669.805399999997</v>
      </c>
      <c r="W107" s="1504">
        <v>125.84</v>
      </c>
      <c r="X107" s="1526">
        <f>W107*F107</f>
        <v>32116.8848</v>
      </c>
      <c r="Y107" s="1504">
        <v>50.23</v>
      </c>
      <c r="Z107" s="1526">
        <f>Y107*F107</f>
        <v>12819.700599999998</v>
      </c>
      <c r="AA107" s="1504"/>
      <c r="AB107" s="1526"/>
      <c r="AC107" s="1504"/>
      <c r="AD107" s="1526"/>
      <c r="AE107" s="1504"/>
      <c r="AF107" s="1526"/>
      <c r="AG107" s="1504"/>
      <c r="AH107" s="1526"/>
      <c r="AI107" s="1504"/>
      <c r="AJ107" s="1526"/>
    </row>
    <row r="108" spans="1:36" s="1507" customFormat="1" ht="12.75" customHeight="1">
      <c r="A108" s="1554"/>
      <c r="B108" s="1555"/>
      <c r="C108" s="1551" t="s">
        <v>678</v>
      </c>
      <c r="D108" s="1497"/>
      <c r="E108" s="1497"/>
      <c r="F108" s="1497"/>
      <c r="G108" s="1497"/>
      <c r="H108" s="1497"/>
      <c r="I108" s="1497"/>
      <c r="J108" s="1503"/>
      <c r="K108" s="1503"/>
      <c r="L108" s="1503"/>
      <c r="M108" s="1503"/>
      <c r="N108" s="1503"/>
      <c r="O108" s="1503"/>
      <c r="P108" s="1503"/>
      <c r="Q108" s="1502"/>
      <c r="R108" s="1503"/>
      <c r="S108" s="1502"/>
      <c r="T108" s="1503"/>
      <c r="U108" s="1502"/>
      <c r="V108" s="1503"/>
      <c r="W108" s="1504"/>
      <c r="X108" s="1526"/>
      <c r="Y108" s="1504"/>
      <c r="Z108" s="1526"/>
      <c r="AA108" s="1504"/>
      <c r="AB108" s="1526"/>
      <c r="AC108" s="1504"/>
      <c r="AD108" s="1526"/>
      <c r="AE108" s="1504"/>
      <c r="AF108" s="1526"/>
      <c r="AG108" s="1504"/>
      <c r="AH108" s="1526"/>
      <c r="AI108" s="1504"/>
      <c r="AJ108" s="1526"/>
    </row>
    <row r="109" spans="1:36" s="1507" customFormat="1" ht="12.75" customHeight="1">
      <c r="A109" s="1554"/>
      <c r="B109" s="1555"/>
      <c r="C109" s="1551" t="s">
        <v>641</v>
      </c>
      <c r="D109" s="1497"/>
      <c r="E109" s="1497"/>
      <c r="F109" s="1497"/>
      <c r="G109" s="1497"/>
      <c r="H109" s="1497"/>
      <c r="I109" s="1497"/>
      <c r="J109" s="1503"/>
      <c r="K109" s="1503"/>
      <c r="L109" s="1503"/>
      <c r="M109" s="1503"/>
      <c r="N109" s="1503"/>
      <c r="O109" s="1503"/>
      <c r="P109" s="1503"/>
      <c r="Q109" s="1502"/>
      <c r="R109" s="1503"/>
      <c r="S109" s="1502"/>
      <c r="T109" s="1503"/>
      <c r="U109" s="1502"/>
      <c r="V109" s="1503"/>
      <c r="W109" s="1504"/>
      <c r="X109" s="1526"/>
      <c r="Y109" s="1504"/>
      <c r="Z109" s="1526"/>
      <c r="AA109" s="1504"/>
      <c r="AB109" s="1526"/>
      <c r="AC109" s="1504"/>
      <c r="AD109" s="1526"/>
      <c r="AE109" s="1504"/>
      <c r="AF109" s="1526"/>
      <c r="AG109" s="1504"/>
      <c r="AH109" s="1526"/>
      <c r="AI109" s="1504"/>
      <c r="AJ109" s="1526"/>
    </row>
    <row r="110" spans="1:36" s="1507" customFormat="1" ht="12.75" customHeight="1">
      <c r="A110" s="1554">
        <v>35</v>
      </c>
      <c r="B110" s="1555"/>
      <c r="C110" s="1551" t="s">
        <v>679</v>
      </c>
      <c r="D110" s="1497" t="s">
        <v>344</v>
      </c>
      <c r="E110" s="1497"/>
      <c r="F110" s="1497">
        <v>2053.2199999999998</v>
      </c>
      <c r="G110" s="1497"/>
      <c r="H110" s="1497"/>
      <c r="I110" s="1497">
        <v>5.0999999999999996</v>
      </c>
      <c r="J110" s="1503">
        <f>I110*F110</f>
        <v>10471.421999999999</v>
      </c>
      <c r="K110" s="1503"/>
      <c r="L110" s="1503">
        <f>ROUND(K110*$F110,2)</f>
        <v>0</v>
      </c>
      <c r="M110" s="1503">
        <v>3.8</v>
      </c>
      <c r="N110" s="1503">
        <f>M110*F110</f>
        <v>7802.235999999999</v>
      </c>
      <c r="O110" s="1502">
        <f>I110-K110+M110</f>
        <v>8.8999999999999986</v>
      </c>
      <c r="P110" s="1503">
        <f>O110*F110</f>
        <v>18273.657999999996</v>
      </c>
      <c r="Q110" s="1502">
        <f>W110+Y110+AA110+AC110+AE110+AG110</f>
        <v>3.15</v>
      </c>
      <c r="R110" s="1503">
        <f>Q110*F110</f>
        <v>6467.6429999999991</v>
      </c>
      <c r="S110" s="1502">
        <f>W110+Y110+AA110+AC110+AE110</f>
        <v>3.15</v>
      </c>
      <c r="T110" s="1503">
        <f>S110*F110</f>
        <v>6467.6429999999991</v>
      </c>
      <c r="U110" s="1502">
        <f>I110-S110</f>
        <v>1.9499999999999997</v>
      </c>
      <c r="V110" s="1503">
        <f>U110*F110</f>
        <v>4003.7789999999991</v>
      </c>
      <c r="W110" s="1504">
        <v>2.0699999999999998</v>
      </c>
      <c r="X110" s="1526">
        <f>W110*F110</f>
        <v>4250.165399999999</v>
      </c>
      <c r="Y110" s="1504">
        <v>1.08</v>
      </c>
      <c r="Z110" s="1526">
        <f>Y110*F110</f>
        <v>2217.4775999999997</v>
      </c>
      <c r="AA110" s="1504"/>
      <c r="AB110" s="1526"/>
      <c r="AC110" s="1504"/>
      <c r="AD110" s="1526"/>
      <c r="AE110" s="1504"/>
      <c r="AF110" s="1526"/>
      <c r="AG110" s="1504"/>
      <c r="AH110" s="1526"/>
      <c r="AI110" s="1504"/>
      <c r="AJ110" s="1526"/>
    </row>
    <row r="111" spans="1:36" s="1507" customFormat="1" ht="12.75" customHeight="1">
      <c r="A111" s="1554">
        <v>36</v>
      </c>
      <c r="B111" s="1555"/>
      <c r="C111" s="1551" t="s">
        <v>680</v>
      </c>
      <c r="D111" s="1497" t="s">
        <v>344</v>
      </c>
      <c r="E111" s="1497"/>
      <c r="F111" s="1497">
        <v>5739.23</v>
      </c>
      <c r="G111" s="1497"/>
      <c r="H111" s="1497"/>
      <c r="I111" s="1497">
        <v>23.8</v>
      </c>
      <c r="J111" s="1503">
        <f>I111*F111</f>
        <v>136593.674</v>
      </c>
      <c r="K111" s="1503"/>
      <c r="L111" s="1503">
        <f>ROUND(K111*$F111,2)</f>
        <v>0</v>
      </c>
      <c r="M111" s="1503">
        <v>55</v>
      </c>
      <c r="N111" s="1503">
        <f>M111*F111</f>
        <v>315657.64999999997</v>
      </c>
      <c r="O111" s="1502">
        <f>I111-K111+M111</f>
        <v>78.8</v>
      </c>
      <c r="P111" s="1503">
        <f>O111*F111</f>
        <v>452251.32399999996</v>
      </c>
      <c r="Q111" s="1502">
        <f>W111+Y111+AA111+AC111+AE111+AG111</f>
        <v>23.94</v>
      </c>
      <c r="R111" s="1503">
        <f>Q111*F111</f>
        <v>137397.16620000001</v>
      </c>
      <c r="S111" s="1502">
        <f>W111+Y111+AA111+AC111+AE111</f>
        <v>23.94</v>
      </c>
      <c r="T111" s="1503">
        <f>S111*F111</f>
        <v>137397.16620000001</v>
      </c>
      <c r="U111" s="1502">
        <f>I111-S111</f>
        <v>-0.14000000000000057</v>
      </c>
      <c r="V111" s="1503">
        <f>U111*F111</f>
        <v>-803.49220000000321</v>
      </c>
      <c r="W111" s="1504">
        <v>15.73</v>
      </c>
      <c r="X111" s="1526">
        <f>W111*F111</f>
        <v>90278.087899999999</v>
      </c>
      <c r="Y111" s="1504">
        <v>8.2100000000000009</v>
      </c>
      <c r="Z111" s="1526">
        <f>Y111*F111</f>
        <v>47119.078300000001</v>
      </c>
      <c r="AA111" s="1504"/>
      <c r="AB111" s="1526"/>
      <c r="AC111" s="1504"/>
      <c r="AD111" s="1526"/>
      <c r="AE111" s="1504"/>
      <c r="AF111" s="1526"/>
      <c r="AG111" s="1504"/>
      <c r="AH111" s="1526"/>
      <c r="AI111" s="1504"/>
      <c r="AJ111" s="1526"/>
    </row>
    <row r="112" spans="1:36" s="1507" customFormat="1" ht="12.75" customHeight="1">
      <c r="A112" s="1554"/>
      <c r="B112" s="1555"/>
      <c r="C112" s="1551" t="s">
        <v>646</v>
      </c>
      <c r="D112" s="1497"/>
      <c r="E112" s="1497"/>
      <c r="F112" s="1497"/>
      <c r="G112" s="1497"/>
      <c r="H112" s="1497"/>
      <c r="I112" s="1497"/>
      <c r="J112" s="1503"/>
      <c r="K112" s="1503"/>
      <c r="L112" s="1503"/>
      <c r="M112" s="1503"/>
      <c r="N112" s="1503"/>
      <c r="O112" s="1503"/>
      <c r="P112" s="1503"/>
      <c r="Q112" s="1502"/>
      <c r="R112" s="1503"/>
      <c r="S112" s="1502"/>
      <c r="T112" s="1503"/>
      <c r="U112" s="1502"/>
      <c r="V112" s="1503"/>
      <c r="W112" s="1504"/>
      <c r="X112" s="1526"/>
      <c r="Y112" s="1504"/>
      <c r="Z112" s="1526"/>
      <c r="AA112" s="1504"/>
      <c r="AB112" s="1526"/>
      <c r="AC112" s="1504"/>
      <c r="AD112" s="1526"/>
      <c r="AE112" s="1504"/>
      <c r="AF112" s="1526"/>
      <c r="AG112" s="1504"/>
      <c r="AH112" s="1526"/>
      <c r="AI112" s="1504"/>
      <c r="AJ112" s="1526"/>
    </row>
    <row r="113" spans="1:36" s="1507" customFormat="1" ht="12.75" customHeight="1">
      <c r="A113" s="1554">
        <v>37</v>
      </c>
      <c r="B113" s="1555"/>
      <c r="C113" s="1551" t="s">
        <v>647</v>
      </c>
      <c r="D113" s="1497" t="s">
        <v>648</v>
      </c>
      <c r="E113" s="1497"/>
      <c r="F113" s="1497">
        <v>24.29</v>
      </c>
      <c r="G113" s="1497"/>
      <c r="H113" s="1497"/>
      <c r="I113" s="1497">
        <v>2775</v>
      </c>
      <c r="J113" s="1503">
        <f>I113*F113</f>
        <v>67404.75</v>
      </c>
      <c r="K113" s="1503"/>
      <c r="L113" s="1503">
        <f>ROUND(K113*$F113,2)</f>
        <v>0</v>
      </c>
      <c r="M113" s="1503">
        <v>7398</v>
      </c>
      <c r="N113" s="1503">
        <f>M113*F113</f>
        <v>179697.41999999998</v>
      </c>
      <c r="O113" s="1502">
        <f>I113-K113+M113</f>
        <v>10173</v>
      </c>
      <c r="P113" s="1503">
        <f>O113*F113</f>
        <v>247102.16999999998</v>
      </c>
      <c r="Q113" s="1502">
        <f>W113+Y113+AA113+AC113+AE113+AG113</f>
        <v>3326.4300000000003</v>
      </c>
      <c r="R113" s="1503">
        <f>Q113*F113</f>
        <v>80798.984700000001</v>
      </c>
      <c r="S113" s="1502">
        <f>W113+Y113+AA113+AC113+AE113</f>
        <v>3326.4300000000003</v>
      </c>
      <c r="T113" s="1503">
        <f>S113*F113</f>
        <v>80798.984700000001</v>
      </c>
      <c r="U113" s="1502">
        <f>I113-S113</f>
        <v>-551.43000000000029</v>
      </c>
      <c r="V113" s="1503">
        <f>U113*F113</f>
        <v>-13394.234700000006</v>
      </c>
      <c r="W113" s="1504">
        <v>2185.94</v>
      </c>
      <c r="X113" s="1526">
        <f>W113*F113</f>
        <v>53096.482600000003</v>
      </c>
      <c r="Y113" s="1504">
        <v>1140.49</v>
      </c>
      <c r="Z113" s="1526">
        <f>Y113*F113</f>
        <v>27702.502099999998</v>
      </c>
      <c r="AA113" s="1504"/>
      <c r="AB113" s="1526"/>
      <c r="AC113" s="1504"/>
      <c r="AD113" s="1526"/>
      <c r="AE113" s="1504"/>
      <c r="AF113" s="1526"/>
      <c r="AG113" s="1504"/>
      <c r="AH113" s="1526"/>
      <c r="AI113" s="1504"/>
      <c r="AJ113" s="1526"/>
    </row>
    <row r="114" spans="1:36" s="1507" customFormat="1" ht="12.75" customHeight="1">
      <c r="A114" s="1554">
        <v>38</v>
      </c>
      <c r="B114" s="1555"/>
      <c r="C114" s="1551" t="s">
        <v>681</v>
      </c>
      <c r="D114" s="1497" t="s">
        <v>466</v>
      </c>
      <c r="E114" s="1497"/>
      <c r="F114" s="1497">
        <v>257.67</v>
      </c>
      <c r="G114" s="1497"/>
      <c r="H114" s="1497"/>
      <c r="I114" s="1497">
        <v>30.24</v>
      </c>
      <c r="J114" s="1503">
        <f>I114*F114</f>
        <v>7791.9408000000003</v>
      </c>
      <c r="K114" s="1503"/>
      <c r="L114" s="1503">
        <f>ROUND(K114*$F114,2)</f>
        <v>0</v>
      </c>
      <c r="M114" s="1503">
        <v>167</v>
      </c>
      <c r="N114" s="1503">
        <f>M114*F114</f>
        <v>43030.89</v>
      </c>
      <c r="O114" s="1502">
        <f>I114-K114+M114</f>
        <v>197.24</v>
      </c>
      <c r="P114" s="1503">
        <f>O114*F114</f>
        <v>50822.830800000003</v>
      </c>
      <c r="Q114" s="1502">
        <f>W114+Y114+AA114+AC114+AE114+AG114</f>
        <v>0</v>
      </c>
      <c r="R114" s="1503">
        <f>Q114*F114</f>
        <v>0</v>
      </c>
      <c r="S114" s="1502">
        <f>W114+Y114+AA114+AC114+AE114</f>
        <v>0</v>
      </c>
      <c r="T114" s="1503">
        <f>S114*F114</f>
        <v>0</v>
      </c>
      <c r="U114" s="1502">
        <f>I114-S114</f>
        <v>30.24</v>
      </c>
      <c r="V114" s="1503">
        <f>U114*F114</f>
        <v>7791.9408000000003</v>
      </c>
      <c r="W114" s="1504"/>
      <c r="X114" s="1526"/>
      <c r="Y114" s="1504"/>
      <c r="Z114" s="1526"/>
      <c r="AA114" s="1504"/>
      <c r="AB114" s="1526"/>
      <c r="AC114" s="1504"/>
      <c r="AD114" s="1526"/>
      <c r="AE114" s="1504"/>
      <c r="AF114" s="1526"/>
      <c r="AG114" s="1504"/>
      <c r="AH114" s="1526"/>
      <c r="AI114" s="1504"/>
      <c r="AJ114" s="1526"/>
    </row>
    <row r="115" spans="1:36" s="1507" customFormat="1" ht="12.75" customHeight="1">
      <c r="A115" s="1554">
        <v>39</v>
      </c>
      <c r="B115" s="1555"/>
      <c r="C115" s="1551" t="s">
        <v>682</v>
      </c>
      <c r="D115" s="1497" t="s">
        <v>466</v>
      </c>
      <c r="E115" s="1497"/>
      <c r="F115" s="1497">
        <v>1196.93</v>
      </c>
      <c r="G115" s="1497"/>
      <c r="H115" s="1497"/>
      <c r="I115" s="1497">
        <v>30.24</v>
      </c>
      <c r="J115" s="1503">
        <f>I115*F115</f>
        <v>36195.163200000003</v>
      </c>
      <c r="K115" s="1503"/>
      <c r="L115" s="1503">
        <f>ROUND(K115*$F115,2)</f>
        <v>0</v>
      </c>
      <c r="M115" s="1503">
        <v>167</v>
      </c>
      <c r="N115" s="1503">
        <f>M115*F115</f>
        <v>199887.31</v>
      </c>
      <c r="O115" s="1502">
        <f>I115-K115+M115</f>
        <v>197.24</v>
      </c>
      <c r="P115" s="1503">
        <f>O115*F115</f>
        <v>236082.47320000004</v>
      </c>
      <c r="Q115" s="1502">
        <f>W115+Y115+AA115+AC115+AE115+AG115</f>
        <v>0</v>
      </c>
      <c r="R115" s="1503">
        <f>Q115*F115</f>
        <v>0</v>
      </c>
      <c r="S115" s="1502">
        <f>W115+Y115+AA115+AC115+AE115</f>
        <v>0</v>
      </c>
      <c r="T115" s="1503">
        <f>S115*F115</f>
        <v>0</v>
      </c>
      <c r="U115" s="1502">
        <f>I115-S115</f>
        <v>30.24</v>
      </c>
      <c r="V115" s="1503">
        <f>U115*F115</f>
        <v>36195.163200000003</v>
      </c>
      <c r="W115" s="1504"/>
      <c r="X115" s="1526"/>
      <c r="Y115" s="1504"/>
      <c r="Z115" s="1526"/>
      <c r="AA115" s="1504"/>
      <c r="AB115" s="1526"/>
      <c r="AC115" s="1504"/>
      <c r="AD115" s="1526"/>
      <c r="AE115" s="1504"/>
      <c r="AF115" s="1526"/>
      <c r="AG115" s="1504"/>
      <c r="AH115" s="1526"/>
      <c r="AI115" s="1504"/>
      <c r="AJ115" s="1526"/>
    </row>
    <row r="116" spans="1:36" s="1507" customFormat="1" ht="12.75" customHeight="1">
      <c r="A116" s="1554">
        <v>40</v>
      </c>
      <c r="B116" s="1555"/>
      <c r="C116" s="1551" t="s">
        <v>683</v>
      </c>
      <c r="D116" s="1497" t="s">
        <v>466</v>
      </c>
      <c r="E116" s="1497"/>
      <c r="F116" s="1497">
        <v>1595.71</v>
      </c>
      <c r="G116" s="1497"/>
      <c r="H116" s="1497"/>
      <c r="I116" s="1497">
        <v>30.24</v>
      </c>
      <c r="J116" s="1503">
        <f>I116*F116</f>
        <v>48254.270400000001</v>
      </c>
      <c r="K116" s="1503"/>
      <c r="L116" s="1503">
        <f>ROUND(K116*$F116,2)</f>
        <v>0</v>
      </c>
      <c r="M116" s="1503">
        <v>167</v>
      </c>
      <c r="N116" s="1503">
        <f>M116*F116</f>
        <v>266483.57</v>
      </c>
      <c r="O116" s="1502">
        <f>I116-K116+M116</f>
        <v>197.24</v>
      </c>
      <c r="P116" s="1503">
        <f>O116*F116</f>
        <v>314737.84040000004</v>
      </c>
      <c r="Q116" s="1502">
        <f>W116+Y116+AA116+AC116+AE116+AG116</f>
        <v>0</v>
      </c>
      <c r="R116" s="1503">
        <f>Q116*F116</f>
        <v>0</v>
      </c>
      <c r="S116" s="1502">
        <f>W116+Y116+AA116+AC116+AE116</f>
        <v>0</v>
      </c>
      <c r="T116" s="1503">
        <f>S116*F116</f>
        <v>0</v>
      </c>
      <c r="U116" s="1502">
        <f>I116-S116</f>
        <v>30.24</v>
      </c>
      <c r="V116" s="1503">
        <f>U116*F116</f>
        <v>48254.270400000001</v>
      </c>
      <c r="W116" s="1504"/>
      <c r="X116" s="1526"/>
      <c r="Y116" s="1504"/>
      <c r="Z116" s="1526"/>
      <c r="AA116" s="1504"/>
      <c r="AB116" s="1526"/>
      <c r="AC116" s="1504"/>
      <c r="AD116" s="1526"/>
      <c r="AE116" s="1504"/>
      <c r="AF116" s="1526"/>
      <c r="AG116" s="1504"/>
      <c r="AH116" s="1526"/>
      <c r="AI116" s="1504"/>
      <c r="AJ116" s="1526"/>
    </row>
    <row r="117" spans="1:36" s="1507" customFormat="1" ht="12.75" customHeight="1">
      <c r="A117" s="1554">
        <v>41</v>
      </c>
      <c r="B117" s="1555"/>
      <c r="C117" s="1551" t="s">
        <v>684</v>
      </c>
      <c r="D117" s="1497" t="s">
        <v>599</v>
      </c>
      <c r="E117" s="1497"/>
      <c r="F117" s="1497">
        <v>73648.2</v>
      </c>
      <c r="G117" s="1497"/>
      <c r="H117" s="1497"/>
      <c r="I117" s="1497">
        <v>0</v>
      </c>
      <c r="J117" s="1503">
        <f>I117*F117</f>
        <v>0</v>
      </c>
      <c r="K117" s="1503">
        <v>1</v>
      </c>
      <c r="L117" s="1503">
        <f>ROUND(K117*$F117,2)</f>
        <v>73648.2</v>
      </c>
      <c r="M117" s="1503"/>
      <c r="N117" s="1503">
        <f>M117*F117</f>
        <v>0</v>
      </c>
      <c r="O117" s="1502">
        <f>I117-K117+M117</f>
        <v>-1</v>
      </c>
      <c r="P117" s="1503">
        <f>O117*F117</f>
        <v>-73648.2</v>
      </c>
      <c r="Q117" s="1502">
        <f>W117+Y117+AA117+AC117+AE117+AG117</f>
        <v>0</v>
      </c>
      <c r="R117" s="1503">
        <f>Q117*F117</f>
        <v>0</v>
      </c>
      <c r="S117" s="1502">
        <f>W117+Y117+AA117+AC117+AE117</f>
        <v>0</v>
      </c>
      <c r="T117" s="1503">
        <f>S117*F117</f>
        <v>0</v>
      </c>
      <c r="U117" s="1502">
        <f>I117-S117</f>
        <v>0</v>
      </c>
      <c r="V117" s="1503">
        <f>U117*F117</f>
        <v>0</v>
      </c>
      <c r="W117" s="1504"/>
      <c r="X117" s="1526"/>
      <c r="Y117" s="1504"/>
      <c r="Z117" s="1526"/>
      <c r="AA117" s="1504"/>
      <c r="AB117" s="1526"/>
      <c r="AC117" s="1504"/>
      <c r="AD117" s="1526"/>
      <c r="AE117" s="1504"/>
      <c r="AF117" s="1526"/>
      <c r="AG117" s="1504"/>
      <c r="AH117" s="1526"/>
      <c r="AI117" s="1504"/>
      <c r="AJ117" s="1526"/>
    </row>
    <row r="118" spans="1:36" s="1507" customFormat="1" ht="16.5" customHeight="1">
      <c r="A118" s="1554"/>
      <c r="B118" s="1555"/>
      <c r="C118" s="1568" t="s">
        <v>685</v>
      </c>
      <c r="D118" s="1563"/>
      <c r="E118" s="1563"/>
      <c r="F118" s="1511"/>
      <c r="G118" s="1511"/>
      <c r="H118" s="1511"/>
      <c r="I118" s="1509"/>
      <c r="J118" s="1510">
        <f>SUM(J81:J117)</f>
        <v>4484286.1733999997</v>
      </c>
      <c r="K118" s="1511" t="s">
        <v>470</v>
      </c>
      <c r="L118" s="1510">
        <f>SUM(L81:L117)</f>
        <v>1257628.2</v>
      </c>
      <c r="M118" s="1511" t="s">
        <v>470</v>
      </c>
      <c r="N118" s="1510">
        <f>SUM(N81:N117)</f>
        <v>1103318.8060000001</v>
      </c>
      <c r="O118" s="1511"/>
      <c r="P118" s="1510">
        <f>SUM(P81:P117)</f>
        <v>4329976.7793999994</v>
      </c>
      <c r="Q118" s="1511"/>
      <c r="R118" s="1510">
        <f>SUM(R81:R117)</f>
        <v>2812538.4786</v>
      </c>
      <c r="S118" s="1511"/>
      <c r="T118" s="1510">
        <f>SUM(T81:T117)</f>
        <v>665229.03059999994</v>
      </c>
      <c r="U118" s="1511"/>
      <c r="V118" s="1510">
        <f>SUM(V81:V117)</f>
        <v>3757785.1427999996</v>
      </c>
      <c r="W118" s="1527"/>
      <c r="X118" s="1528">
        <f>SUM(X81:X117)</f>
        <v>212459.23440000002</v>
      </c>
      <c r="Y118" s="1511"/>
      <c r="Z118" s="1528">
        <f>SUM(Z81:Z117)</f>
        <v>229016.59620000003</v>
      </c>
      <c r="AA118" s="1511"/>
      <c r="AB118" s="1528">
        <f>SUM(AB81:AB117)</f>
        <v>123226.4</v>
      </c>
      <c r="AC118" s="1511"/>
      <c r="AD118" s="1528">
        <f>SUM(AD81:AD117)</f>
        <v>24320.999999999996</v>
      </c>
      <c r="AE118" s="1511"/>
      <c r="AF118" s="1528">
        <f>SUM(AF81:AF117)</f>
        <v>76205.799999999988</v>
      </c>
      <c r="AG118" s="1511"/>
      <c r="AH118" s="1528">
        <f>SUM(AH81:AH117)</f>
        <v>2147309.4479999999</v>
      </c>
      <c r="AI118" s="1511"/>
      <c r="AJ118" s="1528">
        <f>SUM(AJ81:AJ117)</f>
        <v>291868.41334999999</v>
      </c>
    </row>
    <row r="119" spans="1:36" s="1507" customFormat="1" ht="16.5" customHeight="1">
      <c r="A119" s="1554"/>
      <c r="B119" s="1555"/>
      <c r="C119" s="1562"/>
      <c r="D119" s="1563"/>
      <c r="E119" s="1563"/>
      <c r="F119" s="1524"/>
      <c r="G119" s="1524"/>
      <c r="H119" s="1524"/>
      <c r="I119" s="1524"/>
      <c r="J119" s="1524"/>
      <c r="K119" s="1508"/>
      <c r="L119" s="1520"/>
      <c r="M119" s="1529"/>
      <c r="N119" s="1503"/>
      <c r="O119" s="1529"/>
      <c r="P119" s="1503"/>
      <c r="Q119" s="1502"/>
      <c r="R119" s="1529"/>
      <c r="S119" s="1529"/>
      <c r="T119" s="1503"/>
      <c r="U119" s="1529"/>
      <c r="V119" s="1503"/>
      <c r="W119" s="1505"/>
      <c r="X119" s="1505"/>
      <c r="Y119" s="1529"/>
      <c r="Z119" s="1506"/>
      <c r="AA119" s="1529"/>
      <c r="AB119" s="1506"/>
      <c r="AC119" s="1529"/>
      <c r="AD119" s="1506"/>
      <c r="AE119" s="1529"/>
      <c r="AF119" s="1506"/>
      <c r="AG119" s="1529"/>
      <c r="AH119" s="1506"/>
      <c r="AI119" s="1529"/>
      <c r="AJ119" s="1506"/>
    </row>
    <row r="120" spans="1:36" s="1507" customFormat="1" ht="16.5" customHeight="1">
      <c r="A120" s="1557"/>
      <c r="B120" s="1558"/>
      <c r="C120" s="1559" t="s">
        <v>233</v>
      </c>
      <c r="D120" s="1560"/>
      <c r="E120" s="1560"/>
      <c r="F120" s="1561"/>
      <c r="G120" s="1561"/>
      <c r="H120" s="1561"/>
      <c r="I120" s="1512"/>
      <c r="J120" s="1513"/>
      <c r="K120" s="1514"/>
      <c r="L120" s="1523"/>
      <c r="M120" s="1530"/>
      <c r="N120" s="1517"/>
      <c r="O120" s="1530"/>
      <c r="P120" s="1517"/>
      <c r="Q120" s="1516"/>
      <c r="R120" s="1530"/>
      <c r="S120" s="1530"/>
      <c r="T120" s="1517"/>
      <c r="U120" s="1530"/>
      <c r="V120" s="1517"/>
      <c r="W120" s="1531"/>
      <c r="X120" s="1531"/>
      <c r="Y120" s="1530"/>
      <c r="Z120" s="1532"/>
      <c r="AA120" s="1530"/>
      <c r="AB120" s="1532"/>
      <c r="AC120" s="1530"/>
      <c r="AD120" s="1532"/>
      <c r="AE120" s="1530"/>
      <c r="AF120" s="1532"/>
      <c r="AG120" s="1530"/>
      <c r="AH120" s="1532"/>
      <c r="AI120" s="1530"/>
      <c r="AJ120" s="1532"/>
    </row>
    <row r="121" spans="1:36" s="1507" customFormat="1" ht="16.5" customHeight="1">
      <c r="A121" s="1493"/>
      <c r="B121" s="1494"/>
      <c r="C121" s="1551" t="s">
        <v>686</v>
      </c>
      <c r="D121" s="1553"/>
      <c r="E121" s="1553"/>
      <c r="F121" s="1525"/>
      <c r="G121" s="1525"/>
      <c r="H121" s="1525"/>
      <c r="I121" s="1525"/>
      <c r="J121" s="1519"/>
      <c r="K121" s="1508"/>
      <c r="L121" s="1520"/>
      <c r="M121" s="1529"/>
      <c r="N121" s="1503"/>
      <c r="O121" s="1529"/>
      <c r="P121" s="1503"/>
      <c r="Q121" s="1502"/>
      <c r="R121" s="1529"/>
      <c r="S121" s="1529"/>
      <c r="T121" s="1503"/>
      <c r="U121" s="1529"/>
      <c r="V121" s="1503"/>
      <c r="W121" s="1504"/>
      <c r="X121" s="1526"/>
      <c r="Y121" s="1529"/>
      <c r="Z121" s="1526"/>
      <c r="AA121" s="1504"/>
      <c r="AB121" s="1526"/>
      <c r="AC121" s="1504"/>
      <c r="AD121" s="1526"/>
      <c r="AE121" s="1504"/>
      <c r="AF121" s="1526"/>
      <c r="AG121" s="1504"/>
      <c r="AH121" s="1526"/>
      <c r="AI121" s="1504"/>
      <c r="AJ121" s="1526"/>
    </row>
    <row r="122" spans="1:36" s="1507" customFormat="1" ht="16.5" customHeight="1">
      <c r="A122" s="1493"/>
      <c r="B122" s="1494"/>
      <c r="C122" s="1551" t="s">
        <v>687</v>
      </c>
      <c r="D122" s="1553"/>
      <c r="E122" s="1553"/>
      <c r="F122" s="1525"/>
      <c r="G122" s="1525"/>
      <c r="H122" s="1525"/>
      <c r="I122" s="1525"/>
      <c r="J122" s="1503"/>
      <c r="K122" s="1503"/>
      <c r="L122" s="1503"/>
      <c r="M122" s="1503"/>
      <c r="N122" s="1503"/>
      <c r="O122" s="1503"/>
      <c r="P122" s="1503"/>
      <c r="Q122" s="1502"/>
      <c r="R122" s="1503"/>
      <c r="S122" s="1502"/>
      <c r="T122" s="1503"/>
      <c r="U122" s="1502"/>
      <c r="V122" s="1503"/>
      <c r="W122" s="1504"/>
      <c r="X122" s="1526"/>
      <c r="Y122" s="1508"/>
      <c r="Z122" s="1526"/>
      <c r="AA122" s="1504"/>
      <c r="AB122" s="1526"/>
      <c r="AC122" s="1504"/>
      <c r="AD122" s="1526"/>
      <c r="AE122" s="1504"/>
      <c r="AF122" s="1526"/>
      <c r="AG122" s="1504"/>
      <c r="AH122" s="1526"/>
      <c r="AI122" s="1504"/>
      <c r="AJ122" s="1526"/>
    </row>
    <row r="123" spans="1:36" s="1507" customFormat="1" ht="16.5" customHeight="1">
      <c r="A123" s="1493">
        <v>42</v>
      </c>
      <c r="B123" s="1494"/>
      <c r="C123" s="1551" t="s">
        <v>688</v>
      </c>
      <c r="D123" s="1497" t="s">
        <v>344</v>
      </c>
      <c r="E123" s="1497"/>
      <c r="F123" s="1497">
        <v>394.9</v>
      </c>
      <c r="G123" s="1497"/>
      <c r="H123" s="1497"/>
      <c r="I123" s="1497">
        <v>8788.42</v>
      </c>
      <c r="J123" s="1503">
        <f>I123*F123</f>
        <v>3470547.0579999997</v>
      </c>
      <c r="K123" s="1503"/>
      <c r="L123" s="1503">
        <f>ROUND(K123*$F123,2)</f>
        <v>0</v>
      </c>
      <c r="M123" s="1503"/>
      <c r="N123" s="1503">
        <f>M123*F123</f>
        <v>0</v>
      </c>
      <c r="O123" s="1502">
        <f>I123-K123+M123</f>
        <v>8788.42</v>
      </c>
      <c r="P123" s="1503">
        <f>O123*F123</f>
        <v>3470547.0579999997</v>
      </c>
      <c r="Q123" s="1502">
        <f>W123+Y123+AA123+AC123+AE123+AG123</f>
        <v>9446.77</v>
      </c>
      <c r="R123" s="1503">
        <f>Q123*F123</f>
        <v>3730529.4729999998</v>
      </c>
      <c r="S123" s="1502">
        <f>W123+Y123+AA123+AC123+AE123</f>
        <v>9446.77</v>
      </c>
      <c r="T123" s="1503">
        <f>S123*F123</f>
        <v>3730529.4729999998</v>
      </c>
      <c r="U123" s="1502">
        <f>I123-S123</f>
        <v>-658.35000000000036</v>
      </c>
      <c r="V123" s="1503">
        <f>U123*F123</f>
        <v>-259982.41500000012</v>
      </c>
      <c r="W123" s="1504">
        <v>3403.4</v>
      </c>
      <c r="X123" s="1526">
        <f>W123*F123</f>
        <v>1344002.66</v>
      </c>
      <c r="Y123" s="1504">
        <v>1553.6</v>
      </c>
      <c r="Z123" s="1526">
        <f>Y123*F123</f>
        <v>613516.6399999999</v>
      </c>
      <c r="AA123" s="1504">
        <v>938.45</v>
      </c>
      <c r="AB123" s="1526">
        <f>AA123*F123</f>
        <v>370593.90499999997</v>
      </c>
      <c r="AC123" s="1504">
        <v>1942.63</v>
      </c>
      <c r="AD123" s="1526">
        <f>AC123*F123</f>
        <v>767144.58699999994</v>
      </c>
      <c r="AE123" s="1504">
        <v>1608.69</v>
      </c>
      <c r="AF123" s="1526">
        <f>AE123*F123</f>
        <v>635271.68099999998</v>
      </c>
      <c r="AG123" s="1504"/>
      <c r="AH123" s="1526"/>
      <c r="AI123" s="1504">
        <v>55.62</v>
      </c>
      <c r="AJ123" s="1526">
        <f>AI123*F123</f>
        <v>21964.337999999996</v>
      </c>
    </row>
    <row r="124" spans="1:36" s="1507" customFormat="1" ht="16.5" customHeight="1">
      <c r="A124" s="1493"/>
      <c r="B124" s="1494"/>
      <c r="C124" s="1551" t="s">
        <v>689</v>
      </c>
      <c r="D124" s="1497"/>
      <c r="E124" s="1497"/>
      <c r="F124" s="1497"/>
      <c r="G124" s="1497"/>
      <c r="H124" s="1497"/>
      <c r="I124" s="1497"/>
      <c r="J124" s="1503"/>
      <c r="K124" s="1503"/>
      <c r="L124" s="1503"/>
      <c r="M124" s="1503"/>
      <c r="N124" s="1503"/>
      <c r="O124" s="1503"/>
      <c r="P124" s="1503"/>
      <c r="Q124" s="1502"/>
      <c r="R124" s="1503"/>
      <c r="S124" s="1502"/>
      <c r="T124" s="1503"/>
      <c r="U124" s="1502"/>
      <c r="V124" s="1503"/>
      <c r="W124" s="1504"/>
      <c r="X124" s="1526"/>
      <c r="Y124" s="1504"/>
      <c r="Z124" s="1526"/>
      <c r="AA124" s="1504"/>
      <c r="AB124" s="1526">
        <f>AA124*F124</f>
        <v>0</v>
      </c>
      <c r="AC124" s="1504"/>
      <c r="AD124" s="1526"/>
      <c r="AE124" s="1504"/>
      <c r="AF124" s="1526"/>
      <c r="AG124" s="1504"/>
      <c r="AH124" s="1526"/>
      <c r="AI124" s="1504"/>
      <c r="AJ124" s="1526"/>
    </row>
    <row r="125" spans="1:36" s="1507" customFormat="1" ht="16.5" customHeight="1">
      <c r="A125" s="1493">
        <v>43</v>
      </c>
      <c r="B125" s="1494"/>
      <c r="C125" s="1551" t="s">
        <v>690</v>
      </c>
      <c r="D125" s="1497" t="s">
        <v>344</v>
      </c>
      <c r="E125" s="1497"/>
      <c r="F125" s="1497">
        <v>429.32</v>
      </c>
      <c r="G125" s="1497"/>
      <c r="H125" s="1497"/>
      <c r="I125" s="1497">
        <v>10624.96</v>
      </c>
      <c r="J125" s="1503">
        <f>I125*F125</f>
        <v>4561507.8271999992</v>
      </c>
      <c r="K125" s="1503"/>
      <c r="L125" s="1503">
        <f>ROUND(K125*$F125,2)</f>
        <v>0</v>
      </c>
      <c r="M125" s="1503"/>
      <c r="N125" s="1503">
        <f>M125*F125</f>
        <v>0</v>
      </c>
      <c r="O125" s="1502">
        <f>I125-K125+M125</f>
        <v>10624.96</v>
      </c>
      <c r="P125" s="1503">
        <f>O125*F125</f>
        <v>4561507.8271999992</v>
      </c>
      <c r="Q125" s="1502">
        <f>W125+Y125+AA125+AC125+AE125+AG125</f>
        <v>10437.82</v>
      </c>
      <c r="R125" s="1503">
        <f>Q125*F125</f>
        <v>4481164.8823999995</v>
      </c>
      <c r="S125" s="1502">
        <f>W125+Y125+AA125+AC125+AE125</f>
        <v>10437.82</v>
      </c>
      <c r="T125" s="1503">
        <f>S125*F125</f>
        <v>4481164.8823999995</v>
      </c>
      <c r="U125" s="1502">
        <f>I125-S125</f>
        <v>187.13999999999942</v>
      </c>
      <c r="V125" s="1503">
        <f>U125*F125</f>
        <v>80342.94479999975</v>
      </c>
      <c r="W125" s="1504">
        <v>4028.5299999999997</v>
      </c>
      <c r="X125" s="1526">
        <f>W125*F125</f>
        <v>1729528.4995999997</v>
      </c>
      <c r="Y125" s="1504">
        <v>910.5</v>
      </c>
      <c r="Z125" s="1526">
        <f>Y125*F125</f>
        <v>390895.86</v>
      </c>
      <c r="AA125" s="1504">
        <v>982.74</v>
      </c>
      <c r="AB125" s="1526">
        <f>AA125*F125</f>
        <v>421909.93680000002</v>
      </c>
      <c r="AC125" s="1504">
        <v>2491.17</v>
      </c>
      <c r="AD125" s="1526">
        <f>AC125*F125</f>
        <v>1069509.1044000001</v>
      </c>
      <c r="AE125" s="1504">
        <v>2024.88</v>
      </c>
      <c r="AF125" s="1526">
        <f>AE125*F125</f>
        <v>869321.48160000006</v>
      </c>
      <c r="AG125" s="1504"/>
      <c r="AH125" s="1526"/>
      <c r="AI125" s="1504">
        <v>52.75</v>
      </c>
      <c r="AJ125" s="1526">
        <f>AI125*F125</f>
        <v>22646.63</v>
      </c>
    </row>
    <row r="126" spans="1:36" s="1507" customFormat="1" ht="16.5" customHeight="1">
      <c r="A126" s="1493"/>
      <c r="B126" s="1494"/>
      <c r="C126" s="1551" t="s">
        <v>691</v>
      </c>
      <c r="D126" s="1497"/>
      <c r="E126" s="1497"/>
      <c r="F126" s="1497"/>
      <c r="G126" s="1497"/>
      <c r="H126" s="1497"/>
      <c r="I126" s="1497"/>
      <c r="J126" s="1503"/>
      <c r="K126" s="1503"/>
      <c r="L126" s="1503"/>
      <c r="M126" s="1503"/>
      <c r="N126" s="1503"/>
      <c r="O126" s="1503"/>
      <c r="P126" s="1503"/>
      <c r="Q126" s="1502"/>
      <c r="R126" s="1503"/>
      <c r="S126" s="1502"/>
      <c r="T126" s="1503"/>
      <c r="U126" s="1502"/>
      <c r="V126" s="1503"/>
      <c r="W126" s="1504"/>
      <c r="X126" s="1526"/>
      <c r="Y126" s="1504"/>
      <c r="Z126" s="1526"/>
      <c r="AA126" s="1504"/>
      <c r="AB126" s="1526"/>
      <c r="AC126" s="1504"/>
      <c r="AD126" s="1526"/>
      <c r="AE126" s="1504"/>
      <c r="AF126" s="1526"/>
      <c r="AG126" s="1504"/>
      <c r="AH126" s="1526"/>
      <c r="AI126" s="1504"/>
      <c r="AJ126" s="1526"/>
    </row>
    <row r="127" spans="1:36" s="1507" customFormat="1" ht="16.5" customHeight="1">
      <c r="A127" s="1493"/>
      <c r="B127" s="1494"/>
      <c r="C127" s="1551" t="s">
        <v>692</v>
      </c>
      <c r="D127" s="1497"/>
      <c r="E127" s="1497"/>
      <c r="F127" s="1497"/>
      <c r="G127" s="1497"/>
      <c r="H127" s="1497"/>
      <c r="I127" s="1497"/>
      <c r="J127" s="1503"/>
      <c r="K127" s="1503"/>
      <c r="L127" s="1503"/>
      <c r="M127" s="1503"/>
      <c r="N127" s="1503"/>
      <c r="O127" s="1503"/>
      <c r="P127" s="1503"/>
      <c r="Q127" s="1502"/>
      <c r="R127" s="1503"/>
      <c r="S127" s="1502"/>
      <c r="T127" s="1503"/>
      <c r="U127" s="1502"/>
      <c r="V127" s="1503"/>
      <c r="W127" s="1504"/>
      <c r="X127" s="1526"/>
      <c r="Y127" s="1504"/>
      <c r="Z127" s="1526"/>
      <c r="AA127" s="1504"/>
      <c r="AB127" s="1526"/>
      <c r="AC127" s="1504"/>
      <c r="AD127" s="1526"/>
      <c r="AE127" s="1504"/>
      <c r="AF127" s="1526"/>
      <c r="AG127" s="1504"/>
      <c r="AH127" s="1526"/>
      <c r="AI127" s="1504"/>
      <c r="AJ127" s="1526"/>
    </row>
    <row r="128" spans="1:36" s="1507" customFormat="1" ht="16.5" customHeight="1">
      <c r="A128" s="1493"/>
      <c r="B128" s="1494"/>
      <c r="C128" s="1551" t="s">
        <v>693</v>
      </c>
      <c r="D128" s="1497"/>
      <c r="E128" s="1497"/>
      <c r="F128" s="1497"/>
      <c r="G128" s="1497"/>
      <c r="H128" s="1497"/>
      <c r="I128" s="1497"/>
      <c r="J128" s="1503"/>
      <c r="K128" s="1503"/>
      <c r="L128" s="1503"/>
      <c r="M128" s="1503"/>
      <c r="N128" s="1503"/>
      <c r="O128" s="1503"/>
      <c r="P128" s="1503"/>
      <c r="Q128" s="1502"/>
      <c r="R128" s="1503"/>
      <c r="S128" s="1502"/>
      <c r="T128" s="1503"/>
      <c r="U128" s="1502"/>
      <c r="V128" s="1503"/>
      <c r="W128" s="1504"/>
      <c r="X128" s="1526"/>
      <c r="Y128" s="1504"/>
      <c r="Z128" s="1526"/>
      <c r="AA128" s="1504"/>
      <c r="AB128" s="1526"/>
      <c r="AC128" s="1504"/>
      <c r="AD128" s="1526"/>
      <c r="AE128" s="1504"/>
      <c r="AF128" s="1526"/>
      <c r="AG128" s="1504"/>
      <c r="AH128" s="1526"/>
      <c r="AI128" s="1504"/>
      <c r="AJ128" s="1526"/>
    </row>
    <row r="129" spans="1:36" s="1507" customFormat="1" ht="16.5" customHeight="1">
      <c r="A129" s="1493"/>
      <c r="B129" s="1494"/>
      <c r="C129" s="1551" t="s">
        <v>694</v>
      </c>
      <c r="D129" s="1497"/>
      <c r="E129" s="1497"/>
      <c r="F129" s="1497"/>
      <c r="G129" s="1497"/>
      <c r="H129" s="1497"/>
      <c r="I129" s="1497"/>
      <c r="J129" s="1503"/>
      <c r="K129" s="1503"/>
      <c r="L129" s="1503"/>
      <c r="M129" s="1503"/>
      <c r="N129" s="1503"/>
      <c r="O129" s="1503"/>
      <c r="P129" s="1503"/>
      <c r="Q129" s="1502"/>
      <c r="R129" s="1503"/>
      <c r="S129" s="1502"/>
      <c r="T129" s="1503"/>
      <c r="U129" s="1502"/>
      <c r="V129" s="1503"/>
      <c r="W129" s="1504"/>
      <c r="X129" s="1526"/>
      <c r="Y129" s="1504"/>
      <c r="Z129" s="1526"/>
      <c r="AA129" s="1504"/>
      <c r="AB129" s="1526"/>
      <c r="AC129" s="1504"/>
      <c r="AD129" s="1526"/>
      <c r="AE129" s="1504"/>
      <c r="AF129" s="1526"/>
      <c r="AG129" s="1504"/>
      <c r="AH129" s="1526"/>
      <c r="AI129" s="1504"/>
      <c r="AJ129" s="1526"/>
    </row>
    <row r="130" spans="1:36" s="1507" customFormat="1" ht="16.5" customHeight="1">
      <c r="A130" s="1493">
        <v>44</v>
      </c>
      <c r="B130" s="1494"/>
      <c r="C130" s="1551" t="s">
        <v>695</v>
      </c>
      <c r="D130" s="1497" t="s">
        <v>696</v>
      </c>
      <c r="E130" s="1497"/>
      <c r="F130" s="1497">
        <v>5.8</v>
      </c>
      <c r="G130" s="1497"/>
      <c r="H130" s="1497"/>
      <c r="I130" s="1497">
        <v>89453.6</v>
      </c>
      <c r="J130" s="1503">
        <f>I130*F130</f>
        <v>518830.88</v>
      </c>
      <c r="K130" s="1503"/>
      <c r="L130" s="1503">
        <f>ROUND(K130*$F130,2)</f>
        <v>0</v>
      </c>
      <c r="M130" s="1503"/>
      <c r="N130" s="1503">
        <f>M130*F130</f>
        <v>0</v>
      </c>
      <c r="O130" s="1502">
        <f>I130-K130+M130</f>
        <v>89453.6</v>
      </c>
      <c r="P130" s="1503">
        <f>O130*F130</f>
        <v>518830.88</v>
      </c>
      <c r="Q130" s="1502">
        <f>W130+Y130+AA130+AC130+AE130+AG130</f>
        <v>93276.62</v>
      </c>
      <c r="R130" s="1503">
        <f>Q130*F130</f>
        <v>541004.39599999995</v>
      </c>
      <c r="S130" s="1502">
        <f>W130+Y130+AA130+AC130+AE130</f>
        <v>93276.62</v>
      </c>
      <c r="T130" s="1503">
        <f>S130*F130</f>
        <v>541004.39599999995</v>
      </c>
      <c r="U130" s="1502">
        <f>I130-S130</f>
        <v>-3823.0199999999895</v>
      </c>
      <c r="V130" s="1503">
        <f>U130*F130</f>
        <v>-22173.515999999938</v>
      </c>
      <c r="W130" s="1504">
        <v>32972.18</v>
      </c>
      <c r="X130" s="1526">
        <f>W130*F130</f>
        <v>191238.644</v>
      </c>
      <c r="Y130" s="1504"/>
      <c r="Z130" s="1526"/>
      <c r="AA130" s="1504">
        <v>13413.11</v>
      </c>
      <c r="AB130" s="1526">
        <f>AA130*F130</f>
        <v>77796.038</v>
      </c>
      <c r="AC130" s="1504">
        <v>19136.900000000001</v>
      </c>
      <c r="AD130" s="1526">
        <f>AC130*F130</f>
        <v>110994.02</v>
      </c>
      <c r="AE130" s="1504">
        <v>27754.43</v>
      </c>
      <c r="AF130" s="1526">
        <f>AE130*F130</f>
        <v>160975.69399999999</v>
      </c>
      <c r="AG130" s="1504"/>
      <c r="AH130" s="1526"/>
      <c r="AI130" s="1504">
        <v>290.02999999999997</v>
      </c>
      <c r="AJ130" s="1526">
        <f>AI130*F130</f>
        <v>1682.1739999999998</v>
      </c>
    </row>
    <row r="131" spans="1:36" s="1507" customFormat="1" ht="16.5" customHeight="1">
      <c r="A131" s="1493">
        <v>45</v>
      </c>
      <c r="B131" s="1494"/>
      <c r="C131" s="1551" t="s">
        <v>697</v>
      </c>
      <c r="D131" s="1497" t="s">
        <v>696</v>
      </c>
      <c r="E131" s="1497"/>
      <c r="F131" s="1497">
        <v>6.15</v>
      </c>
      <c r="G131" s="1497"/>
      <c r="H131" s="1497"/>
      <c r="I131" s="1497">
        <v>21974.58</v>
      </c>
      <c r="J131" s="1503">
        <f>I131*F131</f>
        <v>135143.66700000002</v>
      </c>
      <c r="K131" s="1503"/>
      <c r="L131" s="1503">
        <f>ROUND(K131*$F131,2)</f>
        <v>0</v>
      </c>
      <c r="M131" s="1503"/>
      <c r="N131" s="1503">
        <f>M131*F131</f>
        <v>0</v>
      </c>
      <c r="O131" s="1502">
        <f>I131-K131+M131</f>
        <v>21974.58</v>
      </c>
      <c r="P131" s="1503">
        <f>O131*F131</f>
        <v>135143.66700000002</v>
      </c>
      <c r="Q131" s="1502">
        <f>W131+Y131+AA131+AC131+AE131+AG131</f>
        <v>28067.620000000003</v>
      </c>
      <c r="R131" s="1503">
        <f>Q131*F131</f>
        <v>172615.86300000001</v>
      </c>
      <c r="S131" s="1502">
        <f>W131+Y131+AA131+AC131+AE131</f>
        <v>24158.720000000001</v>
      </c>
      <c r="T131" s="1503">
        <f>S131*F131</f>
        <v>148576.12800000003</v>
      </c>
      <c r="U131" s="1502">
        <f>I131-S131</f>
        <v>-2184.1399999999994</v>
      </c>
      <c r="V131" s="1503">
        <f>U131*F131</f>
        <v>-13432.460999999998</v>
      </c>
      <c r="W131" s="1504">
        <v>9497.5</v>
      </c>
      <c r="X131" s="1526">
        <f>W131*F131</f>
        <v>58409.625</v>
      </c>
      <c r="Y131" s="1504">
        <v>1106.5899999999999</v>
      </c>
      <c r="Z131" s="1526">
        <f>Y131*F131</f>
        <v>6805.5284999999994</v>
      </c>
      <c r="AA131" s="1504">
        <v>3682.06</v>
      </c>
      <c r="AB131" s="1526">
        <f>AA131*F131</f>
        <v>22644.669000000002</v>
      </c>
      <c r="AC131" s="1504">
        <v>5715.67</v>
      </c>
      <c r="AD131" s="1526">
        <f>AC131*F131</f>
        <v>35151.370500000005</v>
      </c>
      <c r="AE131" s="1504">
        <v>4156.8999999999996</v>
      </c>
      <c r="AF131" s="1526">
        <f>AE131*F131</f>
        <v>25564.934999999998</v>
      </c>
      <c r="AG131" s="1504">
        <v>3908.9</v>
      </c>
      <c r="AH131" s="1526">
        <f>AG131*F131</f>
        <v>24039.735000000001</v>
      </c>
      <c r="AI131" s="1504">
        <v>175.04500000000002</v>
      </c>
      <c r="AJ131" s="1526">
        <f>AI131*F131</f>
        <v>1076.5267500000002</v>
      </c>
    </row>
    <row r="132" spans="1:36" s="1507" customFormat="1" ht="16.5" customHeight="1">
      <c r="A132" s="1493"/>
      <c r="B132" s="1494"/>
      <c r="C132" s="1551" t="s">
        <v>698</v>
      </c>
      <c r="D132" s="1497"/>
      <c r="E132" s="1497"/>
      <c r="F132" s="1497"/>
      <c r="G132" s="1497"/>
      <c r="H132" s="1497"/>
      <c r="I132" s="1497"/>
      <c r="J132" s="1503"/>
      <c r="K132" s="1503"/>
      <c r="L132" s="1503"/>
      <c r="M132" s="1503"/>
      <c r="N132" s="1503"/>
      <c r="O132" s="1503"/>
      <c r="P132" s="1503"/>
      <c r="Q132" s="1502"/>
      <c r="R132" s="1503"/>
      <c r="S132" s="1502"/>
      <c r="T132" s="1503"/>
      <c r="U132" s="1502"/>
      <c r="V132" s="1503"/>
      <c r="W132" s="1504"/>
      <c r="X132" s="1526"/>
      <c r="Y132" s="1504"/>
      <c r="Z132" s="1526"/>
      <c r="AA132" s="1504"/>
      <c r="AB132" s="1526"/>
      <c r="AC132" s="1504"/>
      <c r="AD132" s="1526"/>
      <c r="AE132" s="1504"/>
      <c r="AF132" s="1526"/>
      <c r="AG132" s="1504"/>
      <c r="AH132" s="1526"/>
      <c r="AI132" s="1504"/>
      <c r="AJ132" s="1526"/>
    </row>
    <row r="133" spans="1:36" s="1507" customFormat="1" ht="16.5" customHeight="1">
      <c r="A133" s="1493">
        <v>46</v>
      </c>
      <c r="B133" s="1494"/>
      <c r="C133" s="1551" t="s">
        <v>699</v>
      </c>
      <c r="D133" s="1497" t="s">
        <v>648</v>
      </c>
      <c r="E133" s="1497"/>
      <c r="F133" s="1497">
        <v>7.6</v>
      </c>
      <c r="G133" s="1497"/>
      <c r="H133" s="1497"/>
      <c r="I133" s="1497">
        <v>683895.41</v>
      </c>
      <c r="J133" s="1503">
        <f>I133*F133</f>
        <v>5197605.1160000004</v>
      </c>
      <c r="K133" s="1503"/>
      <c r="L133" s="1503">
        <f>ROUND(K133*$F133,2)</f>
        <v>0</v>
      </c>
      <c r="M133" s="1503"/>
      <c r="N133" s="1503">
        <f>M133*F133</f>
        <v>0</v>
      </c>
      <c r="O133" s="1502">
        <f>I133-K133+M133</f>
        <v>683895.41</v>
      </c>
      <c r="P133" s="1503">
        <f>O133*F133</f>
        <v>5197605.1160000004</v>
      </c>
      <c r="Q133" s="1502">
        <f>W133+Y133+AA133+AC133+AE133+AG133</f>
        <v>648437.19999999995</v>
      </c>
      <c r="R133" s="1503">
        <f>Q133*F133</f>
        <v>4928122.72</v>
      </c>
      <c r="S133" s="1502">
        <f>W133+Y133+AA133+AC133+AE133</f>
        <v>561502.06999999995</v>
      </c>
      <c r="T133" s="1503">
        <f>S133*F133</f>
        <v>4267415.7319999998</v>
      </c>
      <c r="U133" s="1502">
        <f>I133-S133</f>
        <v>122393.34000000008</v>
      </c>
      <c r="V133" s="1503">
        <f>U133*F133</f>
        <v>930189.38400000054</v>
      </c>
      <c r="W133" s="1504">
        <v>211210.06</v>
      </c>
      <c r="X133" s="1526">
        <f>W133*F133</f>
        <v>1605196.456</v>
      </c>
      <c r="Y133" s="1504">
        <v>24768.32</v>
      </c>
      <c r="Z133" s="1526">
        <f>Y133*F133</f>
        <v>188239.23199999999</v>
      </c>
      <c r="AA133" s="1504">
        <v>105890.54</v>
      </c>
      <c r="AB133" s="1526">
        <f>AA133*F133</f>
        <v>804768.10399999993</v>
      </c>
      <c r="AC133" s="1504">
        <v>127236.12</v>
      </c>
      <c r="AD133" s="1526">
        <f>AC133*F133</f>
        <v>966994.51199999987</v>
      </c>
      <c r="AE133" s="1504">
        <v>92397.03</v>
      </c>
      <c r="AF133" s="1526">
        <f>AE133*F133</f>
        <v>702217.42799999996</v>
      </c>
      <c r="AG133" s="1504">
        <v>86935.13</v>
      </c>
      <c r="AH133" s="1526">
        <f>AG133*F133</f>
        <v>660706.98800000001</v>
      </c>
      <c r="AI133" s="1504">
        <v>1567.2600000000002</v>
      </c>
      <c r="AJ133" s="1526">
        <f>AI133*F133</f>
        <v>11911.176000000001</v>
      </c>
    </row>
    <row r="134" spans="1:36" s="1507" customFormat="1" ht="16.5" customHeight="1">
      <c r="A134" s="1493"/>
      <c r="B134" s="1494"/>
      <c r="C134" s="1551" t="s">
        <v>700</v>
      </c>
      <c r="D134" s="1497"/>
      <c r="E134" s="1497"/>
      <c r="F134" s="1497"/>
      <c r="G134" s="1497"/>
      <c r="H134" s="1497"/>
      <c r="I134" s="1497"/>
      <c r="J134" s="1503"/>
      <c r="K134" s="1503"/>
      <c r="L134" s="1503"/>
      <c r="M134" s="1503"/>
      <c r="N134" s="1503"/>
      <c r="O134" s="1503"/>
      <c r="P134" s="1503"/>
      <c r="Q134" s="1502"/>
      <c r="R134" s="1503"/>
      <c r="S134" s="1502"/>
      <c r="T134" s="1503"/>
      <c r="U134" s="1502"/>
      <c r="V134" s="1503"/>
      <c r="W134" s="1504"/>
      <c r="X134" s="1526"/>
      <c r="Y134" s="1504"/>
      <c r="Z134" s="1526"/>
      <c r="AA134" s="1504"/>
      <c r="AB134" s="1526"/>
      <c r="AC134" s="1504"/>
      <c r="AD134" s="1526"/>
      <c r="AE134" s="1504"/>
      <c r="AF134" s="1526"/>
      <c r="AG134" s="1504"/>
      <c r="AH134" s="1526"/>
      <c r="AI134" s="1504"/>
      <c r="AJ134" s="1526"/>
    </row>
    <row r="135" spans="1:36" s="1507" customFormat="1" ht="16.5" customHeight="1">
      <c r="A135" s="1493">
        <v>47</v>
      </c>
      <c r="B135" s="1494"/>
      <c r="C135" s="1551" t="s">
        <v>701</v>
      </c>
      <c r="D135" s="1497" t="s">
        <v>696</v>
      </c>
      <c r="E135" s="1497"/>
      <c r="F135" s="1497">
        <v>36.28</v>
      </c>
      <c r="G135" s="1497"/>
      <c r="H135" s="1497"/>
      <c r="I135" s="1497">
        <v>0</v>
      </c>
      <c r="J135" s="1503">
        <f>I135*F135</f>
        <v>0</v>
      </c>
      <c r="K135" s="1503">
        <v>4620.3</v>
      </c>
      <c r="L135" s="1503">
        <f>ROUND(K135*$F135,2)</f>
        <v>167624.48000000001</v>
      </c>
      <c r="M135" s="1503"/>
      <c r="N135" s="1503">
        <f>M135*F135</f>
        <v>0</v>
      </c>
      <c r="O135" s="1502">
        <f>I135-K135+M135</f>
        <v>-4620.3</v>
      </c>
      <c r="P135" s="1503">
        <f>O135*F135</f>
        <v>-167624.48400000003</v>
      </c>
      <c r="Q135" s="1502">
        <f>W135+Y135+AA135+AC135+AE135+AG135</f>
        <v>0</v>
      </c>
      <c r="R135" s="1503">
        <f>Q135*F135</f>
        <v>0</v>
      </c>
      <c r="S135" s="1502">
        <f>W135+Y135+AA135+AC135+AE135</f>
        <v>0</v>
      </c>
      <c r="T135" s="1503">
        <f>S135*F135</f>
        <v>0</v>
      </c>
      <c r="U135" s="1502">
        <f>I135-S135</f>
        <v>0</v>
      </c>
      <c r="V135" s="1503">
        <f>U135*F135</f>
        <v>0</v>
      </c>
      <c r="W135" s="1504"/>
      <c r="X135" s="1526"/>
      <c r="Y135" s="1504"/>
      <c r="Z135" s="1526"/>
      <c r="AA135" s="1504"/>
      <c r="AB135" s="1526"/>
      <c r="AC135" s="1504"/>
      <c r="AD135" s="1526"/>
      <c r="AE135" s="1504"/>
      <c r="AF135" s="1526"/>
      <c r="AG135" s="1504"/>
      <c r="AH135" s="1526"/>
      <c r="AI135" s="1504"/>
      <c r="AJ135" s="1526"/>
    </row>
    <row r="136" spans="1:36" s="1507" customFormat="1" ht="16.5" customHeight="1">
      <c r="A136" s="1493"/>
      <c r="B136" s="1494"/>
      <c r="C136" s="1551" t="s">
        <v>702</v>
      </c>
      <c r="D136" s="1497"/>
      <c r="E136" s="1497"/>
      <c r="F136" s="1497"/>
      <c r="G136" s="1497"/>
      <c r="H136" s="1497"/>
      <c r="I136" s="1497"/>
      <c r="J136" s="1503"/>
      <c r="K136" s="1503"/>
      <c r="L136" s="1503"/>
      <c r="M136" s="1503"/>
      <c r="N136" s="1503"/>
      <c r="O136" s="1503"/>
      <c r="P136" s="1503"/>
      <c r="Q136" s="1502"/>
      <c r="R136" s="1503"/>
      <c r="S136" s="1502"/>
      <c r="T136" s="1503"/>
      <c r="U136" s="1502"/>
      <c r="V136" s="1503"/>
      <c r="W136" s="1504"/>
      <c r="X136" s="1526"/>
      <c r="Y136" s="1504"/>
      <c r="Z136" s="1526"/>
      <c r="AA136" s="1504"/>
      <c r="AB136" s="1526"/>
      <c r="AC136" s="1504"/>
      <c r="AD136" s="1526"/>
      <c r="AE136" s="1504"/>
      <c r="AF136" s="1526"/>
      <c r="AG136" s="1504"/>
      <c r="AH136" s="1526"/>
      <c r="AI136" s="1504"/>
      <c r="AJ136" s="1526"/>
    </row>
    <row r="137" spans="1:36" s="1507" customFormat="1" ht="16.5" customHeight="1">
      <c r="A137" s="1493">
        <v>48</v>
      </c>
      <c r="B137" s="1494"/>
      <c r="C137" s="1551" t="s">
        <v>703</v>
      </c>
      <c r="D137" s="1497" t="s">
        <v>337</v>
      </c>
      <c r="E137" s="1497"/>
      <c r="F137" s="1497">
        <v>997.07</v>
      </c>
      <c r="G137" s="1497"/>
      <c r="H137" s="1497"/>
      <c r="I137" s="1497">
        <v>5.13</v>
      </c>
      <c r="J137" s="1503">
        <f>I137*F137</f>
        <v>5114.9691000000003</v>
      </c>
      <c r="K137" s="1503"/>
      <c r="L137" s="1503">
        <f>ROUND(K137*$F137,2)</f>
        <v>0</v>
      </c>
      <c r="M137" s="1503"/>
      <c r="N137" s="1503">
        <f>M137*F137</f>
        <v>0</v>
      </c>
      <c r="O137" s="1502">
        <f>I137-K137+M137</f>
        <v>5.13</v>
      </c>
      <c r="P137" s="1503">
        <f>O137*F137</f>
        <v>5114.9691000000003</v>
      </c>
      <c r="Q137" s="1502">
        <f>W137+Y137+AA137+AC137+AE137+AG137</f>
        <v>5.6000000000000005</v>
      </c>
      <c r="R137" s="1503">
        <f>Q137*F137</f>
        <v>5583.5920000000006</v>
      </c>
      <c r="S137" s="1502">
        <f>W137+Y137+AA137+AC137+AE137</f>
        <v>4.82</v>
      </c>
      <c r="T137" s="1503">
        <f>S137*F137</f>
        <v>4805.8774000000003</v>
      </c>
      <c r="U137" s="1502">
        <f>I137-S137</f>
        <v>0.30999999999999961</v>
      </c>
      <c r="V137" s="1503">
        <f>U137*F137</f>
        <v>309.09169999999961</v>
      </c>
      <c r="W137" s="1504">
        <v>1.9</v>
      </c>
      <c r="X137" s="1526">
        <f>W137*F137</f>
        <v>1894.433</v>
      </c>
      <c r="Y137" s="1504">
        <v>0.22</v>
      </c>
      <c r="Z137" s="1526">
        <f>Y137*F137</f>
        <v>219.3554</v>
      </c>
      <c r="AA137" s="1504">
        <v>0.73</v>
      </c>
      <c r="AB137" s="1526">
        <f>AA137*F137</f>
        <v>727.86109999999996</v>
      </c>
      <c r="AC137" s="1504">
        <v>1.1399999999999999</v>
      </c>
      <c r="AD137" s="1526">
        <f>AC137*F137</f>
        <v>1136.6597999999999</v>
      </c>
      <c r="AE137" s="1504">
        <v>0.83</v>
      </c>
      <c r="AF137" s="1526">
        <f>AE137*F137</f>
        <v>827.56809999999996</v>
      </c>
      <c r="AG137" s="1504">
        <v>0.78</v>
      </c>
      <c r="AH137" s="1526">
        <f>AG137*F137</f>
        <v>777.71460000000002</v>
      </c>
      <c r="AI137" s="1504">
        <v>0.04</v>
      </c>
      <c r="AJ137" s="1526">
        <f>AI137*F137</f>
        <v>39.882800000000003</v>
      </c>
    </row>
    <row r="138" spans="1:36" s="1507" customFormat="1" ht="16.5" customHeight="1">
      <c r="A138" s="1493"/>
      <c r="B138" s="1494"/>
      <c r="C138" s="1551" t="s">
        <v>704</v>
      </c>
      <c r="D138" s="1497"/>
      <c r="E138" s="1497"/>
      <c r="F138" s="1497"/>
      <c r="G138" s="1497"/>
      <c r="H138" s="1497"/>
      <c r="I138" s="1497"/>
      <c r="J138" s="1503"/>
      <c r="K138" s="1503"/>
      <c r="L138" s="1503"/>
      <c r="M138" s="1503"/>
      <c r="N138" s="1503"/>
      <c r="O138" s="1503"/>
      <c r="P138" s="1503"/>
      <c r="Q138" s="1502"/>
      <c r="R138" s="1503"/>
      <c r="S138" s="1502"/>
      <c r="T138" s="1503"/>
      <c r="U138" s="1502"/>
      <c r="V138" s="1503"/>
      <c r="W138" s="1504"/>
      <c r="X138" s="1526"/>
      <c r="Y138" s="1504"/>
      <c r="Z138" s="1526"/>
      <c r="AA138" s="1504"/>
      <c r="AB138" s="1526"/>
      <c r="AC138" s="1504"/>
      <c r="AD138" s="1526"/>
      <c r="AE138" s="1504"/>
      <c r="AF138" s="1526"/>
      <c r="AG138" s="1504"/>
      <c r="AH138" s="1526"/>
      <c r="AI138" s="1504"/>
      <c r="AJ138" s="1526"/>
    </row>
    <row r="139" spans="1:36" s="1507" customFormat="1" ht="16.5" customHeight="1">
      <c r="A139" s="1493"/>
      <c r="B139" s="1494"/>
      <c r="C139" s="1551" t="s">
        <v>705</v>
      </c>
      <c r="D139" s="1497"/>
      <c r="E139" s="1497"/>
      <c r="F139" s="1497"/>
      <c r="G139" s="1497"/>
      <c r="H139" s="1497"/>
      <c r="I139" s="1497"/>
      <c r="J139" s="1503"/>
      <c r="K139" s="1503"/>
      <c r="L139" s="1503"/>
      <c r="M139" s="1503"/>
      <c r="N139" s="1503"/>
      <c r="O139" s="1503"/>
      <c r="P139" s="1503"/>
      <c r="Q139" s="1502"/>
      <c r="R139" s="1503"/>
      <c r="S139" s="1502"/>
      <c r="T139" s="1503"/>
      <c r="U139" s="1502"/>
      <c r="V139" s="1503"/>
      <c r="W139" s="1504"/>
      <c r="X139" s="1526"/>
      <c r="Y139" s="1504"/>
      <c r="Z139" s="1526"/>
      <c r="AA139" s="1504"/>
      <c r="AB139" s="1526"/>
      <c r="AC139" s="1504"/>
      <c r="AD139" s="1526"/>
      <c r="AE139" s="1504"/>
      <c r="AF139" s="1526"/>
      <c r="AG139" s="1504"/>
      <c r="AH139" s="1526"/>
      <c r="AI139" s="1504"/>
      <c r="AJ139" s="1526"/>
    </row>
    <row r="140" spans="1:36" s="1507" customFormat="1" ht="16.5" customHeight="1">
      <c r="A140" s="1493"/>
      <c r="B140" s="1494"/>
      <c r="C140" s="1551" t="s">
        <v>706</v>
      </c>
      <c r="D140" s="1497"/>
      <c r="E140" s="1497"/>
      <c r="F140" s="1497"/>
      <c r="G140" s="1497"/>
      <c r="H140" s="1497"/>
      <c r="I140" s="1497"/>
      <c r="J140" s="1503"/>
      <c r="K140" s="1503"/>
      <c r="L140" s="1503"/>
      <c r="M140" s="1503"/>
      <c r="N140" s="1503"/>
      <c r="O140" s="1503"/>
      <c r="P140" s="1503"/>
      <c r="Q140" s="1502"/>
      <c r="R140" s="1503"/>
      <c r="S140" s="1502"/>
      <c r="T140" s="1503"/>
      <c r="U140" s="1502"/>
      <c r="V140" s="1503"/>
      <c r="W140" s="1504"/>
      <c r="X140" s="1526"/>
      <c r="Y140" s="1504"/>
      <c r="Z140" s="1526"/>
      <c r="AA140" s="1504"/>
      <c r="AB140" s="1526"/>
      <c r="AC140" s="1504"/>
      <c r="AD140" s="1526"/>
      <c r="AE140" s="1504"/>
      <c r="AF140" s="1526"/>
      <c r="AG140" s="1504"/>
      <c r="AH140" s="1526"/>
      <c r="AI140" s="1504"/>
      <c r="AJ140" s="1526"/>
    </row>
    <row r="141" spans="1:36" s="1507" customFormat="1" ht="16.5" customHeight="1">
      <c r="A141" s="1493">
        <v>49</v>
      </c>
      <c r="B141" s="1494"/>
      <c r="C141" s="1551" t="s">
        <v>707</v>
      </c>
      <c r="D141" s="1497" t="s">
        <v>344</v>
      </c>
      <c r="E141" s="1497"/>
      <c r="F141" s="1497">
        <v>652.97</v>
      </c>
      <c r="G141" s="1497"/>
      <c r="H141" s="1497"/>
      <c r="I141" s="1497">
        <v>5813.39</v>
      </c>
      <c r="J141" s="1503">
        <f>I141*F141</f>
        <v>3795969.2683000006</v>
      </c>
      <c r="K141" s="1503"/>
      <c r="L141" s="1503">
        <f>ROUND(K141*$F141,2)</f>
        <v>0</v>
      </c>
      <c r="M141" s="1503"/>
      <c r="N141" s="1503">
        <f>M141*F141</f>
        <v>0</v>
      </c>
      <c r="O141" s="1502">
        <f>I141-K141+M141</f>
        <v>5813.39</v>
      </c>
      <c r="P141" s="1503">
        <f>O141*F141</f>
        <v>3795969.2683000006</v>
      </c>
      <c r="Q141" s="1502">
        <f>W141+Y141+AA141+AC141+AE141+AG141</f>
        <v>5758.42</v>
      </c>
      <c r="R141" s="1503">
        <f>Q141*F141</f>
        <v>3760075.5074</v>
      </c>
      <c r="S141" s="1502">
        <f>W141+Y141+AA141+AC141+AE141</f>
        <v>4988.0600000000004</v>
      </c>
      <c r="T141" s="1503">
        <f>S141*F141</f>
        <v>3257053.5382000003</v>
      </c>
      <c r="U141" s="1502">
        <f>I141-S141</f>
        <v>825.32999999999993</v>
      </c>
      <c r="V141" s="1503">
        <f>U141*F141</f>
        <v>538915.73009999993</v>
      </c>
      <c r="W141" s="1504">
        <v>1884</v>
      </c>
      <c r="X141" s="1526">
        <f>W141*F141</f>
        <v>1230195.48</v>
      </c>
      <c r="Y141" s="1504">
        <v>219.48</v>
      </c>
      <c r="Z141" s="1526">
        <f>Y141*F141</f>
        <v>143313.85560000001</v>
      </c>
      <c r="AA141" s="1504">
        <v>938.34</v>
      </c>
      <c r="AB141" s="1526">
        <f>AA141*F141</f>
        <v>612707.8698000001</v>
      </c>
      <c r="AC141" s="1504">
        <v>1127.48</v>
      </c>
      <c r="AD141" s="1526">
        <f>AC141*F141</f>
        <v>736210.61560000002</v>
      </c>
      <c r="AE141" s="1504">
        <v>818.76</v>
      </c>
      <c r="AF141" s="1526">
        <f>AE141*F141</f>
        <v>534625.71720000007</v>
      </c>
      <c r="AG141" s="1504">
        <v>770.36</v>
      </c>
      <c r="AH141" s="1526">
        <f>AG141*F141</f>
        <v>503021.96920000005</v>
      </c>
      <c r="AI141" s="1504">
        <v>25.65</v>
      </c>
      <c r="AJ141" s="1526">
        <f>AI141*F141</f>
        <v>16748.680499999999</v>
      </c>
    </row>
    <row r="142" spans="1:36" s="1507" customFormat="1" ht="16.5" customHeight="1">
      <c r="A142" s="1554"/>
      <c r="B142" s="1555"/>
      <c r="C142" s="1568" t="s">
        <v>708</v>
      </c>
      <c r="D142" s="1553"/>
      <c r="E142" s="1553"/>
      <c r="F142" s="1525"/>
      <c r="G142" s="1525"/>
      <c r="H142" s="1525"/>
      <c r="I142" s="1509"/>
      <c r="J142" s="1510">
        <f>SUM(J122:J141)</f>
        <v>17684718.785599999</v>
      </c>
      <c r="K142" s="1511" t="s">
        <v>480</v>
      </c>
      <c r="L142" s="1510">
        <f>SUM(L122:L141)</f>
        <v>167624.48000000001</v>
      </c>
      <c r="M142" s="1511" t="s">
        <v>480</v>
      </c>
      <c r="N142" s="1510">
        <f>SUM(N122:N141)</f>
        <v>0</v>
      </c>
      <c r="O142" s="1511"/>
      <c r="P142" s="1510">
        <f>SUM(P122:P141)</f>
        <v>17517094.301600002</v>
      </c>
      <c r="Q142" s="1511"/>
      <c r="R142" s="1510">
        <f>SUM(R122:R141)</f>
        <v>17619096.433799997</v>
      </c>
      <c r="S142" s="1511"/>
      <c r="T142" s="1510">
        <f>SUM(T122:T141)</f>
        <v>16430550.027000001</v>
      </c>
      <c r="U142" s="1511"/>
      <c r="V142" s="1510">
        <f>SUM(V122:V141)</f>
        <v>1254168.7586000003</v>
      </c>
      <c r="W142" s="1527"/>
      <c r="X142" s="1528">
        <f>SUM(X122:X141)</f>
        <v>6160465.7975999992</v>
      </c>
      <c r="Y142" s="1504"/>
      <c r="Z142" s="1528">
        <f>SUM(Z122:Z141)</f>
        <v>1342990.4715</v>
      </c>
      <c r="AA142" s="1504"/>
      <c r="AB142" s="1528">
        <f>SUM(AB122:AB141)</f>
        <v>2311148.3837000001</v>
      </c>
      <c r="AC142" s="1504"/>
      <c r="AD142" s="1528">
        <f>SUM(AD122:AD141)</f>
        <v>3687140.8692999999</v>
      </c>
      <c r="AE142" s="1504"/>
      <c r="AF142" s="1528">
        <f>SUM(AF122:AF141)</f>
        <v>2928804.5049000001</v>
      </c>
      <c r="AG142" s="1504"/>
      <c r="AH142" s="1528">
        <f>SUM(AH122:AH141)</f>
        <v>1188546.4068</v>
      </c>
      <c r="AI142" s="1504"/>
      <c r="AJ142" s="1528">
        <f>SUM(AJ122:AJ141)</f>
        <v>76069.408049999984</v>
      </c>
    </row>
    <row r="143" spans="1:36" s="1507" customFormat="1" ht="16.5" customHeight="1">
      <c r="A143" s="1554"/>
      <c r="B143" s="1555"/>
      <c r="C143" s="1562"/>
      <c r="D143" s="1553"/>
      <c r="E143" s="1553"/>
      <c r="F143" s="1525"/>
      <c r="G143" s="1525"/>
      <c r="H143" s="1525"/>
      <c r="I143" s="1509"/>
      <c r="J143" s="1524"/>
      <c r="K143" s="1508"/>
      <c r="L143" s="1520"/>
      <c r="M143" s="1529"/>
      <c r="N143" s="1503"/>
      <c r="O143" s="1529"/>
      <c r="P143" s="1503"/>
      <c r="Q143" s="1502"/>
      <c r="R143" s="1529"/>
      <c r="S143" s="1529"/>
      <c r="T143" s="1503"/>
      <c r="U143" s="1529"/>
      <c r="V143" s="1503"/>
      <c r="W143" s="1505"/>
      <c r="X143" s="1505"/>
      <c r="Y143" s="1504"/>
      <c r="Z143" s="1506"/>
      <c r="AA143" s="1504"/>
      <c r="AB143" s="1506"/>
      <c r="AC143" s="1504"/>
      <c r="AD143" s="1506"/>
      <c r="AE143" s="1504"/>
      <c r="AF143" s="1506"/>
      <c r="AG143" s="1504"/>
      <c r="AH143" s="1506"/>
      <c r="AI143" s="1504"/>
      <c r="AJ143" s="1506"/>
    </row>
    <row r="144" spans="1:36" s="1507" customFormat="1" ht="16.5" customHeight="1">
      <c r="A144" s="1557"/>
      <c r="B144" s="1558"/>
      <c r="C144" s="1559" t="s">
        <v>709</v>
      </c>
      <c r="D144" s="1569"/>
      <c r="E144" s="1569"/>
      <c r="F144" s="1570"/>
      <c r="G144" s="1570"/>
      <c r="H144" s="1570"/>
      <c r="I144" s="1512"/>
      <c r="J144" s="1513"/>
      <c r="K144" s="1514"/>
      <c r="L144" s="1523"/>
      <c r="M144" s="1530"/>
      <c r="N144" s="1517"/>
      <c r="O144" s="1530"/>
      <c r="P144" s="1517"/>
      <c r="Q144" s="1516"/>
      <c r="R144" s="1530"/>
      <c r="S144" s="1530"/>
      <c r="T144" s="1517"/>
      <c r="U144" s="1530"/>
      <c r="V144" s="1517"/>
      <c r="W144" s="1531"/>
      <c r="X144" s="1531"/>
      <c r="Y144" s="1530"/>
      <c r="Z144" s="1532"/>
      <c r="AA144" s="1530"/>
      <c r="AB144" s="1532"/>
      <c r="AC144" s="1530"/>
      <c r="AD144" s="1532"/>
      <c r="AE144" s="1530"/>
      <c r="AF144" s="1532"/>
      <c r="AG144" s="1530"/>
      <c r="AH144" s="1532"/>
      <c r="AI144" s="1530"/>
      <c r="AJ144" s="1532"/>
    </row>
    <row r="145" spans="1:36" s="1507" customFormat="1" ht="16.5" customHeight="1">
      <c r="A145" s="1493"/>
      <c r="B145" s="1494"/>
      <c r="C145" s="1550" t="s">
        <v>247</v>
      </c>
      <c r="D145" s="1524"/>
      <c r="E145" s="1524"/>
      <c r="F145" s="1525"/>
      <c r="G145" s="1525"/>
      <c r="H145" s="1525"/>
      <c r="I145" s="1497"/>
      <c r="J145" s="1519"/>
      <c r="K145" s="1508"/>
      <c r="L145" s="1520"/>
      <c r="M145" s="1529"/>
      <c r="N145" s="1503"/>
      <c r="O145" s="1529"/>
      <c r="P145" s="1503"/>
      <c r="Q145" s="1502"/>
      <c r="R145" s="1529"/>
      <c r="S145" s="1529"/>
      <c r="T145" s="1503"/>
      <c r="U145" s="1529"/>
      <c r="V145" s="1503"/>
      <c r="W145" s="1504"/>
      <c r="X145" s="1526"/>
      <c r="Y145" s="1529"/>
      <c r="Z145" s="1526"/>
      <c r="AA145" s="1504"/>
      <c r="AB145" s="1526"/>
      <c r="AC145" s="1504"/>
      <c r="AD145" s="1526"/>
      <c r="AE145" s="1504"/>
      <c r="AF145" s="1526"/>
      <c r="AG145" s="1504"/>
      <c r="AH145" s="1526"/>
      <c r="AI145" s="1504"/>
      <c r="AJ145" s="1526"/>
    </row>
    <row r="146" spans="1:36" s="1507" customFormat="1" ht="16.5" customHeight="1">
      <c r="A146" s="1493"/>
      <c r="B146" s="1494"/>
      <c r="C146" s="1551" t="s">
        <v>710</v>
      </c>
      <c r="D146" s="1571"/>
      <c r="E146" s="1571"/>
      <c r="F146" s="1525"/>
      <c r="G146" s="1525"/>
      <c r="H146" s="1525"/>
      <c r="I146" s="1497"/>
      <c r="J146" s="1503"/>
      <c r="K146" s="1524"/>
      <c r="L146" s="1503"/>
      <c r="M146" s="1508"/>
      <c r="N146" s="1503"/>
      <c r="O146" s="1503"/>
      <c r="P146" s="1503"/>
      <c r="Q146" s="1502"/>
      <c r="R146" s="1503"/>
      <c r="S146" s="1502"/>
      <c r="T146" s="1503"/>
      <c r="U146" s="1502"/>
      <c r="V146" s="1503"/>
      <c r="W146" s="1504"/>
      <c r="X146" s="1526"/>
      <c r="Y146" s="1508"/>
      <c r="Z146" s="1526"/>
      <c r="AA146" s="1504"/>
      <c r="AB146" s="1526"/>
      <c r="AC146" s="1504"/>
      <c r="AD146" s="1526"/>
      <c r="AE146" s="1504"/>
      <c r="AF146" s="1526"/>
      <c r="AG146" s="1504"/>
      <c r="AH146" s="1526"/>
      <c r="AI146" s="1504"/>
      <c r="AJ146" s="1526"/>
    </row>
    <row r="147" spans="1:36" s="1507" customFormat="1" ht="16.5" customHeight="1">
      <c r="A147" s="1493"/>
      <c r="B147" s="1494"/>
      <c r="C147" s="1551" t="s">
        <v>636</v>
      </c>
      <c r="D147" s="1571"/>
      <c r="E147" s="1571"/>
      <c r="F147" s="1525"/>
      <c r="G147" s="1525"/>
      <c r="H147" s="1525"/>
      <c r="I147" s="1497"/>
      <c r="J147" s="1503"/>
      <c r="K147" s="1524"/>
      <c r="L147" s="1503"/>
      <c r="M147" s="1503"/>
      <c r="N147" s="1503"/>
      <c r="O147" s="1503"/>
      <c r="P147" s="1503"/>
      <c r="Q147" s="1502"/>
      <c r="R147" s="1503"/>
      <c r="S147" s="1502"/>
      <c r="T147" s="1503"/>
      <c r="U147" s="1502"/>
      <c r="V147" s="1503"/>
      <c r="W147" s="1504"/>
      <c r="X147" s="1526"/>
      <c r="Y147" s="1508"/>
      <c r="Z147" s="1526"/>
      <c r="AA147" s="1504"/>
      <c r="AB147" s="1526"/>
      <c r="AC147" s="1504"/>
      <c r="AD147" s="1526"/>
      <c r="AE147" s="1504"/>
      <c r="AF147" s="1526"/>
      <c r="AG147" s="1504"/>
      <c r="AH147" s="1526"/>
      <c r="AI147" s="1504"/>
      <c r="AJ147" s="1526"/>
    </row>
    <row r="148" spans="1:36" s="1507" customFormat="1" ht="16.5" customHeight="1">
      <c r="A148" s="1493"/>
      <c r="B148" s="1494"/>
      <c r="C148" s="1551" t="s">
        <v>637</v>
      </c>
      <c r="D148" s="1571"/>
      <c r="E148" s="1571"/>
      <c r="F148" s="1525"/>
      <c r="G148" s="1525"/>
      <c r="H148" s="1525"/>
      <c r="I148" s="1497"/>
      <c r="J148" s="1503"/>
      <c r="K148" s="1524"/>
      <c r="L148" s="1503"/>
      <c r="M148" s="1503"/>
      <c r="N148" s="1503"/>
      <c r="O148" s="1503"/>
      <c r="P148" s="1503"/>
      <c r="Q148" s="1502"/>
      <c r="R148" s="1503"/>
      <c r="S148" s="1502"/>
      <c r="T148" s="1503"/>
      <c r="U148" s="1502"/>
      <c r="V148" s="1503"/>
      <c r="W148" s="1504"/>
      <c r="X148" s="1526"/>
      <c r="Y148" s="1508"/>
      <c r="Z148" s="1526"/>
      <c r="AA148" s="1504"/>
      <c r="AB148" s="1526"/>
      <c r="AC148" s="1504"/>
      <c r="AD148" s="1526"/>
      <c r="AE148" s="1504"/>
      <c r="AF148" s="1526"/>
      <c r="AG148" s="1504"/>
      <c r="AH148" s="1526"/>
      <c r="AI148" s="1504"/>
      <c r="AJ148" s="1526"/>
    </row>
    <row r="149" spans="1:36" s="1507" customFormat="1" ht="16.5" customHeight="1">
      <c r="A149" s="1493">
        <v>50</v>
      </c>
      <c r="B149" s="1494"/>
      <c r="C149" s="1551" t="s">
        <v>638</v>
      </c>
      <c r="D149" s="1497" t="s">
        <v>344</v>
      </c>
      <c r="E149" s="1497"/>
      <c r="F149" s="1497">
        <v>43.26</v>
      </c>
      <c r="G149" s="1497"/>
      <c r="H149" s="1497"/>
      <c r="I149" s="1497">
        <v>303.76</v>
      </c>
      <c r="J149" s="1503">
        <f>I149*F149</f>
        <v>13140.657599999999</v>
      </c>
      <c r="K149" s="1524"/>
      <c r="L149" s="1503">
        <f>ROUND(K149*$F149,2)</f>
        <v>0</v>
      </c>
      <c r="M149" s="1503"/>
      <c r="N149" s="1503">
        <f>M149*F149</f>
        <v>0</v>
      </c>
      <c r="O149" s="1502">
        <f>I149-K149+M149</f>
        <v>303.76</v>
      </c>
      <c r="P149" s="1503">
        <f>O149*F149</f>
        <v>13140.657599999999</v>
      </c>
      <c r="Q149" s="1502">
        <f>W149+Y149+AA149+AC149+AE149+AG149</f>
        <v>303.76</v>
      </c>
      <c r="R149" s="1503">
        <f>Q149*F149</f>
        <v>13140.657599999999</v>
      </c>
      <c r="S149" s="1502">
        <f>W149+Y149+AA149+AC149+AE149</f>
        <v>303.76</v>
      </c>
      <c r="T149" s="1503">
        <f>S149*F149</f>
        <v>13140.657599999999</v>
      </c>
      <c r="U149" s="1502">
        <f>I149-S149</f>
        <v>0</v>
      </c>
      <c r="V149" s="1503">
        <f>U149*F149</f>
        <v>0</v>
      </c>
      <c r="W149" s="1504">
        <v>303.76</v>
      </c>
      <c r="X149" s="1526">
        <f>W149*F149</f>
        <v>13140.657599999999</v>
      </c>
      <c r="Y149" s="1504"/>
      <c r="Z149" s="1526"/>
      <c r="AA149" s="1504"/>
      <c r="AB149" s="1526"/>
      <c r="AC149" s="1504"/>
      <c r="AD149" s="1526"/>
      <c r="AE149" s="1504"/>
      <c r="AF149" s="1526"/>
      <c r="AG149" s="1504"/>
      <c r="AH149" s="1526"/>
      <c r="AI149" s="1504"/>
      <c r="AJ149" s="1526"/>
    </row>
    <row r="150" spans="1:36" s="1507" customFormat="1" ht="16.5" customHeight="1">
      <c r="A150" s="1554"/>
      <c r="B150" s="1555"/>
      <c r="C150" s="1551" t="s">
        <v>711</v>
      </c>
      <c r="D150" s="1497"/>
      <c r="E150" s="1497"/>
      <c r="F150" s="1497"/>
      <c r="G150" s="1497"/>
      <c r="H150" s="1497"/>
      <c r="I150" s="1497"/>
      <c r="J150" s="1503"/>
      <c r="K150" s="1524"/>
      <c r="L150" s="1503"/>
      <c r="M150" s="1503"/>
      <c r="N150" s="1503"/>
      <c r="O150" s="1503"/>
      <c r="P150" s="1503"/>
      <c r="Q150" s="1502"/>
      <c r="R150" s="1503"/>
      <c r="S150" s="1502"/>
      <c r="T150" s="1503"/>
      <c r="U150" s="1502"/>
      <c r="V150" s="1503"/>
      <c r="W150" s="1504"/>
      <c r="X150" s="1526"/>
      <c r="Y150" s="1504"/>
      <c r="Z150" s="1526"/>
      <c r="AA150" s="1504"/>
      <c r="AB150" s="1526"/>
      <c r="AC150" s="1504"/>
      <c r="AD150" s="1526"/>
      <c r="AE150" s="1504"/>
      <c r="AF150" s="1526"/>
      <c r="AG150" s="1504"/>
      <c r="AH150" s="1526"/>
      <c r="AI150" s="1504"/>
      <c r="AJ150" s="1526"/>
    </row>
    <row r="151" spans="1:36" s="1507" customFormat="1" ht="16.5" customHeight="1">
      <c r="A151" s="1554"/>
      <c r="B151" s="1555"/>
      <c r="C151" s="1551" t="s">
        <v>712</v>
      </c>
      <c r="D151" s="1497"/>
      <c r="E151" s="1497"/>
      <c r="F151" s="1497"/>
      <c r="G151" s="1497"/>
      <c r="H151" s="1497"/>
      <c r="I151" s="1497"/>
      <c r="J151" s="1503"/>
      <c r="K151" s="1524"/>
      <c r="L151" s="1503"/>
      <c r="M151" s="1503"/>
      <c r="N151" s="1503"/>
      <c r="O151" s="1503"/>
      <c r="P151" s="1503"/>
      <c r="Q151" s="1502"/>
      <c r="R151" s="1503"/>
      <c r="S151" s="1502"/>
      <c r="T151" s="1503"/>
      <c r="U151" s="1502"/>
      <c r="V151" s="1503"/>
      <c r="W151" s="1504"/>
      <c r="X151" s="1526"/>
      <c r="Y151" s="1504"/>
      <c r="Z151" s="1526"/>
      <c r="AA151" s="1504"/>
      <c r="AB151" s="1526"/>
      <c r="AC151" s="1504"/>
      <c r="AD151" s="1526"/>
      <c r="AE151" s="1504"/>
      <c r="AF151" s="1526"/>
      <c r="AG151" s="1504"/>
      <c r="AH151" s="1526"/>
      <c r="AI151" s="1504"/>
      <c r="AJ151" s="1526"/>
    </row>
    <row r="152" spans="1:36" s="1507" customFormat="1" ht="16.5" customHeight="1">
      <c r="A152" s="1554">
        <v>51</v>
      </c>
      <c r="B152" s="1555"/>
      <c r="C152" s="1551" t="s">
        <v>713</v>
      </c>
      <c r="D152" s="1497" t="s">
        <v>344</v>
      </c>
      <c r="E152" s="1497"/>
      <c r="F152" s="1497">
        <v>231.75</v>
      </c>
      <c r="G152" s="1497"/>
      <c r="H152" s="1497"/>
      <c r="I152" s="1497">
        <v>256.60000000000002</v>
      </c>
      <c r="J152" s="1503">
        <f>I152*F152</f>
        <v>59467.05</v>
      </c>
      <c r="K152" s="1524"/>
      <c r="L152" s="1503">
        <f>ROUND(K152*$F152,2)</f>
        <v>0</v>
      </c>
      <c r="M152" s="1503"/>
      <c r="N152" s="1503">
        <f>M152*F152</f>
        <v>0</v>
      </c>
      <c r="O152" s="1502">
        <f>I152-K152+M152</f>
        <v>256.60000000000002</v>
      </c>
      <c r="P152" s="1503">
        <f>O152*F152</f>
        <v>59467.05</v>
      </c>
      <c r="Q152" s="1502">
        <f>W152+Y152+AA152+AC152+AE152+AG152</f>
        <v>256.60000000000002</v>
      </c>
      <c r="R152" s="1503">
        <f>Q152*F152</f>
        <v>59467.05</v>
      </c>
      <c r="S152" s="1502">
        <f>W152+Y152+AA152+AC152+AE152</f>
        <v>256.60000000000002</v>
      </c>
      <c r="T152" s="1503">
        <f>S152*F152</f>
        <v>59467.05</v>
      </c>
      <c r="U152" s="1502">
        <f>I152-S152</f>
        <v>0</v>
      </c>
      <c r="V152" s="1503">
        <f>U152*F152</f>
        <v>0</v>
      </c>
      <c r="W152" s="1504">
        <v>256.60000000000002</v>
      </c>
      <c r="X152" s="1526">
        <f>W152*F152</f>
        <v>59467.05</v>
      </c>
      <c r="Y152" s="1504"/>
      <c r="Z152" s="1526"/>
      <c r="AA152" s="1504"/>
      <c r="AB152" s="1526"/>
      <c r="AC152" s="1504"/>
      <c r="AD152" s="1526"/>
      <c r="AE152" s="1504"/>
      <c r="AF152" s="1526"/>
      <c r="AG152" s="1504"/>
      <c r="AH152" s="1526"/>
      <c r="AI152" s="1504"/>
      <c r="AJ152" s="1526"/>
    </row>
    <row r="153" spans="1:36" s="1507" customFormat="1" ht="16.5" customHeight="1">
      <c r="A153" s="1554"/>
      <c r="B153" s="1555"/>
      <c r="C153" s="1551" t="s">
        <v>678</v>
      </c>
      <c r="D153" s="1497"/>
      <c r="E153" s="1497"/>
      <c r="F153" s="1497"/>
      <c r="G153" s="1497"/>
      <c r="H153" s="1497"/>
      <c r="I153" s="1497"/>
      <c r="J153" s="1503"/>
      <c r="K153" s="1524"/>
      <c r="L153" s="1503"/>
      <c r="M153" s="1503"/>
      <c r="N153" s="1503"/>
      <c r="O153" s="1503"/>
      <c r="P153" s="1503"/>
      <c r="Q153" s="1502"/>
      <c r="R153" s="1503"/>
      <c r="S153" s="1502"/>
      <c r="T153" s="1503"/>
      <c r="U153" s="1502"/>
      <c r="V153" s="1503"/>
      <c r="W153" s="1504"/>
      <c r="X153" s="1526"/>
      <c r="Y153" s="1504"/>
      <c r="Z153" s="1526"/>
      <c r="AA153" s="1504"/>
      <c r="AB153" s="1526"/>
      <c r="AC153" s="1504"/>
      <c r="AD153" s="1526"/>
      <c r="AE153" s="1504"/>
      <c r="AF153" s="1526"/>
      <c r="AG153" s="1504"/>
      <c r="AH153" s="1526"/>
      <c r="AI153" s="1504"/>
      <c r="AJ153" s="1526"/>
    </row>
    <row r="154" spans="1:36" s="1507" customFormat="1" ht="16.5" customHeight="1">
      <c r="A154" s="1554"/>
      <c r="B154" s="1555"/>
      <c r="C154" s="1551" t="s">
        <v>714</v>
      </c>
      <c r="D154" s="1497"/>
      <c r="E154" s="1497"/>
      <c r="F154" s="1497"/>
      <c r="G154" s="1497"/>
      <c r="H154" s="1497"/>
      <c r="I154" s="1497"/>
      <c r="J154" s="1503"/>
      <c r="K154" s="1524"/>
      <c r="L154" s="1503"/>
      <c r="M154" s="1503"/>
      <c r="N154" s="1503"/>
      <c r="O154" s="1503"/>
      <c r="P154" s="1503"/>
      <c r="Q154" s="1502"/>
      <c r="R154" s="1503"/>
      <c r="S154" s="1502"/>
      <c r="T154" s="1503"/>
      <c r="U154" s="1502"/>
      <c r="V154" s="1503"/>
      <c r="W154" s="1504"/>
      <c r="X154" s="1526"/>
      <c r="Y154" s="1504"/>
      <c r="Z154" s="1526"/>
      <c r="AA154" s="1504"/>
      <c r="AB154" s="1526"/>
      <c r="AC154" s="1504"/>
      <c r="AD154" s="1526"/>
      <c r="AE154" s="1504"/>
      <c r="AF154" s="1526"/>
      <c r="AG154" s="1504"/>
      <c r="AH154" s="1526"/>
      <c r="AI154" s="1504"/>
      <c r="AJ154" s="1526"/>
    </row>
    <row r="155" spans="1:36" s="1507" customFormat="1" ht="16.5" customHeight="1">
      <c r="A155" s="1554"/>
      <c r="B155" s="1555"/>
      <c r="C155" s="1551" t="s">
        <v>715</v>
      </c>
      <c r="D155" s="1497"/>
      <c r="E155" s="1497"/>
      <c r="F155" s="1497"/>
      <c r="G155" s="1497"/>
      <c r="H155" s="1497"/>
      <c r="I155" s="1497"/>
      <c r="J155" s="1503"/>
      <c r="K155" s="1524"/>
      <c r="L155" s="1503"/>
      <c r="M155" s="1503"/>
      <c r="N155" s="1503"/>
      <c r="O155" s="1503"/>
      <c r="P155" s="1503"/>
      <c r="Q155" s="1502"/>
      <c r="R155" s="1503"/>
      <c r="S155" s="1502"/>
      <c r="T155" s="1503"/>
      <c r="U155" s="1502"/>
      <c r="V155" s="1503"/>
      <c r="W155" s="1504"/>
      <c r="X155" s="1526"/>
      <c r="Y155" s="1504"/>
      <c r="Z155" s="1526"/>
      <c r="AA155" s="1504"/>
      <c r="AB155" s="1526"/>
      <c r="AC155" s="1504"/>
      <c r="AD155" s="1526"/>
      <c r="AE155" s="1504"/>
      <c r="AF155" s="1526"/>
      <c r="AG155" s="1504"/>
      <c r="AH155" s="1526"/>
      <c r="AI155" s="1504"/>
      <c r="AJ155" s="1526"/>
    </row>
    <row r="156" spans="1:36" s="1507" customFormat="1" ht="16.5" customHeight="1">
      <c r="A156" s="1554">
        <v>52</v>
      </c>
      <c r="B156" s="1555"/>
      <c r="C156" s="1551" t="s">
        <v>716</v>
      </c>
      <c r="D156" s="1497" t="s">
        <v>344</v>
      </c>
      <c r="E156" s="1497"/>
      <c r="F156" s="1497">
        <v>2053.2199999999998</v>
      </c>
      <c r="G156" s="1497"/>
      <c r="H156" s="1497"/>
      <c r="I156" s="1497">
        <v>10</v>
      </c>
      <c r="J156" s="1503">
        <f>I156*F156</f>
        <v>20532.199999999997</v>
      </c>
      <c r="K156" s="1524"/>
      <c r="L156" s="1503">
        <f>ROUND(K156*$F156,2)</f>
        <v>0</v>
      </c>
      <c r="M156" s="1503"/>
      <c r="N156" s="1503">
        <f>M156*F156</f>
        <v>0</v>
      </c>
      <c r="O156" s="1502">
        <f>I156-K156+M156</f>
        <v>10</v>
      </c>
      <c r="P156" s="1503">
        <f>O156*F156</f>
        <v>20532.199999999997</v>
      </c>
      <c r="Q156" s="1502">
        <f>W156+Y156+AA156+AC156+AE156+AG156</f>
        <v>5</v>
      </c>
      <c r="R156" s="1503">
        <f>Q156*F156</f>
        <v>10266.099999999999</v>
      </c>
      <c r="S156" s="1502">
        <f>W156+Y156+AA156+AC156+AE156</f>
        <v>5</v>
      </c>
      <c r="T156" s="1503">
        <f>S156*F156</f>
        <v>10266.099999999999</v>
      </c>
      <c r="U156" s="1502">
        <f>I156-S156</f>
        <v>5</v>
      </c>
      <c r="V156" s="1503">
        <f>U156*F156</f>
        <v>10266.099999999999</v>
      </c>
      <c r="W156" s="1504">
        <v>5</v>
      </c>
      <c r="X156" s="1526">
        <f>W156*F156</f>
        <v>10266.099999999999</v>
      </c>
      <c r="Y156" s="1504"/>
      <c r="Z156" s="1526"/>
      <c r="AA156" s="1504"/>
      <c r="AB156" s="1526"/>
      <c r="AC156" s="1504"/>
      <c r="AD156" s="1526"/>
      <c r="AE156" s="1504"/>
      <c r="AF156" s="1526"/>
      <c r="AG156" s="1504"/>
      <c r="AH156" s="1526"/>
      <c r="AI156" s="1504"/>
      <c r="AJ156" s="1526"/>
    </row>
    <row r="157" spans="1:36" s="1507" customFormat="1" ht="16.5" customHeight="1">
      <c r="A157" s="1554">
        <v>53</v>
      </c>
      <c r="B157" s="1555"/>
      <c r="C157" s="1551" t="s">
        <v>717</v>
      </c>
      <c r="D157" s="1497" t="s">
        <v>344</v>
      </c>
      <c r="E157" s="1497"/>
      <c r="F157" s="1497">
        <v>2795.71</v>
      </c>
      <c r="G157" s="1497"/>
      <c r="H157" s="1497"/>
      <c r="I157" s="1497">
        <v>57.5</v>
      </c>
      <c r="J157" s="1503">
        <f>I157*F157</f>
        <v>160753.32500000001</v>
      </c>
      <c r="K157" s="1524"/>
      <c r="L157" s="1503">
        <f>ROUND(K157*$F157,2)</f>
        <v>0</v>
      </c>
      <c r="M157" s="1503"/>
      <c r="N157" s="1503">
        <f>M157*F157</f>
        <v>0</v>
      </c>
      <c r="O157" s="1502">
        <f>I157-K157+M157</f>
        <v>57.5</v>
      </c>
      <c r="P157" s="1503">
        <f>O157*F157</f>
        <v>160753.32500000001</v>
      </c>
      <c r="Q157" s="1502">
        <f>W157+Y157+AA157+AC157+AE157+AG157</f>
        <v>57.5</v>
      </c>
      <c r="R157" s="1503">
        <f>Q157*F157</f>
        <v>160753.32500000001</v>
      </c>
      <c r="S157" s="1502">
        <f>W157+Y157+AA157+AC157+AE157</f>
        <v>57.5</v>
      </c>
      <c r="T157" s="1503">
        <f>S157*F157</f>
        <v>160753.32500000001</v>
      </c>
      <c r="U157" s="1502">
        <f>I157-S157</f>
        <v>0</v>
      </c>
      <c r="V157" s="1503">
        <f>U157*F157</f>
        <v>0</v>
      </c>
      <c r="W157" s="1504">
        <v>57.5</v>
      </c>
      <c r="X157" s="1526">
        <f>W157*F157</f>
        <v>160753.32500000001</v>
      </c>
      <c r="Y157" s="1504"/>
      <c r="Z157" s="1526"/>
      <c r="AA157" s="1504"/>
      <c r="AB157" s="1526"/>
      <c r="AC157" s="1504"/>
      <c r="AD157" s="1526"/>
      <c r="AE157" s="1504"/>
      <c r="AF157" s="1526"/>
      <c r="AG157" s="1504"/>
      <c r="AH157" s="1526"/>
      <c r="AI157" s="1504"/>
      <c r="AJ157" s="1526"/>
    </row>
    <row r="158" spans="1:36" s="1507" customFormat="1" ht="16.5" customHeight="1">
      <c r="A158" s="1554">
        <v>54</v>
      </c>
      <c r="B158" s="1555"/>
      <c r="C158" s="1551" t="s">
        <v>718</v>
      </c>
      <c r="D158" s="1497" t="s">
        <v>344</v>
      </c>
      <c r="E158" s="1497"/>
      <c r="F158" s="1497">
        <v>2795.71</v>
      </c>
      <c r="G158" s="1497"/>
      <c r="H158" s="1497"/>
      <c r="I158" s="1497">
        <v>41.5</v>
      </c>
      <c r="J158" s="1503">
        <f>I158*F158</f>
        <v>116021.965</v>
      </c>
      <c r="K158" s="1524"/>
      <c r="L158" s="1503">
        <f>ROUND(K158*$F158,2)</f>
        <v>0</v>
      </c>
      <c r="M158" s="1503"/>
      <c r="N158" s="1503">
        <f>M158*F158</f>
        <v>0</v>
      </c>
      <c r="O158" s="1502">
        <f>I158-K158+M158</f>
        <v>41.5</v>
      </c>
      <c r="P158" s="1503">
        <f>O158*F158</f>
        <v>116021.965</v>
      </c>
      <c r="Q158" s="1502">
        <f>W158+Y158+AA158+AC158+AE158+AG158</f>
        <v>47.16</v>
      </c>
      <c r="R158" s="1503">
        <f>Q158*F158</f>
        <v>131845.68359999999</v>
      </c>
      <c r="S158" s="1502">
        <f>W158+Y158+AA158+AC158+AE158</f>
        <v>47.16</v>
      </c>
      <c r="T158" s="1503">
        <f>S158*F158</f>
        <v>131845.68359999999</v>
      </c>
      <c r="U158" s="1502">
        <f>I158-S158</f>
        <v>-5.6599999999999966</v>
      </c>
      <c r="V158" s="1503">
        <f>U158*F158</f>
        <v>-15823.718599999991</v>
      </c>
      <c r="W158" s="1504">
        <v>47.16</v>
      </c>
      <c r="X158" s="1526">
        <f>W158*F158</f>
        <v>131845.68359999999</v>
      </c>
      <c r="Y158" s="1504"/>
      <c r="Z158" s="1526"/>
      <c r="AA158" s="1504"/>
      <c r="AB158" s="1526"/>
      <c r="AC158" s="1504"/>
      <c r="AD158" s="1526"/>
      <c r="AE158" s="1504"/>
      <c r="AF158" s="1526"/>
      <c r="AG158" s="1504"/>
      <c r="AH158" s="1526"/>
      <c r="AI158" s="1504"/>
      <c r="AJ158" s="1526"/>
    </row>
    <row r="159" spans="1:36" s="1507" customFormat="1" ht="16.5" customHeight="1">
      <c r="A159" s="1554">
        <v>55</v>
      </c>
      <c r="B159" s="1555"/>
      <c r="C159" s="1551" t="s">
        <v>719</v>
      </c>
      <c r="D159" s="1497" t="s">
        <v>344</v>
      </c>
      <c r="E159" s="1497"/>
      <c r="F159" s="1497">
        <v>3077.87</v>
      </c>
      <c r="G159" s="1497"/>
      <c r="H159" s="1497"/>
      <c r="I159" s="1497">
        <v>32.200000000000003</v>
      </c>
      <c r="J159" s="1503">
        <f>I159*F159</f>
        <v>99107.414000000004</v>
      </c>
      <c r="K159" s="1524"/>
      <c r="L159" s="1503">
        <f>ROUND(K159*$F159,2)</f>
        <v>0</v>
      </c>
      <c r="M159" s="1503"/>
      <c r="N159" s="1503">
        <f>M159*F159</f>
        <v>0</v>
      </c>
      <c r="O159" s="1502">
        <f>I159-K159+M159</f>
        <v>32.200000000000003</v>
      </c>
      <c r="P159" s="1503">
        <f>O159*F159</f>
        <v>99107.414000000004</v>
      </c>
      <c r="Q159" s="1502">
        <f>W159+Y159+AA159+AC159+AE159+AG159</f>
        <v>32.099999999999994</v>
      </c>
      <c r="R159" s="1503">
        <f>Q159*F159</f>
        <v>98799.626999999979</v>
      </c>
      <c r="S159" s="1502">
        <f>W159+Y159+AA159+AC159+AE159</f>
        <v>32.099999999999994</v>
      </c>
      <c r="T159" s="1503">
        <f>S159*F159</f>
        <v>98799.626999999979</v>
      </c>
      <c r="U159" s="1502">
        <f>I159-S159</f>
        <v>0.10000000000000853</v>
      </c>
      <c r="V159" s="1503">
        <f>U159*F159</f>
        <v>307.78700000002624</v>
      </c>
      <c r="W159" s="1504">
        <v>32.099999999999994</v>
      </c>
      <c r="X159" s="1526">
        <f>W159*F159</f>
        <v>98799.626999999979</v>
      </c>
      <c r="Y159" s="1504"/>
      <c r="Z159" s="1526"/>
      <c r="AA159" s="1504"/>
      <c r="AB159" s="1526"/>
      <c r="AC159" s="1504"/>
      <c r="AD159" s="1526"/>
      <c r="AE159" s="1504"/>
      <c r="AF159" s="1526"/>
      <c r="AG159" s="1504"/>
      <c r="AH159" s="1526"/>
      <c r="AI159" s="1504"/>
      <c r="AJ159" s="1526"/>
    </row>
    <row r="160" spans="1:36" s="1507" customFormat="1" ht="16.5" customHeight="1">
      <c r="A160" s="1554">
        <v>56</v>
      </c>
      <c r="B160" s="1555"/>
      <c r="C160" s="1551" t="s">
        <v>720</v>
      </c>
      <c r="D160" s="1497" t="s">
        <v>344</v>
      </c>
      <c r="E160" s="1497"/>
      <c r="F160" s="1497">
        <v>2947.73</v>
      </c>
      <c r="G160" s="1497"/>
      <c r="H160" s="1497"/>
      <c r="I160" s="1497">
        <v>49.8</v>
      </c>
      <c r="J160" s="1503">
        <f>I160*F160</f>
        <v>146796.954</v>
      </c>
      <c r="K160" s="1524"/>
      <c r="L160" s="1503">
        <f>ROUND(K160*$F160,2)</f>
        <v>0</v>
      </c>
      <c r="M160" s="1503"/>
      <c r="N160" s="1503">
        <f>M160*F160</f>
        <v>0</v>
      </c>
      <c r="O160" s="1502">
        <f>I160-K160+M160</f>
        <v>49.8</v>
      </c>
      <c r="P160" s="1503">
        <f>O160*F160</f>
        <v>146796.954</v>
      </c>
      <c r="Q160" s="1502">
        <f>W160+Y160+AA160+AC160+AE160+AG160</f>
        <v>90.329999999999984</v>
      </c>
      <c r="R160" s="1503">
        <f>Q160*F160</f>
        <v>266268.45089999994</v>
      </c>
      <c r="S160" s="1502">
        <f>W160+Y160+AA160+AC160+AE160</f>
        <v>84.529999999999987</v>
      </c>
      <c r="T160" s="1503">
        <f>S160*F160</f>
        <v>249171.61689999996</v>
      </c>
      <c r="U160" s="1502">
        <f>I160-S160</f>
        <v>-34.72999999999999</v>
      </c>
      <c r="V160" s="1503">
        <f>U160*F160</f>
        <v>-102374.66289999997</v>
      </c>
      <c r="W160" s="1504">
        <v>20.96</v>
      </c>
      <c r="X160" s="1526">
        <f>W160*F160</f>
        <v>61784.4208</v>
      </c>
      <c r="Y160" s="1504">
        <v>27.73</v>
      </c>
      <c r="Z160" s="1526">
        <f>Y160*F160</f>
        <v>81740.552899999995</v>
      </c>
      <c r="AA160" s="1504">
        <v>6.8</v>
      </c>
      <c r="AB160" s="1526">
        <f>AA160*F160</f>
        <v>20044.563999999998</v>
      </c>
      <c r="AC160" s="1504">
        <v>23.24</v>
      </c>
      <c r="AD160" s="1526">
        <f>AC160*F160</f>
        <v>68505.24519999999</v>
      </c>
      <c r="AE160" s="1504">
        <v>5.8</v>
      </c>
      <c r="AF160" s="1526">
        <f>AE160*F160</f>
        <v>17096.833999999999</v>
      </c>
      <c r="AG160" s="1504">
        <v>5.8</v>
      </c>
      <c r="AH160" s="1526">
        <f>AG160*F160</f>
        <v>17096.833999999999</v>
      </c>
      <c r="AI160" s="1504"/>
      <c r="AJ160" s="1526"/>
    </row>
    <row r="161" spans="1:36" s="1507" customFormat="1" ht="16.5" customHeight="1">
      <c r="A161" s="1554"/>
      <c r="B161" s="1555"/>
      <c r="C161" s="1551" t="s">
        <v>721</v>
      </c>
      <c r="D161" s="1497"/>
      <c r="E161" s="1497"/>
      <c r="F161" s="1497"/>
      <c r="G161" s="1497"/>
      <c r="H161" s="1497"/>
      <c r="I161" s="1497"/>
      <c r="J161" s="1503"/>
      <c r="K161" s="1524"/>
      <c r="L161" s="1503"/>
      <c r="M161" s="1503"/>
      <c r="N161" s="1503"/>
      <c r="O161" s="1503"/>
      <c r="P161" s="1503"/>
      <c r="Q161" s="1502"/>
      <c r="R161" s="1503"/>
      <c r="S161" s="1502"/>
      <c r="T161" s="1503"/>
      <c r="U161" s="1502"/>
      <c r="V161" s="1503"/>
      <c r="W161" s="1504"/>
      <c r="X161" s="1526"/>
      <c r="Y161" s="1504"/>
      <c r="Z161" s="1526"/>
      <c r="AA161" s="1504"/>
      <c r="AB161" s="1526"/>
      <c r="AC161" s="1504"/>
      <c r="AD161" s="1526"/>
      <c r="AE161" s="1504"/>
      <c r="AF161" s="1526"/>
      <c r="AG161" s="1504"/>
      <c r="AH161" s="1526"/>
      <c r="AI161" s="1504"/>
      <c r="AJ161" s="1526"/>
    </row>
    <row r="162" spans="1:36" s="1507" customFormat="1" ht="16.5" customHeight="1">
      <c r="A162" s="1554"/>
      <c r="B162" s="1555"/>
      <c r="C162" s="1551" t="s">
        <v>722</v>
      </c>
      <c r="D162" s="1497"/>
      <c r="E162" s="1497"/>
      <c r="F162" s="1497"/>
      <c r="G162" s="1497"/>
      <c r="H162" s="1497"/>
      <c r="I162" s="1497"/>
      <c r="J162" s="1503"/>
      <c r="K162" s="1524"/>
      <c r="L162" s="1503"/>
      <c r="M162" s="1503"/>
      <c r="N162" s="1503"/>
      <c r="O162" s="1503"/>
      <c r="P162" s="1503"/>
      <c r="Q162" s="1502"/>
      <c r="R162" s="1503"/>
      <c r="S162" s="1502"/>
      <c r="T162" s="1503"/>
      <c r="U162" s="1502"/>
      <c r="V162" s="1503"/>
      <c r="W162" s="1504"/>
      <c r="X162" s="1526"/>
      <c r="Y162" s="1504"/>
      <c r="Z162" s="1526"/>
      <c r="AA162" s="1504"/>
      <c r="AB162" s="1526"/>
      <c r="AC162" s="1504"/>
      <c r="AD162" s="1526"/>
      <c r="AE162" s="1504"/>
      <c r="AF162" s="1526"/>
      <c r="AG162" s="1504"/>
      <c r="AH162" s="1526"/>
      <c r="AI162" s="1504"/>
      <c r="AJ162" s="1526"/>
    </row>
    <row r="163" spans="1:36" s="1507" customFormat="1" ht="16.5" customHeight="1">
      <c r="A163" s="1554"/>
      <c r="B163" s="1555"/>
      <c r="C163" s="1551" t="s">
        <v>723</v>
      </c>
      <c r="D163" s="1497"/>
      <c r="E163" s="1497"/>
      <c r="F163" s="1497"/>
      <c r="G163" s="1497"/>
      <c r="H163" s="1497"/>
      <c r="I163" s="1497"/>
      <c r="J163" s="1503"/>
      <c r="K163" s="1524"/>
      <c r="L163" s="1503"/>
      <c r="M163" s="1503"/>
      <c r="N163" s="1503"/>
      <c r="O163" s="1503"/>
      <c r="P163" s="1503"/>
      <c r="Q163" s="1502"/>
      <c r="R163" s="1503"/>
      <c r="S163" s="1502"/>
      <c r="T163" s="1503"/>
      <c r="U163" s="1502"/>
      <c r="V163" s="1503"/>
      <c r="W163" s="1504"/>
      <c r="X163" s="1526"/>
      <c r="Y163" s="1504"/>
      <c r="Z163" s="1526"/>
      <c r="AA163" s="1504"/>
      <c r="AB163" s="1526"/>
      <c r="AC163" s="1504"/>
      <c r="AD163" s="1526"/>
      <c r="AE163" s="1504"/>
      <c r="AF163" s="1526"/>
      <c r="AG163" s="1504"/>
      <c r="AH163" s="1526"/>
      <c r="AI163" s="1504"/>
      <c r="AJ163" s="1526"/>
    </row>
    <row r="164" spans="1:36" s="1507" customFormat="1" ht="16.5" customHeight="1">
      <c r="A164" s="1554">
        <v>57</v>
      </c>
      <c r="B164" s="1555"/>
      <c r="C164" s="1551" t="s">
        <v>724</v>
      </c>
      <c r="D164" s="1497" t="s">
        <v>648</v>
      </c>
      <c r="E164" s="1497"/>
      <c r="F164" s="1497">
        <v>19.64</v>
      </c>
      <c r="G164" s="1497"/>
      <c r="H164" s="1497"/>
      <c r="I164" s="1497">
        <v>26372</v>
      </c>
      <c r="J164" s="1503">
        <f>I164*F164</f>
        <v>517946.08</v>
      </c>
      <c r="K164" s="1524"/>
      <c r="L164" s="1503">
        <f>ROUND(K164*$F164,2)</f>
        <v>0</v>
      </c>
      <c r="M164" s="1503"/>
      <c r="N164" s="1503">
        <f>M164*F164</f>
        <v>0</v>
      </c>
      <c r="O164" s="1502">
        <f>I164-K164+M164</f>
        <v>26372</v>
      </c>
      <c r="P164" s="1503">
        <f>O164*F164</f>
        <v>517946.08</v>
      </c>
      <c r="Q164" s="1502">
        <f>W164+Y164+AA164+AC164+AE164+AG164</f>
        <v>28576.399999999998</v>
      </c>
      <c r="R164" s="1503">
        <f>Q164*F164</f>
        <v>561240.49599999993</v>
      </c>
      <c r="S164" s="1502">
        <f>W164+Y164+AA164+AC164+AE164</f>
        <v>28251.399999999998</v>
      </c>
      <c r="T164" s="1503">
        <f>S164*F164</f>
        <v>554857.49599999993</v>
      </c>
      <c r="U164" s="1502">
        <f>I164-S164</f>
        <v>-1879.3999999999978</v>
      </c>
      <c r="V164" s="1503">
        <f>U164*F164</f>
        <v>-36911.415999999961</v>
      </c>
      <c r="W164" s="1504">
        <v>23475.47</v>
      </c>
      <c r="X164" s="1526">
        <f>W164*F164</f>
        <v>461058.23080000002</v>
      </c>
      <c r="Y164" s="1504">
        <v>3152.17</v>
      </c>
      <c r="Z164" s="1526">
        <f>Y164*F164</f>
        <v>61908.618800000004</v>
      </c>
      <c r="AA164" s="1504"/>
      <c r="AB164" s="1526"/>
      <c r="AC164" s="1504">
        <v>1298.76</v>
      </c>
      <c r="AD164" s="1526">
        <f>AC164*F164</f>
        <v>25507.646400000001</v>
      </c>
      <c r="AE164" s="1504">
        <v>325</v>
      </c>
      <c r="AF164" s="1526">
        <f>AE164*F164</f>
        <v>6383</v>
      </c>
      <c r="AG164" s="1504">
        <v>325</v>
      </c>
      <c r="AH164" s="1526">
        <f>AG164*F164</f>
        <v>6383</v>
      </c>
      <c r="AI164" s="1504"/>
      <c r="AJ164" s="1526"/>
    </row>
    <row r="165" spans="1:36" s="1507" customFormat="1" ht="16.5" customHeight="1">
      <c r="A165" s="1554"/>
      <c r="B165" s="1555"/>
      <c r="C165" s="1550" t="s">
        <v>251</v>
      </c>
      <c r="D165" s="1497"/>
      <c r="E165" s="1497"/>
      <c r="F165" s="1497"/>
      <c r="G165" s="1497"/>
      <c r="H165" s="1497"/>
      <c r="I165" s="1497"/>
      <c r="J165" s="1503"/>
      <c r="K165" s="1524"/>
      <c r="L165" s="1503"/>
      <c r="M165" s="1503"/>
      <c r="N165" s="1503"/>
      <c r="O165" s="1503"/>
      <c r="P165" s="1533"/>
      <c r="Q165" s="1502"/>
      <c r="R165" s="1503"/>
      <c r="S165" s="1502"/>
      <c r="T165" s="1503"/>
      <c r="U165" s="1502"/>
      <c r="V165" s="1503"/>
      <c r="W165" s="1504"/>
      <c r="X165" s="1526"/>
      <c r="Y165" s="1504"/>
      <c r="Z165" s="1526"/>
      <c r="AA165" s="1504"/>
      <c r="AB165" s="1526"/>
      <c r="AC165" s="1504"/>
      <c r="AD165" s="1526"/>
      <c r="AE165" s="1504"/>
      <c r="AF165" s="1526"/>
      <c r="AG165" s="1504"/>
      <c r="AH165" s="1526"/>
      <c r="AI165" s="1504"/>
      <c r="AJ165" s="1526"/>
    </row>
    <row r="166" spans="1:36" s="1507" customFormat="1" ht="16.5" customHeight="1">
      <c r="A166" s="1554"/>
      <c r="B166" s="1555"/>
      <c r="C166" s="1551" t="s">
        <v>678</v>
      </c>
      <c r="D166" s="1497"/>
      <c r="E166" s="1497"/>
      <c r="F166" s="1497"/>
      <c r="G166" s="1497"/>
      <c r="H166" s="1497"/>
      <c r="I166" s="1497"/>
      <c r="J166" s="1503"/>
      <c r="K166" s="1524"/>
      <c r="L166" s="1503"/>
      <c r="M166" s="1503"/>
      <c r="N166" s="1503"/>
      <c r="O166" s="1503"/>
      <c r="P166" s="1503"/>
      <c r="Q166" s="1502"/>
      <c r="R166" s="1503"/>
      <c r="S166" s="1502"/>
      <c r="T166" s="1503"/>
      <c r="U166" s="1502"/>
      <c r="V166" s="1503"/>
      <c r="W166" s="1504"/>
      <c r="X166" s="1526"/>
      <c r="Y166" s="1504"/>
      <c r="Z166" s="1526"/>
      <c r="AA166" s="1504"/>
      <c r="AB166" s="1526"/>
      <c r="AC166" s="1504"/>
      <c r="AD166" s="1526"/>
      <c r="AE166" s="1504"/>
      <c r="AF166" s="1526"/>
      <c r="AG166" s="1504"/>
      <c r="AH166" s="1526"/>
      <c r="AI166" s="1504"/>
      <c r="AJ166" s="1526"/>
    </row>
    <row r="167" spans="1:36" s="1507" customFormat="1" ht="16.5" customHeight="1">
      <c r="A167" s="1554"/>
      <c r="B167" s="1555"/>
      <c r="C167" s="1551" t="s">
        <v>725</v>
      </c>
      <c r="D167" s="1497"/>
      <c r="E167" s="1497"/>
      <c r="F167" s="1497"/>
      <c r="G167" s="1497"/>
      <c r="H167" s="1497"/>
      <c r="I167" s="1497"/>
      <c r="J167" s="1503"/>
      <c r="K167" s="1524"/>
      <c r="L167" s="1503"/>
      <c r="M167" s="1503"/>
      <c r="N167" s="1503"/>
      <c r="O167" s="1503"/>
      <c r="P167" s="1503"/>
      <c r="Q167" s="1502"/>
      <c r="R167" s="1503"/>
      <c r="S167" s="1502"/>
      <c r="T167" s="1503"/>
      <c r="U167" s="1502"/>
      <c r="V167" s="1503"/>
      <c r="W167" s="1504"/>
      <c r="X167" s="1526"/>
      <c r="Y167" s="1504"/>
      <c r="Z167" s="1526"/>
      <c r="AA167" s="1504"/>
      <c r="AB167" s="1526"/>
      <c r="AC167" s="1504"/>
      <c r="AD167" s="1526"/>
      <c r="AE167" s="1504"/>
      <c r="AF167" s="1526"/>
      <c r="AG167" s="1504"/>
      <c r="AH167" s="1526"/>
      <c r="AI167" s="1504"/>
      <c r="AJ167" s="1526"/>
    </row>
    <row r="168" spans="1:36" s="1507" customFormat="1" ht="16.5" customHeight="1">
      <c r="A168" s="1554"/>
      <c r="B168" s="1555"/>
      <c r="C168" s="1551" t="s">
        <v>715</v>
      </c>
      <c r="D168" s="1497"/>
      <c r="E168" s="1497"/>
      <c r="F168" s="1497"/>
      <c r="G168" s="1497"/>
      <c r="H168" s="1497"/>
      <c r="I168" s="1497"/>
      <c r="J168" s="1503"/>
      <c r="K168" s="1524"/>
      <c r="L168" s="1503"/>
      <c r="M168" s="1503"/>
      <c r="N168" s="1503"/>
      <c r="O168" s="1503"/>
      <c r="P168" s="1503"/>
      <c r="Q168" s="1502"/>
      <c r="R168" s="1503"/>
      <c r="S168" s="1502"/>
      <c r="T168" s="1503"/>
      <c r="U168" s="1502"/>
      <c r="V168" s="1503"/>
      <c r="W168" s="1504"/>
      <c r="X168" s="1526"/>
      <c r="Y168" s="1504"/>
      <c r="Z168" s="1526"/>
      <c r="AA168" s="1504"/>
      <c r="AB168" s="1526"/>
      <c r="AC168" s="1504"/>
      <c r="AD168" s="1526"/>
      <c r="AE168" s="1504"/>
      <c r="AF168" s="1526"/>
      <c r="AG168" s="1504"/>
      <c r="AH168" s="1526"/>
      <c r="AI168" s="1504"/>
      <c r="AJ168" s="1526"/>
    </row>
    <row r="169" spans="1:36" s="1507" customFormat="1" ht="16.5" customHeight="1">
      <c r="A169" s="1554">
        <v>58</v>
      </c>
      <c r="B169" s="1555"/>
      <c r="C169" s="1551" t="s">
        <v>726</v>
      </c>
      <c r="D169" s="1497" t="s">
        <v>344</v>
      </c>
      <c r="E169" s="1497"/>
      <c r="F169" s="1497">
        <v>2723.64</v>
      </c>
      <c r="G169" s="1497"/>
      <c r="H169" s="1497"/>
      <c r="I169" s="1497">
        <v>36.6</v>
      </c>
      <c r="J169" s="1503">
        <f>I169*F169</f>
        <v>99685.224000000002</v>
      </c>
      <c r="K169" s="1524"/>
      <c r="L169" s="1503">
        <f>ROUND(K169*$F169,2)</f>
        <v>0</v>
      </c>
      <c r="M169" s="1503"/>
      <c r="N169" s="1503">
        <f>M169*F169</f>
        <v>0</v>
      </c>
      <c r="O169" s="1502">
        <f>I169-K169+M169</f>
        <v>36.6</v>
      </c>
      <c r="P169" s="1503">
        <f>O169*F169</f>
        <v>99685.224000000002</v>
      </c>
      <c r="Q169" s="1502">
        <f>W169+Y169+AA169+AC169+AE169+AG169</f>
        <v>21.34</v>
      </c>
      <c r="R169" s="1503">
        <f>Q169*F169</f>
        <v>58122.477599999998</v>
      </c>
      <c r="S169" s="1502">
        <f>W169+Y169+AA169+AC169+AE169</f>
        <v>0</v>
      </c>
      <c r="T169" s="1503">
        <f>S169*F169</f>
        <v>0</v>
      </c>
      <c r="U169" s="1502">
        <f>I169-S169</f>
        <v>36.6</v>
      </c>
      <c r="V169" s="1503">
        <f>U169*F169</f>
        <v>99685.224000000002</v>
      </c>
      <c r="W169" s="1504"/>
      <c r="X169" s="1526"/>
      <c r="Y169" s="1504"/>
      <c r="Z169" s="1526"/>
      <c r="AA169" s="1504"/>
      <c r="AB169" s="1526"/>
      <c r="AC169" s="1504"/>
      <c r="AD169" s="1526"/>
      <c r="AE169" s="1504"/>
      <c r="AF169" s="1526"/>
      <c r="AG169" s="1504">
        <v>21.34</v>
      </c>
      <c r="AH169" s="1526">
        <f>AG169*F169</f>
        <v>58122.477599999998</v>
      </c>
      <c r="AI169" s="1504"/>
      <c r="AJ169" s="1526"/>
    </row>
    <row r="170" spans="1:36" s="1507" customFormat="1" ht="16.5" customHeight="1">
      <c r="A170" s="1554">
        <v>59</v>
      </c>
      <c r="B170" s="1555"/>
      <c r="C170" s="1551" t="s">
        <v>727</v>
      </c>
      <c r="D170" s="1497" t="s">
        <v>344</v>
      </c>
      <c r="E170" s="1497"/>
      <c r="F170" s="1497">
        <v>2473.2600000000002</v>
      </c>
      <c r="G170" s="1497"/>
      <c r="H170" s="1497"/>
      <c r="I170" s="1497">
        <v>144.4</v>
      </c>
      <c r="J170" s="1503">
        <f>I170*F170</f>
        <v>357138.74400000006</v>
      </c>
      <c r="K170" s="1524"/>
      <c r="L170" s="1503">
        <f>ROUND(K170*$F170,2)</f>
        <v>0</v>
      </c>
      <c r="M170" s="1503"/>
      <c r="N170" s="1503">
        <f>M170*F170</f>
        <v>0</v>
      </c>
      <c r="O170" s="1502">
        <f>I170-K170+M170</f>
        <v>144.4</v>
      </c>
      <c r="P170" s="1503">
        <f>O170*F170</f>
        <v>357138.74400000006</v>
      </c>
      <c r="Q170" s="1502">
        <f>W170+Y170+AA170+AC170+AE170+AG170</f>
        <v>154.02999999999997</v>
      </c>
      <c r="R170" s="1503">
        <f>Q170*F170</f>
        <v>380956.23779999994</v>
      </c>
      <c r="S170" s="1502">
        <f>W170+Y170+AA170+AC170+AE170</f>
        <v>81.709999999999994</v>
      </c>
      <c r="T170" s="1503">
        <f>S170*F170</f>
        <v>202090.07459999999</v>
      </c>
      <c r="U170" s="1502">
        <f>I170-S170</f>
        <v>62.690000000000012</v>
      </c>
      <c r="V170" s="1503">
        <f>U170*F170</f>
        <v>155048.66940000004</v>
      </c>
      <c r="W170" s="1504"/>
      <c r="X170" s="1526"/>
      <c r="Y170" s="1504"/>
      <c r="Z170" s="1526"/>
      <c r="AA170" s="1504"/>
      <c r="AB170" s="1526"/>
      <c r="AC170" s="1504">
        <v>81.709999999999994</v>
      </c>
      <c r="AD170" s="1526">
        <f>AC170*F170</f>
        <v>202090.07459999999</v>
      </c>
      <c r="AE170" s="1504"/>
      <c r="AF170" s="1526"/>
      <c r="AG170" s="1504">
        <v>72.319999999999993</v>
      </c>
      <c r="AH170" s="1526">
        <f>AG170*F170</f>
        <v>178866.16320000001</v>
      </c>
      <c r="AI170" s="1504">
        <v>82.86</v>
      </c>
      <c r="AJ170" s="1526">
        <f>AI170*F170</f>
        <v>204934.3236</v>
      </c>
    </row>
    <row r="171" spans="1:36" s="1507" customFormat="1" ht="16.5" customHeight="1">
      <c r="A171" s="1554">
        <v>60</v>
      </c>
      <c r="B171" s="1555"/>
      <c r="C171" s="1551" t="s">
        <v>728</v>
      </c>
      <c r="D171" s="1497" t="s">
        <v>344</v>
      </c>
      <c r="E171" s="1497"/>
      <c r="F171" s="1497">
        <v>3318.3</v>
      </c>
      <c r="G171" s="1497"/>
      <c r="H171" s="1497"/>
      <c r="I171" s="1497">
        <v>47.3</v>
      </c>
      <c r="J171" s="1503">
        <f>I171*F171</f>
        <v>156955.59</v>
      </c>
      <c r="K171" s="1524"/>
      <c r="L171" s="1503">
        <f>ROUND(K171*$F171,2)</f>
        <v>0</v>
      </c>
      <c r="M171" s="1503"/>
      <c r="N171" s="1503">
        <f>M171*F171</f>
        <v>0</v>
      </c>
      <c r="O171" s="1502">
        <f>I171-K171+M171</f>
        <v>47.3</v>
      </c>
      <c r="P171" s="1503">
        <f>O171*F171</f>
        <v>156955.59</v>
      </c>
      <c r="Q171" s="1502">
        <f>W171+Y171+AA171+AC171+AE171+AG171</f>
        <v>37.729999999999997</v>
      </c>
      <c r="R171" s="1503">
        <f>Q171*F171</f>
        <v>125199.459</v>
      </c>
      <c r="S171" s="1502">
        <f>W171+Y171+AA171+AC171+AE171</f>
        <v>37.729999999999997</v>
      </c>
      <c r="T171" s="1503">
        <f>S171*F171</f>
        <v>125199.459</v>
      </c>
      <c r="U171" s="1502">
        <f>I171-S171</f>
        <v>9.57</v>
      </c>
      <c r="V171" s="1503">
        <f>U171*F171</f>
        <v>31756.131000000001</v>
      </c>
      <c r="W171" s="1504">
        <v>37.729999999999997</v>
      </c>
      <c r="X171" s="1526">
        <f>W171*F171</f>
        <v>125199.459</v>
      </c>
      <c r="Y171" s="1504"/>
      <c r="Z171" s="1526"/>
      <c r="AA171" s="1504"/>
      <c r="AB171" s="1526"/>
      <c r="AC171" s="1504"/>
      <c r="AD171" s="1526"/>
      <c r="AE171" s="1504"/>
      <c r="AF171" s="1526"/>
      <c r="AG171" s="1504"/>
      <c r="AH171" s="1526"/>
      <c r="AI171" s="1504"/>
      <c r="AJ171" s="1526"/>
    </row>
    <row r="172" spans="1:36" s="1507" customFormat="1" ht="16.5" customHeight="1">
      <c r="A172" s="1554">
        <v>61</v>
      </c>
      <c r="B172" s="1555"/>
      <c r="C172" s="1551" t="s">
        <v>729</v>
      </c>
      <c r="D172" s="1497" t="s">
        <v>424</v>
      </c>
      <c r="E172" s="1497"/>
      <c r="F172" s="1497">
        <v>30.16</v>
      </c>
      <c r="G172" s="1497"/>
      <c r="H172" s="1497"/>
      <c r="I172" s="1497">
        <v>3996</v>
      </c>
      <c r="J172" s="1503">
        <f>I172*F172</f>
        <v>120519.36</v>
      </c>
      <c r="K172" s="1524"/>
      <c r="L172" s="1503">
        <f>ROUND(K172*$F172,2)</f>
        <v>0</v>
      </c>
      <c r="M172" s="1503"/>
      <c r="N172" s="1503">
        <f>M172*F172</f>
        <v>0</v>
      </c>
      <c r="O172" s="1502">
        <f>I172-K172+M172</f>
        <v>3996</v>
      </c>
      <c r="P172" s="1503">
        <f>O172*F172</f>
        <v>120519.36</v>
      </c>
      <c r="Q172" s="1502">
        <f>W172+Y172+AA172+AC172+AE172+AG172</f>
        <v>2123.34</v>
      </c>
      <c r="R172" s="1503">
        <f>Q172*F172</f>
        <v>64039.934400000006</v>
      </c>
      <c r="S172" s="1502">
        <f>W172+Y172+AA172+AC172+AE172</f>
        <v>0</v>
      </c>
      <c r="T172" s="1503">
        <f>S172*F172</f>
        <v>0</v>
      </c>
      <c r="U172" s="1502">
        <f>I172-S172</f>
        <v>3996</v>
      </c>
      <c r="V172" s="1503">
        <f>U172*F172</f>
        <v>120519.36</v>
      </c>
      <c r="W172" s="1504"/>
      <c r="X172" s="1526"/>
      <c r="Y172" s="1504"/>
      <c r="Z172" s="1526"/>
      <c r="AA172" s="1504"/>
      <c r="AB172" s="1526"/>
      <c r="AC172" s="1504"/>
      <c r="AD172" s="1526"/>
      <c r="AE172" s="1504"/>
      <c r="AF172" s="1526"/>
      <c r="AG172" s="1504">
        <v>2123.34</v>
      </c>
      <c r="AH172" s="1526">
        <f>AG172*F172</f>
        <v>64039.934400000006</v>
      </c>
      <c r="AI172" s="1504"/>
      <c r="AJ172" s="1526"/>
    </row>
    <row r="173" spans="1:36" s="1507" customFormat="1" ht="16.5" customHeight="1">
      <c r="A173" s="1554"/>
      <c r="B173" s="1555"/>
      <c r="C173" s="1551" t="s">
        <v>730</v>
      </c>
      <c r="D173" s="1497"/>
      <c r="E173" s="1497"/>
      <c r="F173" s="1497"/>
      <c r="G173" s="1497"/>
      <c r="H173" s="1497"/>
      <c r="I173" s="1497"/>
      <c r="J173" s="1503"/>
      <c r="K173" s="1524"/>
      <c r="L173" s="1503"/>
      <c r="M173" s="1503"/>
      <c r="N173" s="1503"/>
      <c r="O173" s="1503"/>
      <c r="P173" s="1503"/>
      <c r="Q173" s="1502"/>
      <c r="R173" s="1503"/>
      <c r="S173" s="1502"/>
      <c r="T173" s="1503"/>
      <c r="U173" s="1502"/>
      <c r="V173" s="1503"/>
      <c r="W173" s="1504"/>
      <c r="X173" s="1526"/>
      <c r="Y173" s="1504"/>
      <c r="Z173" s="1526"/>
      <c r="AA173" s="1504"/>
      <c r="AB173" s="1526"/>
      <c r="AC173" s="1504"/>
      <c r="AD173" s="1526"/>
      <c r="AE173" s="1504"/>
      <c r="AF173" s="1526"/>
      <c r="AG173" s="1504"/>
      <c r="AH173" s="1526"/>
      <c r="AI173" s="1504"/>
      <c r="AJ173" s="1526"/>
    </row>
    <row r="174" spans="1:36" s="1507" customFormat="1" ht="16.5" customHeight="1">
      <c r="A174" s="1554">
        <v>62</v>
      </c>
      <c r="B174" s="1555"/>
      <c r="C174" s="1551" t="s">
        <v>731</v>
      </c>
      <c r="D174" s="1497" t="s">
        <v>453</v>
      </c>
      <c r="E174" s="1497"/>
      <c r="F174" s="1497">
        <v>1908.56</v>
      </c>
      <c r="G174" s="1497"/>
      <c r="H174" s="1497"/>
      <c r="I174" s="1497">
        <v>26</v>
      </c>
      <c r="J174" s="1503">
        <f>I174*F174</f>
        <v>49622.559999999998</v>
      </c>
      <c r="K174" s="1524"/>
      <c r="L174" s="1503">
        <f>ROUND(K174*$F174,2)</f>
        <v>0</v>
      </c>
      <c r="M174" s="1503"/>
      <c r="N174" s="1503">
        <f>M174*F174</f>
        <v>0</v>
      </c>
      <c r="O174" s="1502">
        <f>I174-K174+M174</f>
        <v>26</v>
      </c>
      <c r="P174" s="1503">
        <f>O174*F174</f>
        <v>49622.559999999998</v>
      </c>
      <c r="Q174" s="1502">
        <f>W174+Y174+AA174+AC174+AE174+AG174</f>
        <v>54.72</v>
      </c>
      <c r="R174" s="1503">
        <f>Q174*F174</f>
        <v>104436.4032</v>
      </c>
      <c r="S174" s="1502">
        <f>W174+Y174+AA174+AC174+AE174</f>
        <v>0</v>
      </c>
      <c r="T174" s="1503">
        <f>S174*F174</f>
        <v>0</v>
      </c>
      <c r="U174" s="1502">
        <f>I174-S174</f>
        <v>26</v>
      </c>
      <c r="V174" s="1503">
        <f>U174*F174</f>
        <v>49622.559999999998</v>
      </c>
      <c r="W174" s="1504"/>
      <c r="X174" s="1526"/>
      <c r="Y174" s="1504"/>
      <c r="Z174" s="1526"/>
      <c r="AA174" s="1504"/>
      <c r="AB174" s="1526"/>
      <c r="AC174" s="1504"/>
      <c r="AD174" s="1526"/>
      <c r="AE174" s="1504"/>
      <c r="AF174" s="1526"/>
      <c r="AG174" s="1504">
        <v>54.72</v>
      </c>
      <c r="AH174" s="1526">
        <f>AG174*F174</f>
        <v>104436.4032</v>
      </c>
      <c r="AI174" s="1504"/>
      <c r="AJ174" s="1526"/>
    </row>
    <row r="175" spans="1:36" s="1507" customFormat="1" ht="16.5" customHeight="1">
      <c r="A175" s="1554">
        <v>63</v>
      </c>
      <c r="B175" s="1555"/>
      <c r="C175" s="1551" t="s">
        <v>732</v>
      </c>
      <c r="D175" s="1497" t="s">
        <v>464</v>
      </c>
      <c r="E175" s="1497"/>
      <c r="F175" s="1497">
        <v>340.83</v>
      </c>
      <c r="G175" s="1497"/>
      <c r="H175" s="1497"/>
      <c r="I175" s="1497">
        <v>110</v>
      </c>
      <c r="J175" s="1503">
        <f>I175*F175</f>
        <v>37491.299999999996</v>
      </c>
      <c r="K175" s="1524"/>
      <c r="L175" s="1503">
        <f>ROUND(K175*$F175,2)</f>
        <v>0</v>
      </c>
      <c r="M175" s="1503"/>
      <c r="N175" s="1503">
        <f>M175*F175</f>
        <v>0</v>
      </c>
      <c r="O175" s="1502">
        <f>I175-K175+M175</f>
        <v>110</v>
      </c>
      <c r="P175" s="1503">
        <f>O175*F175</f>
        <v>37491.299999999996</v>
      </c>
      <c r="Q175" s="1502">
        <f>W175+Y175+AA175+AC175+AE175+AG175</f>
        <v>273.60000000000002</v>
      </c>
      <c r="R175" s="1503">
        <f>Q175*F175</f>
        <v>93251.088000000003</v>
      </c>
      <c r="S175" s="1502">
        <f>W175+Y175+AA175+AC175+AE175</f>
        <v>273.60000000000002</v>
      </c>
      <c r="T175" s="1503">
        <f>S175*F175</f>
        <v>93251.088000000003</v>
      </c>
      <c r="U175" s="1502">
        <f>I175-S175</f>
        <v>-163.60000000000002</v>
      </c>
      <c r="V175" s="1503">
        <f>U175*F175</f>
        <v>-55759.788000000008</v>
      </c>
      <c r="W175" s="1504"/>
      <c r="X175" s="1526"/>
      <c r="Y175" s="1504">
        <v>273.60000000000002</v>
      </c>
      <c r="Z175" s="1526">
        <f>Y175*F175</f>
        <v>93251.088000000003</v>
      </c>
      <c r="AA175" s="1504"/>
      <c r="AB175" s="1526"/>
      <c r="AC175" s="1504"/>
      <c r="AD175" s="1526"/>
      <c r="AE175" s="1504"/>
      <c r="AF175" s="1526"/>
      <c r="AG175" s="1504"/>
      <c r="AH175" s="1526"/>
      <c r="AI175" s="1504"/>
      <c r="AJ175" s="1526"/>
    </row>
    <row r="176" spans="1:36" s="1507" customFormat="1" ht="16.5" customHeight="1">
      <c r="A176" s="1554"/>
      <c r="B176" s="1555"/>
      <c r="C176" s="1551" t="s">
        <v>733</v>
      </c>
      <c r="D176" s="1497"/>
      <c r="E176" s="1497"/>
      <c r="F176" s="1497"/>
      <c r="G176" s="1497"/>
      <c r="H176" s="1497"/>
      <c r="I176" s="1497"/>
      <c r="J176" s="1503"/>
      <c r="K176" s="1524"/>
      <c r="L176" s="1503"/>
      <c r="M176" s="1503"/>
      <c r="N176" s="1503"/>
      <c r="O176" s="1503"/>
      <c r="P176" s="1503"/>
      <c r="Q176" s="1502"/>
      <c r="R176" s="1503"/>
      <c r="S176" s="1502"/>
      <c r="T176" s="1503"/>
      <c r="U176" s="1502"/>
      <c r="V176" s="1503"/>
      <c r="W176" s="1504"/>
      <c r="X176" s="1526"/>
      <c r="Y176" s="1504"/>
      <c r="Z176" s="1526"/>
      <c r="AA176" s="1504"/>
      <c r="AB176" s="1526"/>
      <c r="AC176" s="1504"/>
      <c r="AD176" s="1526"/>
      <c r="AE176" s="1504"/>
      <c r="AF176" s="1526"/>
      <c r="AG176" s="1504"/>
      <c r="AH176" s="1526"/>
      <c r="AI176" s="1504"/>
      <c r="AJ176" s="1526"/>
    </row>
    <row r="177" spans="1:42" s="1507" customFormat="1" ht="16.5" customHeight="1">
      <c r="A177" s="1554"/>
      <c r="B177" s="1555"/>
      <c r="C177" s="1551" t="s">
        <v>734</v>
      </c>
      <c r="D177" s="1497"/>
      <c r="E177" s="1497"/>
      <c r="F177" s="1497"/>
      <c r="G177" s="1497"/>
      <c r="H177" s="1497"/>
      <c r="I177" s="1497"/>
      <c r="J177" s="1503"/>
      <c r="K177" s="1524"/>
      <c r="L177" s="1503"/>
      <c r="M177" s="1503"/>
      <c r="N177" s="1503"/>
      <c r="O177" s="1503"/>
      <c r="P177" s="1503"/>
      <c r="Q177" s="1502"/>
      <c r="R177" s="1503"/>
      <c r="S177" s="1502"/>
      <c r="T177" s="1503"/>
      <c r="U177" s="1502"/>
      <c r="V177" s="1503"/>
      <c r="W177" s="1504"/>
      <c r="X177" s="1526"/>
      <c r="Y177" s="1504"/>
      <c r="Z177" s="1526"/>
      <c r="AA177" s="1504"/>
      <c r="AB177" s="1526"/>
      <c r="AC177" s="1504"/>
      <c r="AD177" s="1526"/>
      <c r="AE177" s="1504"/>
      <c r="AF177" s="1526"/>
      <c r="AG177" s="1504"/>
      <c r="AH177" s="1526"/>
      <c r="AI177" s="1504"/>
      <c r="AJ177" s="1526"/>
    </row>
    <row r="178" spans="1:42" s="1507" customFormat="1" ht="16.5" customHeight="1">
      <c r="A178" s="1554">
        <v>64</v>
      </c>
      <c r="B178" s="1555"/>
      <c r="C178" s="1551" t="s">
        <v>735</v>
      </c>
      <c r="D178" s="1497" t="s">
        <v>485</v>
      </c>
      <c r="E178" s="1497"/>
      <c r="F178" s="1497">
        <v>29.65</v>
      </c>
      <c r="G178" s="1497"/>
      <c r="H178" s="1497"/>
      <c r="I178" s="1497">
        <v>24</v>
      </c>
      <c r="J178" s="1503">
        <f>I178*F178</f>
        <v>711.59999999999991</v>
      </c>
      <c r="K178" s="1524"/>
      <c r="L178" s="1503">
        <f>ROUND(K178*$F178,2)</f>
        <v>0</v>
      </c>
      <c r="M178" s="1503"/>
      <c r="N178" s="1503">
        <f>M178*F178</f>
        <v>0</v>
      </c>
      <c r="O178" s="1502">
        <f>I178-K178+M178</f>
        <v>24</v>
      </c>
      <c r="P178" s="1503">
        <f>O178*F178</f>
        <v>711.59999999999991</v>
      </c>
      <c r="Q178" s="1502">
        <f>W178+Y178+AA178+AC178+AE178+AG178</f>
        <v>24</v>
      </c>
      <c r="R178" s="1503">
        <f>Q178*F178</f>
        <v>711.59999999999991</v>
      </c>
      <c r="S178" s="1502">
        <f>W178+Y178+AA178+AC178+AE178</f>
        <v>12</v>
      </c>
      <c r="T178" s="1503">
        <f>S178*F178</f>
        <v>355.79999999999995</v>
      </c>
      <c r="U178" s="1502">
        <f>I178-S178</f>
        <v>12</v>
      </c>
      <c r="V178" s="1503">
        <f>U178*F178</f>
        <v>355.79999999999995</v>
      </c>
      <c r="W178" s="1504"/>
      <c r="X178" s="1526"/>
      <c r="Y178" s="1504"/>
      <c r="Z178" s="1526"/>
      <c r="AA178" s="1504"/>
      <c r="AB178" s="1526"/>
      <c r="AC178" s="1504">
        <v>12</v>
      </c>
      <c r="AD178" s="1526">
        <f>AC178*F178</f>
        <v>355.79999999999995</v>
      </c>
      <c r="AE178" s="1504"/>
      <c r="AF178" s="1526">
        <f>AE178*J178</f>
        <v>0</v>
      </c>
      <c r="AG178" s="1504">
        <v>12</v>
      </c>
      <c r="AH178" s="1526">
        <f>AG178*F178</f>
        <v>355.79999999999995</v>
      </c>
      <c r="AI178" s="1504"/>
      <c r="AJ178" s="1526"/>
    </row>
    <row r="179" spans="1:42" s="1507" customFormat="1" ht="16.5" customHeight="1">
      <c r="A179" s="1554"/>
      <c r="B179" s="1555"/>
      <c r="C179" s="1551" t="s">
        <v>721</v>
      </c>
      <c r="D179" s="1497"/>
      <c r="E179" s="1497"/>
      <c r="F179" s="1497"/>
      <c r="G179" s="1497"/>
      <c r="H179" s="1497"/>
      <c r="I179" s="1497"/>
      <c r="J179" s="1503"/>
      <c r="K179" s="1524"/>
      <c r="L179" s="1503"/>
      <c r="M179" s="1503"/>
      <c r="N179" s="1503"/>
      <c r="O179" s="1503"/>
      <c r="P179" s="1503"/>
      <c r="Q179" s="1502"/>
      <c r="R179" s="1503"/>
      <c r="S179" s="1502"/>
      <c r="T179" s="1503"/>
      <c r="U179" s="1502"/>
      <c r="V179" s="1503"/>
      <c r="W179" s="1504"/>
      <c r="X179" s="1526"/>
      <c r="Y179" s="1504"/>
      <c r="Z179" s="1526"/>
      <c r="AA179" s="1504"/>
      <c r="AB179" s="1526"/>
      <c r="AC179" s="1504"/>
      <c r="AD179" s="1526"/>
      <c r="AE179" s="1504"/>
      <c r="AF179" s="1526"/>
      <c r="AG179" s="1504"/>
      <c r="AH179" s="1526"/>
      <c r="AI179" s="1504"/>
      <c r="AJ179" s="1526"/>
    </row>
    <row r="180" spans="1:42" s="1507" customFormat="1" ht="16.5" customHeight="1">
      <c r="A180" s="1554"/>
      <c r="B180" s="1555"/>
      <c r="C180" s="1551" t="s">
        <v>736</v>
      </c>
      <c r="D180" s="1497"/>
      <c r="E180" s="1497"/>
      <c r="F180" s="1497"/>
      <c r="G180" s="1497"/>
      <c r="H180" s="1497"/>
      <c r="I180" s="1497"/>
      <c r="J180" s="1503"/>
      <c r="K180" s="1524"/>
      <c r="L180" s="1503"/>
      <c r="M180" s="1503"/>
      <c r="N180" s="1503"/>
      <c r="O180" s="1503"/>
      <c r="P180" s="1503"/>
      <c r="Q180" s="1502"/>
      <c r="R180" s="1503"/>
      <c r="S180" s="1502"/>
      <c r="T180" s="1503"/>
      <c r="U180" s="1502"/>
      <c r="V180" s="1503"/>
      <c r="W180" s="1504"/>
      <c r="X180" s="1526"/>
      <c r="Y180" s="1504"/>
      <c r="Z180" s="1526"/>
      <c r="AA180" s="1504"/>
      <c r="AB180" s="1526"/>
      <c r="AC180" s="1504"/>
      <c r="AD180" s="1526"/>
      <c r="AE180" s="1504"/>
      <c r="AF180" s="1526"/>
      <c r="AG180" s="1504"/>
      <c r="AH180" s="1526"/>
      <c r="AI180" s="1504"/>
      <c r="AJ180" s="1526"/>
    </row>
    <row r="181" spans="1:42" s="1507" customFormat="1" ht="16.5" customHeight="1">
      <c r="A181" s="1554"/>
      <c r="B181" s="1555"/>
      <c r="C181" s="1551" t="s">
        <v>723</v>
      </c>
      <c r="D181" s="1497"/>
      <c r="E181" s="1497"/>
      <c r="F181" s="1497"/>
      <c r="G181" s="1497"/>
      <c r="H181" s="1497"/>
      <c r="I181" s="1497"/>
      <c r="J181" s="1503"/>
      <c r="K181" s="1524"/>
      <c r="L181" s="1503"/>
      <c r="M181" s="1503"/>
      <c r="N181" s="1503"/>
      <c r="O181" s="1503"/>
      <c r="P181" s="1503"/>
      <c r="Q181" s="1502"/>
      <c r="R181" s="1503"/>
      <c r="S181" s="1502"/>
      <c r="T181" s="1503"/>
      <c r="U181" s="1502"/>
      <c r="V181" s="1503"/>
      <c r="W181" s="1504"/>
      <c r="X181" s="1526"/>
      <c r="Y181" s="1504"/>
      <c r="Z181" s="1526"/>
      <c r="AA181" s="1504"/>
      <c r="AB181" s="1526"/>
      <c r="AC181" s="1504"/>
      <c r="AD181" s="1526"/>
      <c r="AE181" s="1504"/>
      <c r="AF181" s="1526"/>
      <c r="AG181" s="1504"/>
      <c r="AH181" s="1526"/>
      <c r="AI181" s="1504"/>
      <c r="AJ181" s="1526"/>
    </row>
    <row r="182" spans="1:42" s="1507" customFormat="1" ht="16.5" customHeight="1">
      <c r="A182" s="1554">
        <v>65</v>
      </c>
      <c r="B182" s="1555"/>
      <c r="C182" s="1551" t="s">
        <v>737</v>
      </c>
      <c r="D182" s="1497" t="s">
        <v>424</v>
      </c>
      <c r="E182" s="1497"/>
      <c r="F182" s="1497">
        <v>52.55</v>
      </c>
      <c r="G182" s="1497"/>
      <c r="H182" s="1497"/>
      <c r="I182" s="1497">
        <v>11465</v>
      </c>
      <c r="J182" s="1503">
        <f>I182*F182</f>
        <v>602485.75</v>
      </c>
      <c r="K182" s="1524"/>
      <c r="L182" s="1503">
        <f>ROUND(K182*$F182,2)</f>
        <v>0</v>
      </c>
      <c r="M182" s="1503"/>
      <c r="N182" s="1503">
        <f>M182*F182</f>
        <v>0</v>
      </c>
      <c r="O182" s="1502">
        <f>I182-K182+M182</f>
        <v>11465</v>
      </c>
      <c r="P182" s="1503">
        <f>O182*F182</f>
        <v>602485.75</v>
      </c>
      <c r="Q182" s="1502">
        <f>W182+Y182+AA182+AC182+AE182+AG182</f>
        <v>10624.51</v>
      </c>
      <c r="R182" s="1503">
        <f>Q182*F182</f>
        <v>558318.00049999997</v>
      </c>
      <c r="S182" s="1502">
        <f>W182+Y182+AA182+AC182+AE182</f>
        <v>10624.51</v>
      </c>
      <c r="T182" s="1503">
        <f>S182*F182</f>
        <v>558318.00049999997</v>
      </c>
      <c r="U182" s="1502">
        <f>I182-S182</f>
        <v>840.48999999999978</v>
      </c>
      <c r="V182" s="1503">
        <f>U182*F182</f>
        <v>44167.749499999984</v>
      </c>
      <c r="W182" s="1504"/>
      <c r="X182" s="1526"/>
      <c r="Y182" s="1504">
        <v>10624.51</v>
      </c>
      <c r="Z182" s="1526">
        <f>Y182*F182</f>
        <v>558318.00049999997</v>
      </c>
      <c r="AA182" s="1504"/>
      <c r="AB182" s="1526"/>
      <c r="AC182" s="1504"/>
      <c r="AD182" s="1526"/>
      <c r="AE182" s="1504"/>
      <c r="AF182" s="1526"/>
      <c r="AG182" s="1504"/>
      <c r="AH182" s="1526"/>
      <c r="AI182" s="1504"/>
      <c r="AJ182" s="1526"/>
    </row>
    <row r="183" spans="1:42" s="1507" customFormat="1" ht="16.5" customHeight="1">
      <c r="A183" s="1554">
        <v>66</v>
      </c>
      <c r="B183" s="1555"/>
      <c r="C183" s="1551" t="s">
        <v>738</v>
      </c>
      <c r="D183" s="1497" t="s">
        <v>648</v>
      </c>
      <c r="E183" s="1497"/>
      <c r="F183" s="1497">
        <v>19.64</v>
      </c>
      <c r="G183" s="1497"/>
      <c r="H183" s="1497"/>
      <c r="I183" s="1497">
        <v>33392</v>
      </c>
      <c r="J183" s="1503">
        <f>I183*F183</f>
        <v>655818.88</v>
      </c>
      <c r="K183" s="1524"/>
      <c r="L183" s="1503">
        <f>ROUND(K183*$F183,2)</f>
        <v>0</v>
      </c>
      <c r="M183" s="1503"/>
      <c r="N183" s="1503">
        <f>M183*F183</f>
        <v>0</v>
      </c>
      <c r="O183" s="1502">
        <f>I183-K183+M183</f>
        <v>33392</v>
      </c>
      <c r="P183" s="1503">
        <f>O183*F183</f>
        <v>655818.88</v>
      </c>
      <c r="Q183" s="1502">
        <f>W183+Y183+AA183+AC183+AE183+AG183</f>
        <v>54743.48</v>
      </c>
      <c r="R183" s="1503">
        <f>Q183*F183</f>
        <v>1075161.9472000001</v>
      </c>
      <c r="S183" s="1502">
        <f>W183+Y183+AA183+AC183+AE183</f>
        <v>46460.480000000003</v>
      </c>
      <c r="T183" s="1503">
        <f>S183*F183</f>
        <v>912483.82720000006</v>
      </c>
      <c r="U183" s="1502">
        <f>I183-S183</f>
        <v>-13068.480000000003</v>
      </c>
      <c r="V183" s="1503">
        <f>U183*F183</f>
        <v>-256664.94720000008</v>
      </c>
      <c r="W183" s="1504">
        <v>9447.2800000000007</v>
      </c>
      <c r="X183" s="1526">
        <f>W183*F183</f>
        <v>185544.57920000001</v>
      </c>
      <c r="Y183" s="1504">
        <v>26903.200000000001</v>
      </c>
      <c r="Z183" s="1526">
        <f>Y183*F183</f>
        <v>528378.848</v>
      </c>
      <c r="AA183" s="1504"/>
      <c r="AB183" s="1526"/>
      <c r="AC183" s="1504">
        <v>10110</v>
      </c>
      <c r="AD183" s="1526">
        <f>AC183*F183</f>
        <v>198560.4</v>
      </c>
      <c r="AE183" s="1504"/>
      <c r="AF183" s="1526">
        <f>AE183*J183</f>
        <v>0</v>
      </c>
      <c r="AG183" s="1504">
        <v>8283</v>
      </c>
      <c r="AH183" s="1526">
        <f>AG183*F183</f>
        <v>162678.12</v>
      </c>
      <c r="AI183" s="1504"/>
      <c r="AJ183" s="1526"/>
    </row>
    <row r="184" spans="1:42" s="1507" customFormat="1" ht="16.5" customHeight="1">
      <c r="A184" s="1554"/>
      <c r="B184" s="1555"/>
      <c r="C184" s="1551" t="s">
        <v>739</v>
      </c>
      <c r="D184" s="1497"/>
      <c r="E184" s="1497"/>
      <c r="F184" s="1497"/>
      <c r="G184" s="1497"/>
      <c r="H184" s="1497"/>
      <c r="I184" s="1497"/>
      <c r="J184" s="1503"/>
      <c r="K184" s="1524"/>
      <c r="L184" s="1503"/>
      <c r="M184" s="1503"/>
      <c r="N184" s="1503"/>
      <c r="O184" s="1503"/>
      <c r="P184" s="1503"/>
      <c r="Q184" s="1502"/>
      <c r="R184" s="1503"/>
      <c r="S184" s="1502"/>
      <c r="T184" s="1503"/>
      <c r="U184" s="1502"/>
      <c r="V184" s="1503"/>
      <c r="W184" s="1504"/>
      <c r="X184" s="1526"/>
      <c r="Y184" s="1504"/>
      <c r="Z184" s="1526"/>
      <c r="AA184" s="1504"/>
      <c r="AB184" s="1526"/>
      <c r="AC184" s="1504"/>
      <c r="AD184" s="1526"/>
      <c r="AE184" s="1504"/>
      <c r="AF184" s="1526"/>
      <c r="AG184" s="1504"/>
      <c r="AH184" s="1526"/>
      <c r="AI184" s="1504"/>
      <c r="AJ184" s="1526"/>
    </row>
    <row r="185" spans="1:42" s="1507" customFormat="1" ht="16.5" customHeight="1">
      <c r="A185" s="1554"/>
      <c r="B185" s="1555"/>
      <c r="C185" s="1551" t="s">
        <v>740</v>
      </c>
      <c r="D185" s="1497"/>
      <c r="E185" s="1497"/>
      <c r="F185" s="1497"/>
      <c r="G185" s="1497"/>
      <c r="H185" s="1497"/>
      <c r="I185" s="1497"/>
      <c r="J185" s="1503"/>
      <c r="K185" s="1524"/>
      <c r="L185" s="1503"/>
      <c r="M185" s="1503"/>
      <c r="N185" s="1503"/>
      <c r="O185" s="1503"/>
      <c r="P185" s="1503"/>
      <c r="Q185" s="1502"/>
      <c r="R185" s="1503"/>
      <c r="S185" s="1502"/>
      <c r="T185" s="1503"/>
      <c r="U185" s="1502"/>
      <c r="V185" s="1503"/>
      <c r="W185" s="1504"/>
      <c r="X185" s="1526"/>
      <c r="Y185" s="1504"/>
      <c r="Z185" s="1526"/>
      <c r="AA185" s="1504"/>
      <c r="AB185" s="1526"/>
      <c r="AC185" s="1504"/>
      <c r="AD185" s="1526"/>
      <c r="AE185" s="1504"/>
      <c r="AF185" s="1526"/>
      <c r="AG185" s="1504"/>
      <c r="AH185" s="1526"/>
      <c r="AI185" s="1504"/>
      <c r="AJ185" s="1526"/>
    </row>
    <row r="186" spans="1:42" s="1507" customFormat="1" ht="16.5" customHeight="1">
      <c r="A186" s="1554"/>
      <c r="B186" s="1555"/>
      <c r="C186" s="1551" t="s">
        <v>741</v>
      </c>
      <c r="D186" s="1497"/>
      <c r="E186" s="1497"/>
      <c r="F186" s="1497"/>
      <c r="G186" s="1497"/>
      <c r="H186" s="1497"/>
      <c r="I186" s="1497"/>
      <c r="J186" s="1503"/>
      <c r="K186" s="1524"/>
      <c r="L186" s="1503"/>
      <c r="M186" s="1503"/>
      <c r="N186" s="1503"/>
      <c r="O186" s="1503"/>
      <c r="P186" s="1503"/>
      <c r="Q186" s="1502"/>
      <c r="R186" s="1503"/>
      <c r="S186" s="1502"/>
      <c r="T186" s="1503"/>
      <c r="U186" s="1502"/>
      <c r="V186" s="1503"/>
      <c r="W186" s="1504"/>
      <c r="X186" s="1526"/>
      <c r="Y186" s="1504"/>
      <c r="Z186" s="1526"/>
      <c r="AA186" s="1504"/>
      <c r="AB186" s="1526"/>
      <c r="AC186" s="1504"/>
      <c r="AD186" s="1526"/>
      <c r="AE186" s="1504"/>
      <c r="AF186" s="1526"/>
      <c r="AG186" s="1504"/>
      <c r="AH186" s="1526"/>
      <c r="AI186" s="1504"/>
      <c r="AJ186" s="1526"/>
    </row>
    <row r="187" spans="1:42" s="1507" customFormat="1" ht="16.5" customHeight="1">
      <c r="A187" s="1554">
        <v>67</v>
      </c>
      <c r="B187" s="1555"/>
      <c r="C187" s="1551" t="s">
        <v>742</v>
      </c>
      <c r="D187" s="1497" t="s">
        <v>344</v>
      </c>
      <c r="E187" s="1497"/>
      <c r="F187" s="1497">
        <v>3810.72</v>
      </c>
      <c r="G187" s="1497"/>
      <c r="H187" s="1497"/>
      <c r="I187" s="1497">
        <v>136</v>
      </c>
      <c r="J187" s="1503">
        <f>I187*F187</f>
        <v>518257.91999999998</v>
      </c>
      <c r="K187" s="1524"/>
      <c r="L187" s="1503">
        <f>ROUND(K187*$F187,2)</f>
        <v>0</v>
      </c>
      <c r="M187" s="1503"/>
      <c r="N187" s="1503">
        <f>M187*F187</f>
        <v>0</v>
      </c>
      <c r="O187" s="1502">
        <f>I187-K187+M187</f>
        <v>136</v>
      </c>
      <c r="P187" s="1503">
        <f>O187*F187</f>
        <v>518257.91999999998</v>
      </c>
      <c r="Q187" s="1502">
        <f>W187+Y187+AA187+AC187+AE187+AG187</f>
        <v>136</v>
      </c>
      <c r="R187" s="1503">
        <f>Q187*F187</f>
        <v>518257.91999999998</v>
      </c>
      <c r="S187" s="1502">
        <f>W187+Y187+AA187+AC187+AE187</f>
        <v>136</v>
      </c>
      <c r="T187" s="1503">
        <f>S187*F187</f>
        <v>518257.91999999998</v>
      </c>
      <c r="U187" s="1502">
        <f>I187-S187</f>
        <v>0</v>
      </c>
      <c r="V187" s="1503">
        <f>U187*F187</f>
        <v>0</v>
      </c>
      <c r="W187" s="1504"/>
      <c r="X187" s="1526"/>
      <c r="Y187" s="1504">
        <v>136</v>
      </c>
      <c r="Z187" s="1526">
        <f>Y187*F187</f>
        <v>518257.91999999998</v>
      </c>
      <c r="AA187" s="1504"/>
      <c r="AB187" s="1526"/>
      <c r="AC187" s="1504"/>
      <c r="AD187" s="1526"/>
      <c r="AE187" s="1504"/>
      <c r="AF187" s="1526"/>
      <c r="AG187" s="1504"/>
      <c r="AH187" s="1526"/>
      <c r="AI187" s="1504"/>
      <c r="AJ187" s="1526"/>
      <c r="AK187" s="1507">
        <v>10</v>
      </c>
      <c r="AL187" s="1507">
        <v>0</v>
      </c>
      <c r="AM187" s="1507">
        <v>1</v>
      </c>
      <c r="AN187" s="1507">
        <f>+AL187+AM187</f>
        <v>1</v>
      </c>
      <c r="AO187" s="1507">
        <f>IF(AN187&lt;&gt;"",AN187,"")</f>
        <v>1</v>
      </c>
      <c r="AP187" s="1507">
        <f>IF(AL188&lt;&gt;"",ROUND(AL188*AK188,2),"")</f>
        <v>75</v>
      </c>
    </row>
    <row r="188" spans="1:42" s="1507" customFormat="1" ht="16.5" customHeight="1">
      <c r="A188" s="1554">
        <v>68</v>
      </c>
      <c r="B188" s="1555"/>
      <c r="C188" s="1551" t="s">
        <v>743</v>
      </c>
      <c r="D188" s="1497" t="s">
        <v>344</v>
      </c>
      <c r="E188" s="1497"/>
      <c r="F188" s="1497">
        <v>4029.82</v>
      </c>
      <c r="G188" s="1497"/>
      <c r="H188" s="1497"/>
      <c r="I188" s="1497">
        <v>119.2</v>
      </c>
      <c r="J188" s="1503">
        <f>I188*F188</f>
        <v>480354.54400000005</v>
      </c>
      <c r="K188" s="1524"/>
      <c r="L188" s="1503">
        <f>ROUND(K188*$F188,2)</f>
        <v>0</v>
      </c>
      <c r="M188" s="1503"/>
      <c r="N188" s="1503">
        <f>M188*F188</f>
        <v>0</v>
      </c>
      <c r="O188" s="1502">
        <f>I188-K188+M188</f>
        <v>119.2</v>
      </c>
      <c r="P188" s="1503">
        <f>O188*F188</f>
        <v>480354.54400000005</v>
      </c>
      <c r="Q188" s="1502">
        <f>W188+Y188+AA188+AC188+AE188+AG188</f>
        <v>119.84</v>
      </c>
      <c r="R188" s="1503">
        <f>Q188*F188</f>
        <v>482933.62880000001</v>
      </c>
      <c r="S188" s="1502">
        <f>W188+Y188+AA188+AC188+AE188</f>
        <v>119.84</v>
      </c>
      <c r="T188" s="1503">
        <f>S188*F188</f>
        <v>482933.62880000001</v>
      </c>
      <c r="U188" s="1502">
        <f>I188-S188</f>
        <v>-0.64000000000000057</v>
      </c>
      <c r="V188" s="1503">
        <f>U188*F188</f>
        <v>-2579.0848000000024</v>
      </c>
      <c r="W188" s="1504"/>
      <c r="X188" s="1526"/>
      <c r="Y188" s="1504"/>
      <c r="Z188" s="1526"/>
      <c r="AA188" s="1504">
        <v>119.84</v>
      </c>
      <c r="AB188" s="1526">
        <f>AA188*F188</f>
        <v>482933.62880000001</v>
      </c>
      <c r="AC188" s="1504"/>
      <c r="AD188" s="1526"/>
      <c r="AE188" s="1504"/>
      <c r="AF188" s="1526"/>
      <c r="AG188" s="1504"/>
      <c r="AH188" s="1526"/>
      <c r="AI188" s="1504"/>
      <c r="AJ188" s="1526"/>
      <c r="AK188" s="1507">
        <v>15</v>
      </c>
      <c r="AL188" s="1507">
        <v>5</v>
      </c>
      <c r="AM188" s="1507">
        <v>0</v>
      </c>
      <c r="AN188" s="1507">
        <f>+AL188+AM188</f>
        <v>5</v>
      </c>
      <c r="AO188" s="1507">
        <f>IF(AN188&lt;&gt;"",AN188,"")</f>
        <v>5</v>
      </c>
      <c r="AP188" s="1507" t="str">
        <f>IF(AL189&lt;&gt;"",ROUND(AL189*AK189,2),"")</f>
        <v/>
      </c>
    </row>
    <row r="189" spans="1:42" s="1507" customFormat="1" ht="16.5" customHeight="1">
      <c r="A189" s="1554"/>
      <c r="B189" s="1555"/>
      <c r="C189" s="1551" t="s">
        <v>744</v>
      </c>
      <c r="D189" s="1497"/>
      <c r="E189" s="1497"/>
      <c r="F189" s="1497"/>
      <c r="G189" s="1497"/>
      <c r="H189" s="1497"/>
      <c r="I189" s="1497"/>
      <c r="J189" s="1503"/>
      <c r="K189" s="1524"/>
      <c r="L189" s="1503"/>
      <c r="M189" s="1503"/>
      <c r="N189" s="1503"/>
      <c r="O189" s="1503"/>
      <c r="P189" s="1503"/>
      <c r="Q189" s="1502"/>
      <c r="R189" s="1503"/>
      <c r="S189" s="1502"/>
      <c r="T189" s="1503"/>
      <c r="U189" s="1502"/>
      <c r="V189" s="1503"/>
      <c r="W189" s="1504"/>
      <c r="X189" s="1526"/>
      <c r="Y189" s="1504"/>
      <c r="Z189" s="1526"/>
      <c r="AA189" s="1504"/>
      <c r="AB189" s="1526"/>
      <c r="AC189" s="1504"/>
      <c r="AD189" s="1526"/>
      <c r="AE189" s="1504"/>
      <c r="AF189" s="1526"/>
      <c r="AG189" s="1504"/>
      <c r="AH189" s="1526"/>
      <c r="AI189" s="1504"/>
      <c r="AJ189" s="1526"/>
    </row>
    <row r="190" spans="1:42" s="1507" customFormat="1" ht="16.5" customHeight="1">
      <c r="A190" s="1554"/>
      <c r="B190" s="1555"/>
      <c r="C190" s="1551" t="s">
        <v>745</v>
      </c>
      <c r="D190" s="1497"/>
      <c r="E190" s="1497"/>
      <c r="F190" s="1497"/>
      <c r="G190" s="1497"/>
      <c r="H190" s="1497"/>
      <c r="I190" s="1497"/>
      <c r="J190" s="1503"/>
      <c r="K190" s="1524"/>
      <c r="L190" s="1503"/>
      <c r="M190" s="1503"/>
      <c r="N190" s="1503"/>
      <c r="O190" s="1503"/>
      <c r="P190" s="1503"/>
      <c r="Q190" s="1502"/>
      <c r="R190" s="1503"/>
      <c r="S190" s="1502"/>
      <c r="T190" s="1503"/>
      <c r="U190" s="1502"/>
      <c r="V190" s="1503"/>
      <c r="W190" s="1504"/>
      <c r="X190" s="1526"/>
      <c r="Y190" s="1504"/>
      <c r="Z190" s="1526"/>
      <c r="AA190" s="1504"/>
      <c r="AB190" s="1526"/>
      <c r="AC190" s="1504"/>
      <c r="AD190" s="1526"/>
      <c r="AE190" s="1504"/>
      <c r="AF190" s="1526"/>
      <c r="AG190" s="1504"/>
      <c r="AH190" s="1526"/>
      <c r="AI190" s="1504"/>
      <c r="AJ190" s="1526"/>
    </row>
    <row r="191" spans="1:42" s="1507" customFormat="1" ht="16.5" customHeight="1">
      <c r="A191" s="1554">
        <v>69</v>
      </c>
      <c r="B191" s="1555"/>
      <c r="C191" s="1551" t="s">
        <v>746</v>
      </c>
      <c r="D191" s="1497" t="s">
        <v>344</v>
      </c>
      <c r="E191" s="1497"/>
      <c r="F191" s="1497">
        <v>1813.03</v>
      </c>
      <c r="G191" s="1497"/>
      <c r="H191" s="1497"/>
      <c r="I191" s="1497">
        <v>255.2</v>
      </c>
      <c r="J191" s="1503">
        <f>I191*F191</f>
        <v>462685.25599999999</v>
      </c>
      <c r="K191" s="1524"/>
      <c r="L191" s="1503">
        <f>ROUND(K191*$F191,2)</f>
        <v>0</v>
      </c>
      <c r="M191" s="1503"/>
      <c r="N191" s="1503">
        <f>M191*F191</f>
        <v>0</v>
      </c>
      <c r="O191" s="1502">
        <f>I191-K191+M191</f>
        <v>255.2</v>
      </c>
      <c r="P191" s="1503">
        <f>O191*F191</f>
        <v>462685.25599999999</v>
      </c>
      <c r="Q191" s="1502">
        <f>W191+Y191+AA191+AC191+AE191+AG191</f>
        <v>255.84</v>
      </c>
      <c r="R191" s="1503">
        <f>Q191*F191</f>
        <v>463845.59519999998</v>
      </c>
      <c r="S191" s="1502">
        <f>W191+Y191+AA191+AC191+AE191</f>
        <v>255.84</v>
      </c>
      <c r="T191" s="1503">
        <f>S191*F191</f>
        <v>463845.59519999998</v>
      </c>
      <c r="U191" s="1502">
        <f>I191-S191</f>
        <v>-0.64000000000001478</v>
      </c>
      <c r="V191" s="1503">
        <f>U191*F191</f>
        <v>-1160.3392000000267</v>
      </c>
      <c r="W191" s="1504"/>
      <c r="X191" s="1526"/>
      <c r="Y191" s="1504"/>
      <c r="Z191" s="1526"/>
      <c r="AA191" s="1504">
        <v>255.84</v>
      </c>
      <c r="AB191" s="1526">
        <f>AA191*F191</f>
        <v>463845.59519999998</v>
      </c>
      <c r="AC191" s="1504"/>
      <c r="AD191" s="1526"/>
      <c r="AE191" s="1504"/>
      <c r="AF191" s="1526"/>
      <c r="AG191" s="1504"/>
      <c r="AH191" s="1526"/>
      <c r="AI191" s="1504"/>
      <c r="AJ191" s="1526"/>
      <c r="AK191" s="1507">
        <v>50</v>
      </c>
      <c r="AL191" s="1507">
        <v>5</v>
      </c>
      <c r="AM191" s="1507">
        <v>0</v>
      </c>
      <c r="AN191" s="1507">
        <f>+AL191+AM191</f>
        <v>5</v>
      </c>
      <c r="AO191" s="1507">
        <f>IF(AN191&lt;&gt;"",AN191,"")</f>
        <v>5</v>
      </c>
      <c r="AP191" s="1507" t="str">
        <f>IF(AL192&lt;&gt;"",ROUND(AL192*AK192,2),"")</f>
        <v/>
      </c>
    </row>
    <row r="192" spans="1:42" s="1507" customFormat="1" ht="16.5" customHeight="1">
      <c r="A192" s="1554"/>
      <c r="B192" s="1555"/>
      <c r="C192" s="1551" t="s">
        <v>747</v>
      </c>
      <c r="D192" s="1497"/>
      <c r="E192" s="1497"/>
      <c r="F192" s="1497"/>
      <c r="G192" s="1497"/>
      <c r="H192" s="1497"/>
      <c r="I192" s="1497"/>
      <c r="J192" s="1503"/>
      <c r="K192" s="1524"/>
      <c r="L192" s="1503"/>
      <c r="M192" s="1503"/>
      <c r="N192" s="1503"/>
      <c r="O192" s="1503"/>
      <c r="P192" s="1503"/>
      <c r="Q192" s="1502"/>
      <c r="R192" s="1503"/>
      <c r="S192" s="1502"/>
      <c r="T192" s="1503"/>
      <c r="U192" s="1502"/>
      <c r="V192" s="1503"/>
      <c r="W192" s="1504"/>
      <c r="X192" s="1526"/>
      <c r="Y192" s="1504"/>
      <c r="Z192" s="1526"/>
      <c r="AA192" s="1504"/>
      <c r="AB192" s="1526"/>
      <c r="AC192" s="1504"/>
      <c r="AD192" s="1526"/>
      <c r="AE192" s="1504"/>
      <c r="AF192" s="1526"/>
      <c r="AG192" s="1504"/>
      <c r="AH192" s="1526"/>
      <c r="AI192" s="1504"/>
      <c r="AJ192" s="1526"/>
    </row>
    <row r="193" spans="1:36" s="1507" customFormat="1" ht="16.5" customHeight="1">
      <c r="A193" s="1554"/>
      <c r="B193" s="1555"/>
      <c r="C193" s="1551" t="s">
        <v>748</v>
      </c>
      <c r="D193" s="1497"/>
      <c r="E193" s="1497"/>
      <c r="F193" s="1497"/>
      <c r="G193" s="1497"/>
      <c r="H193" s="1497"/>
      <c r="I193" s="1497"/>
      <c r="J193" s="1503"/>
      <c r="K193" s="1524"/>
      <c r="L193" s="1503"/>
      <c r="M193" s="1503"/>
      <c r="N193" s="1503"/>
      <c r="O193" s="1503"/>
      <c r="P193" s="1503"/>
      <c r="Q193" s="1502"/>
      <c r="R193" s="1503"/>
      <c r="S193" s="1502"/>
      <c r="T193" s="1503"/>
      <c r="U193" s="1502"/>
      <c r="V193" s="1503"/>
      <c r="W193" s="1504"/>
      <c r="X193" s="1526"/>
      <c r="Y193" s="1504"/>
      <c r="Z193" s="1526"/>
      <c r="AA193" s="1504"/>
      <c r="AB193" s="1526"/>
      <c r="AC193" s="1504"/>
      <c r="AD193" s="1526"/>
      <c r="AE193" s="1504"/>
      <c r="AF193" s="1526"/>
      <c r="AG193" s="1504"/>
      <c r="AH193" s="1526"/>
      <c r="AI193" s="1504"/>
      <c r="AJ193" s="1526"/>
    </row>
    <row r="194" spans="1:36" s="1507" customFormat="1" ht="16.5" customHeight="1">
      <c r="A194" s="1554"/>
      <c r="B194" s="1555"/>
      <c r="C194" s="1551" t="s">
        <v>749</v>
      </c>
      <c r="D194" s="1497"/>
      <c r="E194" s="1497"/>
      <c r="F194" s="1497"/>
      <c r="G194" s="1497"/>
      <c r="H194" s="1497"/>
      <c r="I194" s="1497"/>
      <c r="J194" s="1503"/>
      <c r="K194" s="1524"/>
      <c r="L194" s="1503"/>
      <c r="M194" s="1503"/>
      <c r="N194" s="1503"/>
      <c r="O194" s="1503"/>
      <c r="P194" s="1503"/>
      <c r="Q194" s="1502"/>
      <c r="R194" s="1503"/>
      <c r="S194" s="1502"/>
      <c r="T194" s="1503"/>
      <c r="U194" s="1502"/>
      <c r="V194" s="1503"/>
      <c r="W194" s="1504"/>
      <c r="X194" s="1526"/>
      <c r="Y194" s="1504"/>
      <c r="Z194" s="1526"/>
      <c r="AA194" s="1504"/>
      <c r="AB194" s="1526"/>
      <c r="AC194" s="1504"/>
      <c r="AD194" s="1526"/>
      <c r="AE194" s="1504"/>
      <c r="AF194" s="1526"/>
      <c r="AG194" s="1504"/>
      <c r="AH194" s="1526"/>
      <c r="AI194" s="1504"/>
      <c r="AJ194" s="1526"/>
    </row>
    <row r="195" spans="1:36" s="1507" customFormat="1" ht="16.5" customHeight="1">
      <c r="A195" s="1554">
        <v>70</v>
      </c>
      <c r="B195" s="1555"/>
      <c r="C195" s="1551" t="s">
        <v>750</v>
      </c>
      <c r="D195" s="1497" t="s">
        <v>453</v>
      </c>
      <c r="E195" s="1497"/>
      <c r="F195" s="1497">
        <v>848.78</v>
      </c>
      <c r="G195" s="1497"/>
      <c r="H195" s="1497"/>
      <c r="I195" s="1497">
        <v>130</v>
      </c>
      <c r="J195" s="1503">
        <f>I195*F195</f>
        <v>110341.4</v>
      </c>
      <c r="K195" s="1503"/>
      <c r="L195" s="1503">
        <f>ROUND(K195*$F195,2)</f>
        <v>0</v>
      </c>
      <c r="M195" s="1503"/>
      <c r="N195" s="1503">
        <f>M195*F195</f>
        <v>0</v>
      </c>
      <c r="O195" s="1502">
        <f>I195-K195+M195</f>
        <v>130</v>
      </c>
      <c r="P195" s="1503">
        <f>O195*F195</f>
        <v>110341.4</v>
      </c>
      <c r="Q195" s="1502">
        <f>W195+Y195+AA195+AC195+AE195+AG195</f>
        <v>0</v>
      </c>
      <c r="R195" s="1503">
        <f>Q195*F195</f>
        <v>0</v>
      </c>
      <c r="S195" s="1502">
        <f>W195+Y195+AA195+AC195+AE195</f>
        <v>0</v>
      </c>
      <c r="T195" s="1503">
        <f>S195*F195</f>
        <v>0</v>
      </c>
      <c r="U195" s="1502">
        <f>I195-S195</f>
        <v>130</v>
      </c>
      <c r="V195" s="1503">
        <f>U195*F195</f>
        <v>110341.4</v>
      </c>
      <c r="W195" s="1504"/>
      <c r="X195" s="1526"/>
      <c r="Y195" s="1504"/>
      <c r="Z195" s="1526"/>
      <c r="AA195" s="1504"/>
      <c r="AB195" s="1526"/>
      <c r="AC195" s="1504"/>
      <c r="AD195" s="1526"/>
      <c r="AE195" s="1504"/>
      <c r="AF195" s="1526"/>
      <c r="AG195" s="1504"/>
      <c r="AH195" s="1526"/>
      <c r="AI195" s="1504">
        <v>60.9</v>
      </c>
      <c r="AJ195" s="1526">
        <f>AI195*F195</f>
        <v>51690.701999999997</v>
      </c>
    </row>
    <row r="196" spans="1:36" s="1507" customFormat="1" ht="16.5" customHeight="1">
      <c r="A196" s="1554"/>
      <c r="B196" s="1555"/>
      <c r="C196" s="1550" t="s">
        <v>260</v>
      </c>
      <c r="D196" s="1497"/>
      <c r="E196" s="1497"/>
      <c r="F196" s="1497"/>
      <c r="G196" s="1497"/>
      <c r="H196" s="1497"/>
      <c r="I196" s="1497"/>
      <c r="J196" s="1503"/>
      <c r="K196" s="1503"/>
      <c r="L196" s="1503"/>
      <c r="M196" s="1503"/>
      <c r="N196" s="1503"/>
      <c r="O196" s="1503"/>
      <c r="P196" s="1503"/>
      <c r="Q196" s="1502"/>
      <c r="R196" s="1503"/>
      <c r="S196" s="1502"/>
      <c r="T196" s="1503"/>
      <c r="U196" s="1502"/>
      <c r="V196" s="1503"/>
      <c r="W196" s="1504"/>
      <c r="X196" s="1526"/>
      <c r="Y196" s="1504"/>
      <c r="Z196" s="1526"/>
      <c r="AA196" s="1504"/>
      <c r="AB196" s="1526"/>
      <c r="AC196" s="1504"/>
      <c r="AD196" s="1526"/>
      <c r="AE196" s="1504"/>
      <c r="AF196" s="1526"/>
      <c r="AG196" s="1504"/>
      <c r="AH196" s="1526"/>
      <c r="AI196" s="1504"/>
      <c r="AJ196" s="1526"/>
    </row>
    <row r="197" spans="1:36" s="1507" customFormat="1" ht="16.5" customHeight="1">
      <c r="A197" s="1554"/>
      <c r="B197" s="1555"/>
      <c r="C197" s="1551" t="s">
        <v>678</v>
      </c>
      <c r="D197" s="1497"/>
      <c r="E197" s="1497"/>
      <c r="F197" s="1497"/>
      <c r="G197" s="1497"/>
      <c r="H197" s="1497"/>
      <c r="I197" s="1497"/>
      <c r="J197" s="1503"/>
      <c r="K197" s="1503"/>
      <c r="L197" s="1503"/>
      <c r="M197" s="1503"/>
      <c r="N197" s="1503"/>
      <c r="O197" s="1503"/>
      <c r="P197" s="1503"/>
      <c r="Q197" s="1502"/>
      <c r="R197" s="1503"/>
      <c r="S197" s="1502"/>
      <c r="T197" s="1503"/>
      <c r="U197" s="1502"/>
      <c r="V197" s="1503"/>
      <c r="W197" s="1504"/>
      <c r="X197" s="1526"/>
      <c r="Y197" s="1504"/>
      <c r="Z197" s="1526"/>
      <c r="AA197" s="1504"/>
      <c r="AB197" s="1526"/>
      <c r="AC197" s="1504"/>
      <c r="AD197" s="1526"/>
      <c r="AE197" s="1504"/>
      <c r="AF197" s="1526"/>
      <c r="AG197" s="1504"/>
      <c r="AH197" s="1526"/>
      <c r="AI197" s="1504"/>
      <c r="AJ197" s="1526"/>
    </row>
    <row r="198" spans="1:36" s="1507" customFormat="1" ht="16.5" customHeight="1">
      <c r="A198" s="1554"/>
      <c r="B198" s="1555"/>
      <c r="C198" s="1551" t="s">
        <v>751</v>
      </c>
      <c r="D198" s="1497"/>
      <c r="E198" s="1497"/>
      <c r="F198" s="1497"/>
      <c r="G198" s="1497"/>
      <c r="H198" s="1497"/>
      <c r="I198" s="1497"/>
      <c r="J198" s="1503"/>
      <c r="K198" s="1503"/>
      <c r="L198" s="1503"/>
      <c r="M198" s="1503"/>
      <c r="N198" s="1503"/>
      <c r="O198" s="1503"/>
      <c r="P198" s="1503"/>
      <c r="Q198" s="1502"/>
      <c r="R198" s="1503"/>
      <c r="S198" s="1502"/>
      <c r="T198" s="1503"/>
      <c r="U198" s="1502"/>
      <c r="V198" s="1503"/>
      <c r="W198" s="1504"/>
      <c r="X198" s="1526"/>
      <c r="Y198" s="1504"/>
      <c r="Z198" s="1526"/>
      <c r="AA198" s="1504"/>
      <c r="AB198" s="1526"/>
      <c r="AC198" s="1504"/>
      <c r="AD198" s="1526"/>
      <c r="AE198" s="1504"/>
      <c r="AF198" s="1526"/>
      <c r="AG198" s="1504"/>
      <c r="AH198" s="1526"/>
      <c r="AI198" s="1504"/>
      <c r="AJ198" s="1526"/>
    </row>
    <row r="199" spans="1:36" s="1507" customFormat="1" ht="16.5" customHeight="1">
      <c r="A199" s="1554"/>
      <c r="B199" s="1555"/>
      <c r="C199" s="1551" t="s">
        <v>752</v>
      </c>
      <c r="D199" s="1497"/>
      <c r="E199" s="1497"/>
      <c r="F199" s="1497"/>
      <c r="G199" s="1497"/>
      <c r="H199" s="1497"/>
      <c r="I199" s="1497"/>
      <c r="J199" s="1503"/>
      <c r="K199" s="1503"/>
      <c r="L199" s="1503"/>
      <c r="M199" s="1503"/>
      <c r="N199" s="1503"/>
      <c r="O199" s="1503"/>
      <c r="P199" s="1503"/>
      <c r="Q199" s="1502"/>
      <c r="R199" s="1503"/>
      <c r="S199" s="1502"/>
      <c r="T199" s="1503"/>
      <c r="U199" s="1502"/>
      <c r="V199" s="1503"/>
      <c r="W199" s="1504"/>
      <c r="X199" s="1526"/>
      <c r="Y199" s="1504"/>
      <c r="Z199" s="1526"/>
      <c r="AA199" s="1504"/>
      <c r="AB199" s="1526"/>
      <c r="AC199" s="1504"/>
      <c r="AD199" s="1526"/>
      <c r="AE199" s="1504"/>
      <c r="AF199" s="1526"/>
      <c r="AG199" s="1504"/>
      <c r="AH199" s="1526"/>
      <c r="AI199" s="1504"/>
      <c r="AJ199" s="1526"/>
    </row>
    <row r="200" spans="1:36" s="1507" customFormat="1" ht="16.5" customHeight="1">
      <c r="A200" s="1554">
        <v>71</v>
      </c>
      <c r="B200" s="1555"/>
      <c r="C200" s="1572" t="s">
        <v>753</v>
      </c>
      <c r="D200" s="1497" t="s">
        <v>344</v>
      </c>
      <c r="E200" s="1497"/>
      <c r="F200" s="1497">
        <v>2723.64</v>
      </c>
      <c r="G200" s="1497"/>
      <c r="H200" s="1497"/>
      <c r="I200" s="1497">
        <v>21.65</v>
      </c>
      <c r="J200" s="1503">
        <f>I200*F200</f>
        <v>58966.805999999997</v>
      </c>
      <c r="K200" s="1503">
        <v>176</v>
      </c>
      <c r="L200" s="1503">
        <f>ROUND(K200*$F200,2)</f>
        <v>479360.64</v>
      </c>
      <c r="M200" s="1503">
        <v>21.65</v>
      </c>
      <c r="N200" s="1503">
        <f>M200*F200</f>
        <v>58966.805999999997</v>
      </c>
      <c r="O200" s="1502">
        <f>I200-K200+M200</f>
        <v>-132.69999999999999</v>
      </c>
      <c r="P200" s="1503">
        <f>O200*F200</f>
        <v>-361427.02799999993</v>
      </c>
      <c r="Q200" s="1502">
        <f>W200+Y200+AA200+AC200+AE200+AG200</f>
        <v>0</v>
      </c>
      <c r="R200" s="1503">
        <f>Q200*F200</f>
        <v>0</v>
      </c>
      <c r="S200" s="1502">
        <f>W200+Y200+AA200+AC200+AE200</f>
        <v>0</v>
      </c>
      <c r="T200" s="1503">
        <f>S200*F200</f>
        <v>0</v>
      </c>
      <c r="U200" s="1502">
        <f>I200-S200</f>
        <v>21.65</v>
      </c>
      <c r="V200" s="1503">
        <f>U200*F200</f>
        <v>58966.805999999997</v>
      </c>
      <c r="W200" s="1504"/>
      <c r="X200" s="1526"/>
      <c r="Y200" s="1504"/>
      <c r="Z200" s="1526"/>
      <c r="AA200" s="1504"/>
      <c r="AB200" s="1526"/>
      <c r="AC200" s="1504"/>
      <c r="AD200" s="1526"/>
      <c r="AE200" s="1504"/>
      <c r="AF200" s="1526"/>
      <c r="AG200" s="1504"/>
      <c r="AH200" s="1526"/>
      <c r="AI200" s="1504">
        <v>43.44</v>
      </c>
      <c r="AJ200" s="1526">
        <f>AI200*F200</f>
        <v>118314.92159999999</v>
      </c>
    </row>
    <row r="201" spans="1:36" s="1507" customFormat="1" ht="16.5" customHeight="1">
      <c r="A201" s="1554"/>
      <c r="B201" s="1555"/>
      <c r="C201" s="1551" t="s">
        <v>754</v>
      </c>
      <c r="D201" s="1497"/>
      <c r="E201" s="1497"/>
      <c r="F201" s="1497"/>
      <c r="G201" s="1497"/>
      <c r="H201" s="1497"/>
      <c r="I201" s="1497"/>
      <c r="J201" s="1503"/>
      <c r="K201" s="1503"/>
      <c r="L201" s="1503"/>
      <c r="M201" s="1503"/>
      <c r="N201" s="1503"/>
      <c r="O201" s="1503"/>
      <c r="P201" s="1503"/>
      <c r="Q201" s="1502"/>
      <c r="R201" s="1503"/>
      <c r="S201" s="1502"/>
      <c r="T201" s="1503"/>
      <c r="U201" s="1502"/>
      <c r="V201" s="1503"/>
      <c r="W201" s="1504"/>
      <c r="X201" s="1526"/>
      <c r="Y201" s="1504"/>
      <c r="Z201" s="1526"/>
      <c r="AA201" s="1504"/>
      <c r="AB201" s="1526"/>
      <c r="AC201" s="1504"/>
      <c r="AD201" s="1526"/>
      <c r="AE201" s="1504"/>
      <c r="AF201" s="1526"/>
      <c r="AG201" s="1504"/>
      <c r="AH201" s="1526"/>
      <c r="AI201" s="1504"/>
      <c r="AJ201" s="1526"/>
    </row>
    <row r="202" spans="1:36" s="1507" customFormat="1" ht="16.5" customHeight="1">
      <c r="A202" s="1554"/>
      <c r="B202" s="1555"/>
      <c r="C202" s="1551" t="s">
        <v>755</v>
      </c>
      <c r="D202" s="1497"/>
      <c r="E202" s="1497"/>
      <c r="F202" s="1497"/>
      <c r="G202" s="1497"/>
      <c r="H202" s="1497"/>
      <c r="I202" s="1497"/>
      <c r="J202" s="1503"/>
      <c r="K202" s="1503"/>
      <c r="L202" s="1503"/>
      <c r="M202" s="1503"/>
      <c r="N202" s="1503"/>
      <c r="O202" s="1503"/>
      <c r="P202" s="1503"/>
      <c r="Q202" s="1502"/>
      <c r="R202" s="1503"/>
      <c r="S202" s="1502"/>
      <c r="T202" s="1503"/>
      <c r="U202" s="1502"/>
      <c r="V202" s="1503"/>
      <c r="W202" s="1504"/>
      <c r="X202" s="1526"/>
      <c r="Y202" s="1504"/>
      <c r="Z202" s="1526"/>
      <c r="AA202" s="1504"/>
      <c r="AB202" s="1526"/>
      <c r="AC202" s="1504"/>
      <c r="AD202" s="1526"/>
      <c r="AE202" s="1504"/>
      <c r="AF202" s="1526"/>
      <c r="AG202" s="1504"/>
      <c r="AH202" s="1526"/>
      <c r="AI202" s="1504"/>
      <c r="AJ202" s="1526"/>
    </row>
    <row r="203" spans="1:36" s="1507" customFormat="1" ht="16.5" customHeight="1">
      <c r="A203" s="1554"/>
      <c r="B203" s="1555"/>
      <c r="C203" s="1551" t="s">
        <v>723</v>
      </c>
      <c r="D203" s="1497"/>
      <c r="E203" s="1497"/>
      <c r="F203" s="1497"/>
      <c r="G203" s="1497"/>
      <c r="H203" s="1497"/>
      <c r="I203" s="1497"/>
      <c r="J203" s="1503"/>
      <c r="K203" s="1503"/>
      <c r="L203" s="1503"/>
      <c r="M203" s="1503"/>
      <c r="N203" s="1503"/>
      <c r="O203" s="1503"/>
      <c r="P203" s="1503"/>
      <c r="Q203" s="1502"/>
      <c r="R203" s="1503"/>
      <c r="S203" s="1502"/>
      <c r="T203" s="1503"/>
      <c r="U203" s="1502"/>
      <c r="V203" s="1503"/>
      <c r="W203" s="1504"/>
      <c r="X203" s="1526"/>
      <c r="Y203" s="1504"/>
      <c r="Z203" s="1526"/>
      <c r="AA203" s="1504"/>
      <c r="AB203" s="1526"/>
      <c r="AC203" s="1504"/>
      <c r="AD203" s="1526"/>
      <c r="AE203" s="1504"/>
      <c r="AF203" s="1526"/>
      <c r="AG203" s="1504"/>
      <c r="AH203" s="1526"/>
      <c r="AI203" s="1504"/>
      <c r="AJ203" s="1526"/>
    </row>
    <row r="204" spans="1:36" s="1507" customFormat="1" ht="16.5" customHeight="1">
      <c r="A204" s="1554">
        <v>72</v>
      </c>
      <c r="B204" s="1555"/>
      <c r="C204" s="1572" t="s">
        <v>756</v>
      </c>
      <c r="D204" s="1497" t="s">
        <v>648</v>
      </c>
      <c r="E204" s="1497"/>
      <c r="F204" s="1497">
        <v>19.64</v>
      </c>
      <c r="G204" s="1497"/>
      <c r="H204" s="1497"/>
      <c r="I204" s="1497">
        <v>14957.83</v>
      </c>
      <c r="J204" s="1503">
        <f>I204*F204</f>
        <v>293771.78120000003</v>
      </c>
      <c r="K204" s="1503">
        <v>29878</v>
      </c>
      <c r="L204" s="1503">
        <f>ROUND(K204*$F204,2)</f>
        <v>586803.92000000004</v>
      </c>
      <c r="M204" s="1503">
        <v>1477</v>
      </c>
      <c r="N204" s="1503">
        <f>M204*F204</f>
        <v>29008.280000000002</v>
      </c>
      <c r="O204" s="1502">
        <f>I204-K204+M204</f>
        <v>-13443.17</v>
      </c>
      <c r="P204" s="1503">
        <f>O204*F204</f>
        <v>-264023.85879999999</v>
      </c>
      <c r="Q204" s="1502">
        <f>W204+Y204+AA204+AC204+AE204+AG204</f>
        <v>0</v>
      </c>
      <c r="R204" s="1503">
        <f>Q204*F204</f>
        <v>0</v>
      </c>
      <c r="S204" s="1502">
        <f>W204+Y204+AA204+AC204+AE204</f>
        <v>0</v>
      </c>
      <c r="T204" s="1503">
        <f>S204*F204</f>
        <v>0</v>
      </c>
      <c r="U204" s="1502">
        <f>I204-S204</f>
        <v>14957.83</v>
      </c>
      <c r="V204" s="1503">
        <f>U204*F204</f>
        <v>293771.78120000003</v>
      </c>
      <c r="W204" s="1504"/>
      <c r="X204" s="1526"/>
      <c r="Y204" s="1504"/>
      <c r="Z204" s="1526"/>
      <c r="AA204" s="1504"/>
      <c r="AB204" s="1526"/>
      <c r="AC204" s="1504"/>
      <c r="AD204" s="1526"/>
      <c r="AE204" s="1504"/>
      <c r="AF204" s="1526"/>
      <c r="AG204" s="1504"/>
      <c r="AH204" s="1526"/>
      <c r="AI204" s="1504">
        <v>1294</v>
      </c>
      <c r="AJ204" s="1526">
        <f>AI204*F204</f>
        <v>25414.16</v>
      </c>
    </row>
    <row r="205" spans="1:36" s="1507" customFormat="1" ht="16.5" customHeight="1">
      <c r="A205" s="1554"/>
      <c r="B205" s="1555"/>
      <c r="C205" s="1550" t="s">
        <v>757</v>
      </c>
      <c r="D205" s="1497"/>
      <c r="E205" s="1497"/>
      <c r="F205" s="1497"/>
      <c r="G205" s="1497"/>
      <c r="H205" s="1497"/>
      <c r="I205" s="1497"/>
      <c r="J205" s="1503"/>
      <c r="K205" s="1503"/>
      <c r="L205" s="1503"/>
      <c r="M205" s="1503"/>
      <c r="N205" s="1503"/>
      <c r="O205" s="1503"/>
      <c r="P205" s="1503"/>
      <c r="Q205" s="1502"/>
      <c r="R205" s="1503"/>
      <c r="S205" s="1502"/>
      <c r="T205" s="1503"/>
      <c r="U205" s="1502"/>
      <c r="V205" s="1503"/>
      <c r="W205" s="1504"/>
      <c r="X205" s="1526"/>
      <c r="Y205" s="1504"/>
      <c r="Z205" s="1526"/>
      <c r="AA205" s="1504"/>
      <c r="AB205" s="1526"/>
      <c r="AC205" s="1504"/>
      <c r="AD205" s="1526"/>
      <c r="AE205" s="1504"/>
      <c r="AF205" s="1526"/>
      <c r="AG205" s="1504"/>
      <c r="AH205" s="1526"/>
      <c r="AI205" s="1504"/>
      <c r="AJ205" s="1526"/>
    </row>
    <row r="206" spans="1:36" s="1507" customFormat="1" ht="16.5" customHeight="1">
      <c r="A206" s="1554">
        <v>73</v>
      </c>
      <c r="B206" s="1555"/>
      <c r="C206" s="1551" t="s">
        <v>758</v>
      </c>
      <c r="D206" s="1497" t="s">
        <v>344</v>
      </c>
      <c r="E206" s="1497"/>
      <c r="F206" s="1497">
        <v>222.01</v>
      </c>
      <c r="G206" s="1497"/>
      <c r="H206" s="1497"/>
      <c r="I206" s="1497">
        <v>85</v>
      </c>
      <c r="J206" s="1503">
        <f>I206*F206</f>
        <v>18870.849999999999</v>
      </c>
      <c r="K206" s="1503"/>
      <c r="L206" s="1503">
        <f>ROUND(K206*$F206,2)</f>
        <v>0</v>
      </c>
      <c r="M206" s="1503"/>
      <c r="N206" s="1503">
        <f>M206*F206</f>
        <v>0</v>
      </c>
      <c r="O206" s="1502">
        <f>I206-K206+M206</f>
        <v>85</v>
      </c>
      <c r="P206" s="1503">
        <f>O206*F206</f>
        <v>18870.849999999999</v>
      </c>
      <c r="Q206" s="1502">
        <f>W206+Y206+AA206+AC206+AE206+AG206</f>
        <v>40.380000000000003</v>
      </c>
      <c r="R206" s="1503">
        <f>Q206*F206</f>
        <v>8964.7638000000006</v>
      </c>
      <c r="S206" s="1502">
        <f>W206+Y206+AA206+AC206+AE206</f>
        <v>40.380000000000003</v>
      </c>
      <c r="T206" s="1503">
        <f>S206*F206</f>
        <v>8964.7638000000006</v>
      </c>
      <c r="U206" s="1502">
        <f>I206-S206</f>
        <v>44.62</v>
      </c>
      <c r="V206" s="1503">
        <f>U206*F206</f>
        <v>9906.0861999999997</v>
      </c>
      <c r="W206" s="1504">
        <v>40.380000000000003</v>
      </c>
      <c r="X206" s="1526">
        <f>W206*F206</f>
        <v>8964.7638000000006</v>
      </c>
      <c r="Y206" s="1504"/>
      <c r="Z206" s="1526"/>
      <c r="AA206" s="1504"/>
      <c r="AB206" s="1526"/>
      <c r="AC206" s="1504"/>
      <c r="AD206" s="1526"/>
      <c r="AE206" s="1504"/>
      <c r="AF206" s="1526"/>
      <c r="AG206" s="1504"/>
      <c r="AH206" s="1526"/>
      <c r="AI206" s="1504"/>
      <c r="AJ206" s="1526"/>
    </row>
    <row r="207" spans="1:36" s="1507" customFormat="1" ht="16.5" customHeight="1">
      <c r="A207" s="1554"/>
      <c r="B207" s="1555"/>
      <c r="C207" s="1551" t="s">
        <v>759</v>
      </c>
      <c r="D207" s="1497"/>
      <c r="E207" s="1497"/>
      <c r="F207" s="1497"/>
      <c r="G207" s="1497"/>
      <c r="H207" s="1497"/>
      <c r="I207" s="1497"/>
      <c r="J207" s="1503"/>
      <c r="K207" s="1503"/>
      <c r="L207" s="1503"/>
      <c r="M207" s="1503"/>
      <c r="N207" s="1503"/>
      <c r="O207" s="1503"/>
      <c r="P207" s="1503"/>
      <c r="Q207" s="1502"/>
      <c r="R207" s="1503"/>
      <c r="S207" s="1502"/>
      <c r="T207" s="1503"/>
      <c r="U207" s="1502"/>
      <c r="V207" s="1503"/>
      <c r="W207" s="1504"/>
      <c r="X207" s="1526"/>
      <c r="Y207" s="1504"/>
      <c r="Z207" s="1526"/>
      <c r="AA207" s="1504"/>
      <c r="AB207" s="1526"/>
      <c r="AC207" s="1504"/>
      <c r="AD207" s="1526"/>
      <c r="AE207" s="1504"/>
      <c r="AF207" s="1526"/>
      <c r="AG207" s="1504"/>
      <c r="AH207" s="1526"/>
      <c r="AI207" s="1504"/>
      <c r="AJ207" s="1526"/>
    </row>
    <row r="208" spans="1:36" s="1507" customFormat="1" ht="16.5" customHeight="1">
      <c r="A208" s="1554">
        <v>74</v>
      </c>
      <c r="B208" s="1555"/>
      <c r="C208" s="1551" t="s">
        <v>760</v>
      </c>
      <c r="D208" s="1497" t="s">
        <v>344</v>
      </c>
      <c r="E208" s="1497"/>
      <c r="F208" s="1497">
        <v>2795.71</v>
      </c>
      <c r="G208" s="1497"/>
      <c r="H208" s="1497"/>
      <c r="I208" s="1497">
        <v>43.3</v>
      </c>
      <c r="J208" s="1503">
        <f>I208*F208</f>
        <v>121054.24299999999</v>
      </c>
      <c r="K208" s="1503"/>
      <c r="L208" s="1503">
        <f>ROUND(K208*$F208,2)</f>
        <v>0</v>
      </c>
      <c r="M208" s="1503"/>
      <c r="N208" s="1503">
        <f>M208*F208</f>
        <v>0</v>
      </c>
      <c r="O208" s="1502">
        <f>I208-K208+M208</f>
        <v>43.3</v>
      </c>
      <c r="P208" s="1503">
        <f>O208*F208</f>
        <v>121054.24299999999</v>
      </c>
      <c r="Q208" s="1502">
        <f>W208+Y208+AA208+AC208+AE208+AG208</f>
        <v>43.3</v>
      </c>
      <c r="R208" s="1503">
        <f>Q208*F208</f>
        <v>121054.24299999999</v>
      </c>
      <c r="S208" s="1502">
        <f>W208+Y208+AA208+AC208+AE208</f>
        <v>43.3</v>
      </c>
      <c r="T208" s="1503">
        <f>S208*F208</f>
        <v>121054.24299999999</v>
      </c>
      <c r="U208" s="1502">
        <f>I208-S208</f>
        <v>0</v>
      </c>
      <c r="V208" s="1503">
        <f>U208*F208</f>
        <v>0</v>
      </c>
      <c r="W208" s="1504">
        <v>43.3</v>
      </c>
      <c r="X208" s="1526">
        <f>W208*F208</f>
        <v>121054.24299999999</v>
      </c>
      <c r="Y208" s="1504"/>
      <c r="Z208" s="1526"/>
      <c r="AA208" s="1504"/>
      <c r="AB208" s="1526"/>
      <c r="AC208" s="1504"/>
      <c r="AD208" s="1526"/>
      <c r="AE208" s="1504"/>
      <c r="AF208" s="1526"/>
      <c r="AG208" s="1504"/>
      <c r="AH208" s="1526"/>
      <c r="AI208" s="1504"/>
      <c r="AJ208" s="1526"/>
    </row>
    <row r="209" spans="1:36" s="1507" customFormat="1" ht="16.5" customHeight="1">
      <c r="A209" s="1554">
        <v>75</v>
      </c>
      <c r="B209" s="1555"/>
      <c r="C209" s="1551" t="s">
        <v>761</v>
      </c>
      <c r="D209" s="1497" t="s">
        <v>344</v>
      </c>
      <c r="E209" s="1497"/>
      <c r="F209" s="1497">
        <v>2795.71</v>
      </c>
      <c r="G209" s="1497"/>
      <c r="H209" s="1497"/>
      <c r="I209" s="1497">
        <v>147.5</v>
      </c>
      <c r="J209" s="1503">
        <f>I209*F209</f>
        <v>412367.22499999998</v>
      </c>
      <c r="K209" s="1503"/>
      <c r="L209" s="1503">
        <f>ROUND(K209*$F209,2)</f>
        <v>0</v>
      </c>
      <c r="M209" s="1503"/>
      <c r="N209" s="1503">
        <f>M209*F209</f>
        <v>0</v>
      </c>
      <c r="O209" s="1502">
        <f>I209-K209+M209</f>
        <v>147.5</v>
      </c>
      <c r="P209" s="1503">
        <f>O209*F209</f>
        <v>412367.22499999998</v>
      </c>
      <c r="Q209" s="1502">
        <f>W209+Y209+AA209+AC209+AE209+AG209</f>
        <v>103.28</v>
      </c>
      <c r="R209" s="1503">
        <f>Q209*F209</f>
        <v>288740.92879999999</v>
      </c>
      <c r="S209" s="1502">
        <f>W209+Y209+AA209+AC209+AE209</f>
        <v>47.3</v>
      </c>
      <c r="T209" s="1503">
        <f>S209*F209</f>
        <v>132237.08299999998</v>
      </c>
      <c r="U209" s="1502">
        <f>I209-S209</f>
        <v>100.2</v>
      </c>
      <c r="V209" s="1503">
        <f>U209*F209</f>
        <v>280130.14199999999</v>
      </c>
      <c r="W209" s="1504"/>
      <c r="X209" s="1526"/>
      <c r="Y209" s="1504"/>
      <c r="Z209" s="1526"/>
      <c r="AA209" s="1504"/>
      <c r="AB209" s="1526"/>
      <c r="AC209" s="1504"/>
      <c r="AD209" s="1526"/>
      <c r="AE209" s="1504">
        <v>47.3</v>
      </c>
      <c r="AF209" s="1526">
        <f>AE209*F209</f>
        <v>132237.08299999998</v>
      </c>
      <c r="AG209" s="1504">
        <v>55.98</v>
      </c>
      <c r="AH209" s="1526">
        <f>AG209*F209</f>
        <v>156503.84579999998</v>
      </c>
      <c r="AI209" s="1504"/>
      <c r="AJ209" s="1526"/>
    </row>
    <row r="210" spans="1:36" s="1507" customFormat="1" ht="16.5" customHeight="1">
      <c r="A210" s="1554"/>
      <c r="B210" s="1555"/>
      <c r="C210" s="1551" t="s">
        <v>762</v>
      </c>
      <c r="D210" s="1497"/>
      <c r="E210" s="1497"/>
      <c r="F210" s="1497"/>
      <c r="G210" s="1497"/>
      <c r="H210" s="1497"/>
      <c r="I210" s="1497"/>
      <c r="J210" s="1503"/>
      <c r="K210" s="1503"/>
      <c r="L210" s="1503"/>
      <c r="M210" s="1503"/>
      <c r="N210" s="1503"/>
      <c r="O210" s="1503"/>
      <c r="P210" s="1503"/>
      <c r="Q210" s="1502"/>
      <c r="R210" s="1503"/>
      <c r="S210" s="1502"/>
      <c r="T210" s="1503"/>
      <c r="U210" s="1502"/>
      <c r="V210" s="1503"/>
      <c r="W210" s="1504"/>
      <c r="X210" s="1526"/>
      <c r="Y210" s="1504"/>
      <c r="Z210" s="1526"/>
      <c r="AA210" s="1504"/>
      <c r="AB210" s="1526"/>
      <c r="AC210" s="1504"/>
      <c r="AD210" s="1526"/>
      <c r="AE210" s="1504"/>
      <c r="AF210" s="1526"/>
      <c r="AG210" s="1504"/>
      <c r="AH210" s="1526"/>
      <c r="AI210" s="1504"/>
      <c r="AJ210" s="1526"/>
    </row>
    <row r="211" spans="1:36" s="1507" customFormat="1" ht="16.5" customHeight="1">
      <c r="A211" s="1554">
        <v>76</v>
      </c>
      <c r="B211" s="1555"/>
      <c r="C211" s="1551" t="s">
        <v>763</v>
      </c>
      <c r="D211" s="1497" t="s">
        <v>466</v>
      </c>
      <c r="E211" s="1497"/>
      <c r="F211" s="1497">
        <v>1716.73</v>
      </c>
      <c r="G211" s="1497"/>
      <c r="H211" s="1497"/>
      <c r="I211" s="1497">
        <v>4614</v>
      </c>
      <c r="J211" s="1503">
        <f>I211*F211</f>
        <v>7920992.2199999997</v>
      </c>
      <c r="K211" s="1503"/>
      <c r="L211" s="1503">
        <f>ROUND(K211*$F211,2)</f>
        <v>0</v>
      </c>
      <c r="M211" s="1503"/>
      <c r="N211" s="1503">
        <f>M211*F211</f>
        <v>0</v>
      </c>
      <c r="O211" s="1502">
        <f>I211-K211+M211</f>
        <v>4614</v>
      </c>
      <c r="P211" s="1503">
        <f>O211*F211</f>
        <v>7920992.2199999997</v>
      </c>
      <c r="Q211" s="1502">
        <f>W211+Y211+AA211+AC211+AE211+AG211</f>
        <v>4634.33</v>
      </c>
      <c r="R211" s="1503">
        <f>Q211*F211</f>
        <v>7955893.3409000002</v>
      </c>
      <c r="S211" s="1502">
        <f>W211+Y211+AA211+AC211+AE211</f>
        <v>4634.33</v>
      </c>
      <c r="T211" s="1503">
        <f>S211*F211</f>
        <v>7955893.3409000002</v>
      </c>
      <c r="U211" s="1502">
        <f>I211-S211</f>
        <v>-20.329999999999927</v>
      </c>
      <c r="V211" s="1503">
        <f>U211*F211</f>
        <v>-34901.120899999878</v>
      </c>
      <c r="W211" s="1504">
        <v>3653.3599999999997</v>
      </c>
      <c r="X211" s="1526">
        <f>W211*F211</f>
        <v>6271832.7127999999</v>
      </c>
      <c r="Y211" s="1504">
        <v>496.8</v>
      </c>
      <c r="Z211" s="1526">
        <f>Y211*F211</f>
        <v>852871.46400000004</v>
      </c>
      <c r="AA211" s="1504"/>
      <c r="AB211" s="1526"/>
      <c r="AC211" s="1504">
        <v>484.17</v>
      </c>
      <c r="AD211" s="1526">
        <f>AC211*F211</f>
        <v>831189.16410000005</v>
      </c>
      <c r="AE211" s="1504"/>
      <c r="AF211" s="1526">
        <f>AE211*J211</f>
        <v>0</v>
      </c>
      <c r="AG211" s="1504"/>
      <c r="AH211" s="1526"/>
      <c r="AI211" s="1504"/>
      <c r="AJ211" s="1526"/>
    </row>
    <row r="212" spans="1:36" s="1507" customFormat="1" ht="16.5" customHeight="1">
      <c r="A212" s="1554">
        <v>77</v>
      </c>
      <c r="B212" s="1555"/>
      <c r="C212" s="1551" t="s">
        <v>764</v>
      </c>
      <c r="D212" s="1497" t="s">
        <v>424</v>
      </c>
      <c r="E212" s="1497"/>
      <c r="F212" s="1497">
        <v>19.64</v>
      </c>
      <c r="G212" s="1497"/>
      <c r="H212" s="1497"/>
      <c r="I212" s="1497">
        <v>14274</v>
      </c>
      <c r="J212" s="1503">
        <f>I212*F212</f>
        <v>280341.36</v>
      </c>
      <c r="K212" s="1503"/>
      <c r="L212" s="1503">
        <f>ROUND(K212*$F212,2)</f>
        <v>0</v>
      </c>
      <c r="M212" s="1503"/>
      <c r="N212" s="1503">
        <f>M212*F212</f>
        <v>0</v>
      </c>
      <c r="O212" s="1502">
        <f>I212-K212+M212</f>
        <v>14274</v>
      </c>
      <c r="P212" s="1503">
        <f>O212*F212</f>
        <v>280341.36</v>
      </c>
      <c r="Q212" s="1502">
        <f>W212+Y212+AA212+AC212+AE212+AG212</f>
        <v>4751</v>
      </c>
      <c r="R212" s="1503">
        <f>Q212*F212</f>
        <v>93309.64</v>
      </c>
      <c r="S212" s="1502">
        <f>W212+Y212+AA212+AC212+AE212</f>
        <v>2162</v>
      </c>
      <c r="T212" s="1503">
        <f>S212*F212</f>
        <v>42461.68</v>
      </c>
      <c r="U212" s="1502">
        <f>I212-S212</f>
        <v>12112</v>
      </c>
      <c r="V212" s="1503">
        <f>U212*F212</f>
        <v>237879.67999999999</v>
      </c>
      <c r="W212" s="1504"/>
      <c r="X212" s="1526"/>
      <c r="Y212" s="1504"/>
      <c r="Z212" s="1526"/>
      <c r="AA212" s="1504"/>
      <c r="AB212" s="1526"/>
      <c r="AC212" s="1504">
        <v>2162</v>
      </c>
      <c r="AD212" s="1526">
        <f>AC212*F212</f>
        <v>42461.68</v>
      </c>
      <c r="AE212" s="1504"/>
      <c r="AF212" s="1526">
        <f>AE212*J212</f>
        <v>0</v>
      </c>
      <c r="AG212" s="1504">
        <v>2589</v>
      </c>
      <c r="AH212" s="1526">
        <f>AG212*F212</f>
        <v>50847.96</v>
      </c>
      <c r="AI212" s="1504"/>
      <c r="AJ212" s="1526"/>
    </row>
    <row r="213" spans="1:36" s="1507" customFormat="1" ht="16.5" customHeight="1">
      <c r="A213" s="1554">
        <v>78</v>
      </c>
      <c r="B213" s="1555"/>
      <c r="C213" s="1551" t="s">
        <v>765</v>
      </c>
      <c r="D213" s="1497" t="s">
        <v>344</v>
      </c>
      <c r="E213" s="1497"/>
      <c r="F213" s="1497">
        <v>169.8</v>
      </c>
      <c r="G213" s="1497"/>
      <c r="H213" s="1497"/>
      <c r="I213" s="1497">
        <v>60920</v>
      </c>
      <c r="J213" s="1503">
        <f>I213*F213</f>
        <v>10344216</v>
      </c>
      <c r="K213" s="1503"/>
      <c r="L213" s="1503">
        <f>ROUND(K213*$F213,2)</f>
        <v>0</v>
      </c>
      <c r="M213" s="1503"/>
      <c r="N213" s="1503">
        <f>M213*F213</f>
        <v>0</v>
      </c>
      <c r="O213" s="1502">
        <f>I213-K213+M213</f>
        <v>60920</v>
      </c>
      <c r="P213" s="1503">
        <f>O213*F213</f>
        <v>10344216</v>
      </c>
      <c r="Q213" s="1502">
        <f>W213+Y213+AA213+AC213+AE213+AG213</f>
        <v>57831.14</v>
      </c>
      <c r="R213" s="1503">
        <f>Q213*F213</f>
        <v>9819727.5720000006</v>
      </c>
      <c r="S213" s="1502">
        <f>W213+Y213+AA213+AC213+AE213</f>
        <v>57831.14</v>
      </c>
      <c r="T213" s="1503">
        <f>S213*F213</f>
        <v>9819727.5720000006</v>
      </c>
      <c r="U213" s="1502">
        <f>I213-S213</f>
        <v>3088.8600000000006</v>
      </c>
      <c r="V213" s="1503">
        <f>U213*F213</f>
        <v>524488.42800000019</v>
      </c>
      <c r="W213" s="1504">
        <v>57901.57</v>
      </c>
      <c r="X213" s="1526">
        <f>W213*F213</f>
        <v>9831686.5860000011</v>
      </c>
      <c r="Y213" s="1504"/>
      <c r="Z213" s="1526"/>
      <c r="AA213" s="1504"/>
      <c r="AB213" s="1526"/>
      <c r="AC213" s="1504"/>
      <c r="AD213" s="1526"/>
      <c r="AE213" s="1504">
        <v>-70.430000000000007</v>
      </c>
      <c r="AF213" s="1526">
        <f>AE213*F213</f>
        <v>-11959.014000000003</v>
      </c>
      <c r="AG213" s="1504"/>
      <c r="AH213" s="1526"/>
      <c r="AI213" s="1504"/>
      <c r="AJ213" s="1526"/>
    </row>
    <row r="214" spans="1:36" s="1507" customFormat="1" ht="16.5" customHeight="1">
      <c r="A214" s="1554">
        <v>79</v>
      </c>
      <c r="B214" s="1555"/>
      <c r="C214" s="1551" t="s">
        <v>766</v>
      </c>
      <c r="D214" s="1497" t="s">
        <v>344</v>
      </c>
      <c r="E214" s="1497"/>
      <c r="F214" s="1497">
        <v>171.23</v>
      </c>
      <c r="G214" s="1497"/>
      <c r="H214" s="1497"/>
      <c r="I214" s="1497">
        <v>7721</v>
      </c>
      <c r="J214" s="1503">
        <f>I214*F214</f>
        <v>1322066.8299999998</v>
      </c>
      <c r="K214" s="1503"/>
      <c r="L214" s="1503">
        <f>ROUND(K214*$F214,2)</f>
        <v>0</v>
      </c>
      <c r="M214" s="1503"/>
      <c r="N214" s="1503">
        <f>M214*F214</f>
        <v>0</v>
      </c>
      <c r="O214" s="1502">
        <f>I214-K214+M214</f>
        <v>7721</v>
      </c>
      <c r="P214" s="1503">
        <f>O214*F214</f>
        <v>1322066.8299999998</v>
      </c>
      <c r="Q214" s="1502">
        <f>W214+Y214+AA214+AC214+AE214+AG214</f>
        <v>4691.8</v>
      </c>
      <c r="R214" s="1503">
        <f>Q214*F214</f>
        <v>803376.91399999999</v>
      </c>
      <c r="S214" s="1502">
        <f>W214+Y214+AA214+AC214+AE214</f>
        <v>4691.8</v>
      </c>
      <c r="T214" s="1503">
        <f>S214*F214</f>
        <v>803376.91399999999</v>
      </c>
      <c r="U214" s="1502">
        <f>I214-S214</f>
        <v>3029.2</v>
      </c>
      <c r="V214" s="1503">
        <f>U214*F214</f>
        <v>518689.91599999991</v>
      </c>
      <c r="W214" s="1504">
        <v>1625.31</v>
      </c>
      <c r="X214" s="1526">
        <f>W214*F214</f>
        <v>278301.83129999996</v>
      </c>
      <c r="Y214" s="1504"/>
      <c r="Z214" s="1526"/>
      <c r="AA214" s="1504">
        <v>1126.08</v>
      </c>
      <c r="AB214" s="1526">
        <f>AA214*F214</f>
        <v>192818.67839999998</v>
      </c>
      <c r="AC214" s="1504"/>
      <c r="AD214" s="1526"/>
      <c r="AE214" s="1504">
        <v>1940.41</v>
      </c>
      <c r="AF214" s="1526">
        <f>AE214*F214</f>
        <v>332256.40429999999</v>
      </c>
      <c r="AG214" s="1504"/>
      <c r="AH214" s="1526"/>
      <c r="AI214" s="1504"/>
      <c r="AJ214" s="1526"/>
    </row>
    <row r="215" spans="1:36" s="1507" customFormat="1" ht="16.5" customHeight="1">
      <c r="A215" s="1554">
        <v>80</v>
      </c>
      <c r="B215" s="1555"/>
      <c r="C215" s="1551" t="s">
        <v>767</v>
      </c>
      <c r="D215" s="1497" t="s">
        <v>344</v>
      </c>
      <c r="E215" s="1497"/>
      <c r="F215" s="1497">
        <v>173.94</v>
      </c>
      <c r="G215" s="1497"/>
      <c r="H215" s="1497"/>
      <c r="I215" s="1497">
        <v>3310</v>
      </c>
      <c r="J215" s="1503">
        <f>I215*F215</f>
        <v>575741.4</v>
      </c>
      <c r="K215" s="1503"/>
      <c r="L215" s="1503">
        <f>ROUND(K215*$F215,2)</f>
        <v>0</v>
      </c>
      <c r="M215" s="1503"/>
      <c r="N215" s="1503">
        <f>M215*F215</f>
        <v>0</v>
      </c>
      <c r="O215" s="1502">
        <f>I215-K215+M215</f>
        <v>3310</v>
      </c>
      <c r="P215" s="1503">
        <f>O215*F215</f>
        <v>575741.4</v>
      </c>
      <c r="Q215" s="1502">
        <f>W215+Y215+AA215+AC215+AE215+AG215</f>
        <v>2694.79</v>
      </c>
      <c r="R215" s="1503">
        <f>Q215*F215</f>
        <v>468731.77259999997</v>
      </c>
      <c r="S215" s="1502">
        <f>W215+Y215+AA215+AC215+AE215</f>
        <v>2694.79</v>
      </c>
      <c r="T215" s="1503">
        <f>S215*F215</f>
        <v>468731.77259999997</v>
      </c>
      <c r="U215" s="1502">
        <f>I215-S215</f>
        <v>615.21</v>
      </c>
      <c r="V215" s="1503">
        <f>U215*F215</f>
        <v>107009.62740000001</v>
      </c>
      <c r="W215" s="1504">
        <v>505.26</v>
      </c>
      <c r="X215" s="1526">
        <f>W215*F215</f>
        <v>87884.924400000004</v>
      </c>
      <c r="Y215" s="1504"/>
      <c r="Z215" s="1526"/>
      <c r="AA215" s="1504">
        <v>718.64</v>
      </c>
      <c r="AB215" s="1526">
        <f>AA215*F215</f>
        <v>125000.24159999999</v>
      </c>
      <c r="AC215" s="1504">
        <v>1470.89</v>
      </c>
      <c r="AD215" s="1526">
        <f>AC215*F215</f>
        <v>255846.60660000003</v>
      </c>
      <c r="AE215" s="1504"/>
      <c r="AF215" s="1526">
        <f>AE215*J215</f>
        <v>0</v>
      </c>
      <c r="AG215" s="1504"/>
      <c r="AH215" s="1526"/>
      <c r="AI215" s="1504"/>
      <c r="AJ215" s="1526"/>
    </row>
    <row r="216" spans="1:36" s="1507" customFormat="1" ht="16.5" customHeight="1">
      <c r="A216" s="1554"/>
      <c r="B216" s="1555"/>
      <c r="C216" s="1568" t="s">
        <v>768</v>
      </c>
      <c r="D216" s="1563"/>
      <c r="E216" s="1563"/>
      <c r="F216" s="1511"/>
      <c r="G216" s="1511"/>
      <c r="H216" s="1511"/>
      <c r="I216" s="1509"/>
      <c r="J216" s="1510">
        <f>SUM(J146:J215)</f>
        <v>26134222.488799997</v>
      </c>
      <c r="K216" s="1511" t="s">
        <v>545</v>
      </c>
      <c r="L216" s="1510">
        <f>SUM(L146:L215)</f>
        <v>1066164.56</v>
      </c>
      <c r="M216" s="1511" t="s">
        <v>545</v>
      </c>
      <c r="N216" s="1510">
        <f>SUM(N146:N215)</f>
        <v>87975.085999999996</v>
      </c>
      <c r="O216" s="1511"/>
      <c r="P216" s="1510">
        <f>SUM(P146:P215)</f>
        <v>25156033.014799997</v>
      </c>
      <c r="Q216" s="1511"/>
      <c r="R216" s="1510">
        <f>SUM(R146:R215)</f>
        <v>24786814.856899999</v>
      </c>
      <c r="S216" s="1511"/>
      <c r="T216" s="1510">
        <f>SUM(T146:T215)</f>
        <v>23987484.318700001</v>
      </c>
      <c r="U216" s="1511"/>
      <c r="V216" s="1510">
        <f>SUM(V146:V215)</f>
        <v>2146738.1701000002</v>
      </c>
      <c r="W216" s="1527"/>
      <c r="X216" s="1528">
        <f>SUM(X146:X215)</f>
        <v>17907584.194300003</v>
      </c>
      <c r="Y216" s="1511"/>
      <c r="Z216" s="1528">
        <f>SUM(Z146:Z215)</f>
        <v>2694726.4921999997</v>
      </c>
      <c r="AA216" s="1511"/>
      <c r="AB216" s="1528">
        <f>SUM(AB146:AB215)</f>
        <v>1284642.7079999999</v>
      </c>
      <c r="AC216" s="1511"/>
      <c r="AD216" s="1528">
        <f>SUM(AD146:AD215)</f>
        <v>1624516.6169</v>
      </c>
      <c r="AE216" s="1511"/>
      <c r="AF216" s="1528">
        <f>SUM(AF146:AF215)</f>
        <v>476014.30729999999</v>
      </c>
      <c r="AG216" s="1511"/>
      <c r="AH216" s="1528">
        <f>SUM(AH146:AH215)</f>
        <v>799330.53820000007</v>
      </c>
      <c r="AI216" s="1511"/>
      <c r="AJ216" s="1528">
        <f>SUM(AJ146:AJ215)</f>
        <v>400354.10719999997</v>
      </c>
    </row>
    <row r="217" spans="1:36" s="1507" customFormat="1" ht="16.5" customHeight="1">
      <c r="A217" s="1554"/>
      <c r="B217" s="1555"/>
      <c r="C217" s="1562"/>
      <c r="D217" s="1563"/>
      <c r="E217" s="1563"/>
      <c r="F217" s="1511"/>
      <c r="G217" s="1511"/>
      <c r="H217" s="1511"/>
      <c r="I217" s="1509"/>
      <c r="J217" s="1510"/>
      <c r="K217" s="1508"/>
      <c r="L217" s="1520"/>
      <c r="M217" s="1529"/>
      <c r="N217" s="1503"/>
      <c r="O217" s="1529"/>
      <c r="P217" s="1503"/>
      <c r="Q217" s="1502"/>
      <c r="R217" s="1529"/>
      <c r="S217" s="1529"/>
      <c r="T217" s="1503"/>
      <c r="U217" s="1529"/>
      <c r="V217" s="1503"/>
      <c r="W217" s="1505"/>
      <c r="X217" s="1505"/>
      <c r="Y217" s="1529"/>
      <c r="Z217" s="1506"/>
      <c r="AA217" s="1529"/>
      <c r="AB217" s="1506"/>
      <c r="AC217" s="1529"/>
      <c r="AD217" s="1506"/>
      <c r="AE217" s="1529"/>
      <c r="AF217" s="1506"/>
      <c r="AG217" s="1529"/>
      <c r="AH217" s="1506"/>
      <c r="AI217" s="1529"/>
      <c r="AJ217" s="1506"/>
    </row>
    <row r="218" spans="1:36" s="1507" customFormat="1" ht="16.5" customHeight="1">
      <c r="A218" s="1557"/>
      <c r="B218" s="1558"/>
      <c r="C218" s="1559" t="s">
        <v>140</v>
      </c>
      <c r="D218" s="1560"/>
      <c r="E218" s="1560"/>
      <c r="F218" s="1561"/>
      <c r="G218" s="1561"/>
      <c r="H218" s="1561"/>
      <c r="I218" s="1512"/>
      <c r="J218" s="1513"/>
      <c r="K218" s="1514"/>
      <c r="L218" s="1523"/>
      <c r="M218" s="1530"/>
      <c r="N218" s="1517"/>
      <c r="O218" s="1530"/>
      <c r="P218" s="1517"/>
      <c r="Q218" s="1516"/>
      <c r="R218" s="1530"/>
      <c r="S218" s="1530"/>
      <c r="T218" s="1517"/>
      <c r="U218" s="1530"/>
      <c r="V218" s="1517"/>
      <c r="W218" s="1531"/>
      <c r="X218" s="1531"/>
      <c r="Y218" s="1530"/>
      <c r="Z218" s="1532"/>
      <c r="AA218" s="1530"/>
      <c r="AB218" s="1532"/>
      <c r="AC218" s="1530"/>
      <c r="AD218" s="1532"/>
      <c r="AE218" s="1530"/>
      <c r="AF218" s="1532"/>
      <c r="AG218" s="1530"/>
      <c r="AH218" s="1532"/>
      <c r="AI218" s="1530"/>
      <c r="AJ218" s="1532"/>
    </row>
    <row r="219" spans="1:36" s="1507" customFormat="1" ht="16.5" customHeight="1">
      <c r="A219" s="1554"/>
      <c r="B219" s="1555"/>
      <c r="C219" s="1551" t="s">
        <v>769</v>
      </c>
      <c r="D219" s="1571"/>
      <c r="E219" s="1571"/>
      <c r="F219" s="1525"/>
      <c r="G219" s="1525"/>
      <c r="H219" s="1525"/>
      <c r="I219" s="1497"/>
      <c r="J219" s="1519"/>
      <c r="K219" s="1508"/>
      <c r="L219" s="1520"/>
      <c r="M219" s="1529"/>
      <c r="N219" s="1503"/>
      <c r="O219" s="1503"/>
      <c r="P219" s="1503"/>
      <c r="Q219" s="1502"/>
      <c r="R219" s="1529"/>
      <c r="S219" s="1529"/>
      <c r="T219" s="1503"/>
      <c r="U219" s="1529"/>
      <c r="V219" s="1503"/>
      <c r="W219" s="1504"/>
      <c r="X219" s="1526"/>
      <c r="Y219" s="1529"/>
      <c r="Z219" s="1526"/>
      <c r="AA219" s="1529"/>
      <c r="AB219" s="1526"/>
      <c r="AC219" s="1529"/>
      <c r="AD219" s="1526"/>
      <c r="AE219" s="1529"/>
      <c r="AF219" s="1526"/>
      <c r="AG219" s="1529"/>
      <c r="AH219" s="1526"/>
      <c r="AI219" s="1529"/>
      <c r="AJ219" s="1526"/>
    </row>
    <row r="220" spans="1:36" s="1507" customFormat="1" ht="16.5" customHeight="1">
      <c r="A220" s="1554"/>
      <c r="B220" s="1555"/>
      <c r="C220" s="1551" t="s">
        <v>770</v>
      </c>
      <c r="D220" s="1497"/>
      <c r="E220" s="1497"/>
      <c r="F220" s="1497"/>
      <c r="G220" s="1497"/>
      <c r="H220" s="1497"/>
      <c r="I220" s="1497"/>
      <c r="J220" s="1503"/>
      <c r="K220" s="1503"/>
      <c r="L220" s="1503"/>
      <c r="M220" s="1529"/>
      <c r="N220" s="1503"/>
      <c r="O220" s="1503"/>
      <c r="P220" s="1503"/>
      <c r="Q220" s="1502"/>
      <c r="R220" s="1503"/>
      <c r="S220" s="1502"/>
      <c r="T220" s="1503"/>
      <c r="U220" s="1502"/>
      <c r="V220" s="1503"/>
      <c r="W220" s="1504"/>
      <c r="X220" s="1526"/>
      <c r="Y220" s="1502"/>
      <c r="Z220" s="1526"/>
      <c r="AA220" s="1502"/>
      <c r="AB220" s="1526"/>
      <c r="AC220" s="1502"/>
      <c r="AD220" s="1526"/>
      <c r="AE220" s="1502"/>
      <c r="AF220" s="1526"/>
      <c r="AG220" s="1502"/>
      <c r="AH220" s="1526"/>
      <c r="AI220" s="1502"/>
      <c r="AJ220" s="1526"/>
    </row>
    <row r="221" spans="1:36" s="1507" customFormat="1" ht="16.5" customHeight="1">
      <c r="A221" s="1554"/>
      <c r="B221" s="1555"/>
      <c r="C221" s="1551" t="s">
        <v>771</v>
      </c>
      <c r="D221" s="1497"/>
      <c r="E221" s="1497"/>
      <c r="F221" s="1497"/>
      <c r="G221" s="1497"/>
      <c r="H221" s="1497"/>
      <c r="I221" s="1497"/>
      <c r="J221" s="1503"/>
      <c r="K221" s="1503"/>
      <c r="L221" s="1503"/>
      <c r="M221" s="1529"/>
      <c r="N221" s="1503"/>
      <c r="O221" s="1503"/>
      <c r="P221" s="1503"/>
      <c r="Q221" s="1502"/>
      <c r="R221" s="1503"/>
      <c r="S221" s="1502"/>
      <c r="T221" s="1503"/>
      <c r="U221" s="1502"/>
      <c r="V221" s="1503"/>
      <c r="W221" s="1504"/>
      <c r="X221" s="1526"/>
      <c r="Y221" s="1502"/>
      <c r="Z221" s="1526"/>
      <c r="AA221" s="1502"/>
      <c r="AB221" s="1526"/>
      <c r="AC221" s="1502"/>
      <c r="AD221" s="1526"/>
      <c r="AE221" s="1502"/>
      <c r="AF221" s="1526"/>
      <c r="AG221" s="1502"/>
      <c r="AH221" s="1526"/>
      <c r="AI221" s="1502"/>
      <c r="AJ221" s="1526"/>
    </row>
    <row r="222" spans="1:36" s="1507" customFormat="1" ht="16.5" customHeight="1">
      <c r="A222" s="1554"/>
      <c r="B222" s="1555"/>
      <c r="C222" s="1551" t="s">
        <v>772</v>
      </c>
      <c r="D222" s="1497"/>
      <c r="E222" s="1497"/>
      <c r="F222" s="1497"/>
      <c r="G222" s="1497"/>
      <c r="H222" s="1497"/>
      <c r="I222" s="1497"/>
      <c r="J222" s="1503"/>
      <c r="K222" s="1503"/>
      <c r="L222" s="1503"/>
      <c r="M222" s="1529"/>
      <c r="N222" s="1503"/>
      <c r="O222" s="1503"/>
      <c r="P222" s="1503"/>
      <c r="Q222" s="1502"/>
      <c r="R222" s="1503"/>
      <c r="S222" s="1502"/>
      <c r="T222" s="1503"/>
      <c r="U222" s="1502"/>
      <c r="V222" s="1503"/>
      <c r="W222" s="1504"/>
      <c r="X222" s="1526"/>
      <c r="Y222" s="1504"/>
      <c r="Z222" s="1526"/>
      <c r="AA222" s="1504"/>
      <c r="AB222" s="1526"/>
      <c r="AC222" s="1504"/>
      <c r="AD222" s="1526"/>
      <c r="AE222" s="1504"/>
      <c r="AF222" s="1526"/>
      <c r="AG222" s="1504"/>
      <c r="AH222" s="1526"/>
      <c r="AI222" s="1504"/>
      <c r="AJ222" s="1526"/>
    </row>
    <row r="223" spans="1:36" s="1507" customFormat="1" ht="16.5" customHeight="1">
      <c r="A223" s="1554">
        <v>81</v>
      </c>
      <c r="B223" s="1555"/>
      <c r="C223" s="1551" t="s">
        <v>773</v>
      </c>
      <c r="D223" s="1497" t="s">
        <v>453</v>
      </c>
      <c r="E223" s="1497"/>
      <c r="F223" s="1497">
        <v>5.49</v>
      </c>
      <c r="G223" s="1497"/>
      <c r="H223" s="1497"/>
      <c r="I223" s="1497">
        <v>1097</v>
      </c>
      <c r="J223" s="1503">
        <f>I223*F223</f>
        <v>6022.5300000000007</v>
      </c>
      <c r="K223" s="1503">
        <f>+I223</f>
        <v>1097</v>
      </c>
      <c r="L223" s="1503">
        <f>ROUND(K223*$F223,2)</f>
        <v>6022.53</v>
      </c>
      <c r="M223" s="1529"/>
      <c r="N223" s="1503">
        <f>M223*F223</f>
        <v>0</v>
      </c>
      <c r="O223" s="1502">
        <f>I223-K223+M223</f>
        <v>0</v>
      </c>
      <c r="P223" s="1503">
        <f>O223*F223</f>
        <v>0</v>
      </c>
      <c r="Q223" s="1502">
        <f>W223+Y223+AA223+AC223+AE223+AG223</f>
        <v>0</v>
      </c>
      <c r="R223" s="1503">
        <f>Q223*F223</f>
        <v>0</v>
      </c>
      <c r="S223" s="1502">
        <f>W223+Y223+AA223+AC223+AE223</f>
        <v>0</v>
      </c>
      <c r="T223" s="1503">
        <f>S223*F223</f>
        <v>0</v>
      </c>
      <c r="U223" s="1502">
        <f>I223-S223</f>
        <v>1097</v>
      </c>
      <c r="V223" s="1503">
        <f>U223*F223</f>
        <v>6022.5300000000007</v>
      </c>
      <c r="W223" s="1504"/>
      <c r="X223" s="1526"/>
      <c r="Y223" s="1504"/>
      <c r="Z223" s="1526"/>
      <c r="AA223" s="1504"/>
      <c r="AB223" s="1526"/>
      <c r="AC223" s="1504"/>
      <c r="AD223" s="1526"/>
      <c r="AE223" s="1504"/>
      <c r="AF223" s="1526"/>
      <c r="AG223" s="1504"/>
      <c r="AH223" s="1526"/>
      <c r="AI223" s="1504">
        <v>3678.5250000000001</v>
      </c>
      <c r="AJ223" s="1526">
        <f>AI223*F223</f>
        <v>20195.10225</v>
      </c>
    </row>
    <row r="224" spans="1:36" s="1507" customFormat="1" ht="16.5" customHeight="1">
      <c r="A224" s="1554"/>
      <c r="B224" s="1555"/>
      <c r="C224" s="1551" t="s">
        <v>774</v>
      </c>
      <c r="D224" s="1497"/>
      <c r="E224" s="1497"/>
      <c r="F224" s="1497"/>
      <c r="G224" s="1497"/>
      <c r="H224" s="1497"/>
      <c r="I224" s="1497"/>
      <c r="J224" s="1503"/>
      <c r="K224" s="1503"/>
      <c r="L224" s="1503"/>
      <c r="M224" s="1529"/>
      <c r="N224" s="1503"/>
      <c r="O224" s="1503"/>
      <c r="P224" s="1503"/>
      <c r="Q224" s="1502"/>
      <c r="R224" s="1503"/>
      <c r="S224" s="1502"/>
      <c r="T224" s="1503"/>
      <c r="U224" s="1502"/>
      <c r="V224" s="1503"/>
      <c r="W224" s="1504"/>
      <c r="X224" s="1526"/>
      <c r="Y224" s="1504"/>
      <c r="Z224" s="1526"/>
      <c r="AA224" s="1504"/>
      <c r="AB224" s="1526"/>
      <c r="AC224" s="1504"/>
      <c r="AD224" s="1526"/>
      <c r="AE224" s="1504"/>
      <c r="AF224" s="1526"/>
      <c r="AG224" s="1504"/>
      <c r="AH224" s="1526"/>
      <c r="AI224" s="1504"/>
      <c r="AJ224" s="1526"/>
    </row>
    <row r="225" spans="1:36" s="1507" customFormat="1" ht="16.5" customHeight="1">
      <c r="A225" s="1554">
        <v>82</v>
      </c>
      <c r="B225" s="1555"/>
      <c r="C225" s="1551" t="s">
        <v>775</v>
      </c>
      <c r="D225" s="1497" t="s">
        <v>453</v>
      </c>
      <c r="E225" s="1497"/>
      <c r="F225" s="1497">
        <v>5.49</v>
      </c>
      <c r="G225" s="1497"/>
      <c r="H225" s="1497"/>
      <c r="I225" s="1497">
        <v>900</v>
      </c>
      <c r="J225" s="1503">
        <f>I225*F225</f>
        <v>4941</v>
      </c>
      <c r="K225" s="1503">
        <f>+I225</f>
        <v>900</v>
      </c>
      <c r="L225" s="1503">
        <f>ROUND(K225*$F225,2)</f>
        <v>4941</v>
      </c>
      <c r="M225" s="1529"/>
      <c r="N225" s="1503">
        <f>M225*F225</f>
        <v>0</v>
      </c>
      <c r="O225" s="1502">
        <f>I225-K225+M225</f>
        <v>0</v>
      </c>
      <c r="P225" s="1503">
        <f>O225*F225</f>
        <v>0</v>
      </c>
      <c r="Q225" s="1502">
        <f>W225+Y225+AA225+AC225+AE225+AG225</f>
        <v>0</v>
      </c>
      <c r="R225" s="1503">
        <f>Q225*F225</f>
        <v>0</v>
      </c>
      <c r="S225" s="1502">
        <f>W225+Y225+AA225+AC225+AE225</f>
        <v>0</v>
      </c>
      <c r="T225" s="1503">
        <f>S225*F225</f>
        <v>0</v>
      </c>
      <c r="U225" s="1502">
        <f>I225-S225</f>
        <v>900</v>
      </c>
      <c r="V225" s="1503">
        <f>U225*F225</f>
        <v>4941</v>
      </c>
      <c r="W225" s="1504"/>
      <c r="X225" s="1526"/>
      <c r="Y225" s="1504"/>
      <c r="Z225" s="1526"/>
      <c r="AA225" s="1504"/>
      <c r="AB225" s="1526"/>
      <c r="AC225" s="1504"/>
      <c r="AD225" s="1526"/>
      <c r="AE225" s="1504"/>
      <c r="AF225" s="1526"/>
      <c r="AG225" s="1504"/>
      <c r="AH225" s="1526"/>
      <c r="AI225" s="1504">
        <v>2997.085</v>
      </c>
      <c r="AJ225" s="1526">
        <f>AI225*F225</f>
        <v>16453.996650000001</v>
      </c>
    </row>
    <row r="226" spans="1:36" s="1507" customFormat="1" ht="16.5" customHeight="1">
      <c r="A226" s="1554"/>
      <c r="B226" s="1555"/>
      <c r="C226" s="1551" t="s">
        <v>776</v>
      </c>
      <c r="D226" s="1497"/>
      <c r="E226" s="1497"/>
      <c r="F226" s="1497"/>
      <c r="G226" s="1497"/>
      <c r="H226" s="1497"/>
      <c r="I226" s="1497"/>
      <c r="J226" s="1503"/>
      <c r="K226" s="1503"/>
      <c r="L226" s="1503"/>
      <c r="M226" s="1529"/>
      <c r="N226" s="1503"/>
      <c r="O226" s="1503"/>
      <c r="P226" s="1503"/>
      <c r="Q226" s="1502"/>
      <c r="R226" s="1503"/>
      <c r="S226" s="1502"/>
      <c r="T226" s="1503"/>
      <c r="U226" s="1502"/>
      <c r="V226" s="1503"/>
      <c r="W226" s="1504"/>
      <c r="X226" s="1526"/>
      <c r="Y226" s="1504"/>
      <c r="Z226" s="1526"/>
      <c r="AA226" s="1504"/>
      <c r="AB226" s="1526"/>
      <c r="AC226" s="1504"/>
      <c r="AD226" s="1526"/>
      <c r="AE226" s="1504"/>
      <c r="AF226" s="1526"/>
      <c r="AG226" s="1504"/>
      <c r="AH226" s="1526"/>
      <c r="AI226" s="1504"/>
      <c r="AJ226" s="1526"/>
    </row>
    <row r="227" spans="1:36" s="1507" customFormat="1" ht="16.5" customHeight="1">
      <c r="A227" s="1554">
        <v>83</v>
      </c>
      <c r="B227" s="1555"/>
      <c r="C227" s="1551" t="s">
        <v>777</v>
      </c>
      <c r="D227" s="1497" t="s">
        <v>453</v>
      </c>
      <c r="E227" s="1497"/>
      <c r="F227" s="1497">
        <v>5.49</v>
      </c>
      <c r="G227" s="1497"/>
      <c r="H227" s="1497"/>
      <c r="I227" s="1497">
        <v>3294</v>
      </c>
      <c r="J227" s="1503">
        <f>I227*F227</f>
        <v>18084.060000000001</v>
      </c>
      <c r="K227" s="1503">
        <f>+I227</f>
        <v>3294</v>
      </c>
      <c r="L227" s="1503">
        <f>ROUND(K227*$F227,2)</f>
        <v>18084.060000000001</v>
      </c>
      <c r="M227" s="1529"/>
      <c r="N227" s="1503">
        <f>M227*F227</f>
        <v>0</v>
      </c>
      <c r="O227" s="1502">
        <f>I227-K227+M227</f>
        <v>0</v>
      </c>
      <c r="P227" s="1503">
        <f>O227*F227</f>
        <v>0</v>
      </c>
      <c r="Q227" s="1502">
        <f>W227+Y227+AA227+AC227+AE227+AG227</f>
        <v>0</v>
      </c>
      <c r="R227" s="1503">
        <f>Q227*F227</f>
        <v>0</v>
      </c>
      <c r="S227" s="1502">
        <f>W227+Y227+AA227+AC227+AE227</f>
        <v>0</v>
      </c>
      <c r="T227" s="1503">
        <f>S227*F227</f>
        <v>0</v>
      </c>
      <c r="U227" s="1502">
        <f>I227-S227</f>
        <v>3294</v>
      </c>
      <c r="V227" s="1503">
        <f>U227*F227</f>
        <v>18084.060000000001</v>
      </c>
      <c r="W227" s="1504"/>
      <c r="X227" s="1526"/>
      <c r="Y227" s="1504"/>
      <c r="Z227" s="1526"/>
      <c r="AA227" s="1504"/>
      <c r="AB227" s="1526"/>
      <c r="AC227" s="1504"/>
      <c r="AD227" s="1526"/>
      <c r="AE227" s="1504"/>
      <c r="AF227" s="1526"/>
      <c r="AG227" s="1504"/>
      <c r="AH227" s="1526"/>
      <c r="AI227" s="1504">
        <v>885.34</v>
      </c>
      <c r="AJ227" s="1526">
        <f>AI227*F227</f>
        <v>4860.5165999999999</v>
      </c>
    </row>
    <row r="228" spans="1:36" s="1507" customFormat="1" ht="16.5" customHeight="1">
      <c r="A228" s="1554"/>
      <c r="B228" s="1555"/>
      <c r="C228" s="1551" t="s">
        <v>232</v>
      </c>
      <c r="D228" s="1497"/>
      <c r="E228" s="1497"/>
      <c r="F228" s="1497"/>
      <c r="G228" s="1497"/>
      <c r="H228" s="1497"/>
      <c r="I228" s="1497"/>
      <c r="J228" s="1503"/>
      <c r="K228" s="1503"/>
      <c r="L228" s="1503"/>
      <c r="M228" s="1529"/>
      <c r="N228" s="1503"/>
      <c r="O228" s="1503"/>
      <c r="P228" s="1503"/>
      <c r="Q228" s="1502"/>
      <c r="R228" s="1503"/>
      <c r="S228" s="1502"/>
      <c r="T228" s="1503"/>
      <c r="U228" s="1502"/>
      <c r="V228" s="1503"/>
      <c r="W228" s="1504"/>
      <c r="X228" s="1526"/>
      <c r="Y228" s="1504"/>
      <c r="Z228" s="1526"/>
      <c r="AA228" s="1504"/>
      <c r="AB228" s="1526"/>
      <c r="AC228" s="1504"/>
      <c r="AD228" s="1526"/>
      <c r="AE228" s="1504"/>
      <c r="AF228" s="1526"/>
      <c r="AG228" s="1504"/>
      <c r="AH228" s="1526"/>
      <c r="AI228" s="1504"/>
      <c r="AJ228" s="1526"/>
    </row>
    <row r="229" spans="1:36" s="1507" customFormat="1" ht="16.5" customHeight="1">
      <c r="A229" s="1554"/>
      <c r="B229" s="1555"/>
      <c r="C229" s="1551" t="s">
        <v>778</v>
      </c>
      <c r="D229" s="1497"/>
      <c r="E229" s="1497"/>
      <c r="F229" s="1497"/>
      <c r="G229" s="1497"/>
      <c r="H229" s="1497"/>
      <c r="I229" s="1497"/>
      <c r="J229" s="1503"/>
      <c r="K229" s="1503"/>
      <c r="L229" s="1503"/>
      <c r="M229" s="1529"/>
      <c r="N229" s="1503"/>
      <c r="O229" s="1503"/>
      <c r="P229" s="1503"/>
      <c r="Q229" s="1502"/>
      <c r="R229" s="1503"/>
      <c r="S229" s="1502"/>
      <c r="T229" s="1503"/>
      <c r="U229" s="1502"/>
      <c r="V229" s="1503"/>
      <c r="W229" s="1504"/>
      <c r="X229" s="1526"/>
      <c r="Y229" s="1504"/>
      <c r="Z229" s="1526"/>
      <c r="AA229" s="1504"/>
      <c r="AB229" s="1526"/>
      <c r="AC229" s="1504"/>
      <c r="AD229" s="1526"/>
      <c r="AE229" s="1504"/>
      <c r="AF229" s="1526"/>
      <c r="AG229" s="1504"/>
      <c r="AH229" s="1526"/>
      <c r="AI229" s="1504"/>
      <c r="AJ229" s="1526"/>
    </row>
    <row r="230" spans="1:36" s="1507" customFormat="1" ht="16.5" customHeight="1">
      <c r="A230" s="1554"/>
      <c r="B230" s="1555"/>
      <c r="C230" s="1551" t="s">
        <v>779</v>
      </c>
      <c r="D230" s="1497"/>
      <c r="E230" s="1497"/>
      <c r="F230" s="1497"/>
      <c r="G230" s="1497"/>
      <c r="H230" s="1497"/>
      <c r="I230" s="1497"/>
      <c r="J230" s="1503"/>
      <c r="K230" s="1503"/>
      <c r="L230" s="1503"/>
      <c r="M230" s="1529"/>
      <c r="N230" s="1503"/>
      <c r="O230" s="1503"/>
      <c r="P230" s="1503"/>
      <c r="Q230" s="1502"/>
      <c r="R230" s="1503"/>
      <c r="S230" s="1502"/>
      <c r="T230" s="1503"/>
      <c r="U230" s="1502"/>
      <c r="V230" s="1503"/>
      <c r="W230" s="1504"/>
      <c r="X230" s="1526"/>
      <c r="Y230" s="1504"/>
      <c r="Z230" s="1526"/>
      <c r="AA230" s="1504"/>
      <c r="AB230" s="1526"/>
      <c r="AC230" s="1504"/>
      <c r="AD230" s="1526"/>
      <c r="AE230" s="1504"/>
      <c r="AF230" s="1526"/>
      <c r="AG230" s="1504"/>
      <c r="AH230" s="1526"/>
      <c r="AI230" s="1504"/>
      <c r="AJ230" s="1526"/>
    </row>
    <row r="231" spans="1:36" s="1507" customFormat="1" ht="16.5" customHeight="1">
      <c r="A231" s="1554"/>
      <c r="B231" s="1555"/>
      <c r="C231" s="1551" t="s">
        <v>780</v>
      </c>
      <c r="D231" s="1497"/>
      <c r="E231" s="1497"/>
      <c r="F231" s="1497"/>
      <c r="G231" s="1497"/>
      <c r="H231" s="1497"/>
      <c r="I231" s="1497"/>
      <c r="J231" s="1503"/>
      <c r="K231" s="1503"/>
      <c r="L231" s="1503"/>
      <c r="M231" s="1529"/>
      <c r="N231" s="1503"/>
      <c r="O231" s="1503"/>
      <c r="P231" s="1503"/>
      <c r="Q231" s="1502"/>
      <c r="R231" s="1503"/>
      <c r="S231" s="1502"/>
      <c r="T231" s="1503"/>
      <c r="U231" s="1502"/>
      <c r="V231" s="1503"/>
      <c r="W231" s="1504"/>
      <c r="X231" s="1526"/>
      <c r="Y231" s="1504"/>
      <c r="Z231" s="1526"/>
      <c r="AA231" s="1504"/>
      <c r="AB231" s="1526"/>
      <c r="AC231" s="1504"/>
      <c r="AD231" s="1526"/>
      <c r="AE231" s="1504"/>
      <c r="AF231" s="1526"/>
      <c r="AG231" s="1504"/>
      <c r="AH231" s="1526"/>
      <c r="AI231" s="1504"/>
      <c r="AJ231" s="1526"/>
    </row>
    <row r="232" spans="1:36" s="1507" customFormat="1" ht="16.5" customHeight="1">
      <c r="A232" s="1554">
        <v>84</v>
      </c>
      <c r="B232" s="1555"/>
      <c r="C232" s="1551" t="s">
        <v>781</v>
      </c>
      <c r="D232" s="1497" t="s">
        <v>485</v>
      </c>
      <c r="E232" s="1497"/>
      <c r="F232" s="1497">
        <v>2438.86</v>
      </c>
      <c r="G232" s="1497"/>
      <c r="H232" s="1497"/>
      <c r="I232" s="1497">
        <v>5</v>
      </c>
      <c r="J232" s="1503">
        <f>I232*F232</f>
        <v>12194.300000000001</v>
      </c>
      <c r="K232" s="1503">
        <f>+I232</f>
        <v>5</v>
      </c>
      <c r="L232" s="1503">
        <f>ROUND(K232*$F232,2)</f>
        <v>12194.3</v>
      </c>
      <c r="M232" s="1529"/>
      <c r="N232" s="1503">
        <f>M232*F232</f>
        <v>0</v>
      </c>
      <c r="O232" s="1502">
        <f>I232-K232+M232</f>
        <v>0</v>
      </c>
      <c r="P232" s="1503">
        <f>O232*F232</f>
        <v>0</v>
      </c>
      <c r="Q232" s="1502">
        <f>W232+Y232+AA232+AC232+AE232+AG232</f>
        <v>5</v>
      </c>
      <c r="R232" s="1503">
        <f>Q232*F232</f>
        <v>12194.300000000001</v>
      </c>
      <c r="S232" s="1502">
        <f>W232+Y232+AA232+AC232+AE232</f>
        <v>0</v>
      </c>
      <c r="T232" s="1503">
        <f>S232*F232</f>
        <v>0</v>
      </c>
      <c r="U232" s="1502">
        <f>I232-S232</f>
        <v>5</v>
      </c>
      <c r="V232" s="1503">
        <f>U232*F232</f>
        <v>12194.300000000001</v>
      </c>
      <c r="W232" s="1504"/>
      <c r="X232" s="1526"/>
      <c r="Y232" s="1504"/>
      <c r="Z232" s="1526"/>
      <c r="AA232" s="1504"/>
      <c r="AB232" s="1526"/>
      <c r="AC232" s="1504"/>
      <c r="AD232" s="1526"/>
      <c r="AE232" s="1504"/>
      <c r="AF232" s="1526"/>
      <c r="AG232" s="1504">
        <v>5</v>
      </c>
      <c r="AH232" s="1526">
        <f>AG232*F232</f>
        <v>12194.300000000001</v>
      </c>
      <c r="AI232" s="1504"/>
      <c r="AJ232" s="1526"/>
    </row>
    <row r="233" spans="1:36" s="1507" customFormat="1" ht="16.5" customHeight="1">
      <c r="A233" s="1554">
        <v>85</v>
      </c>
      <c r="B233" s="1555"/>
      <c r="C233" s="1551" t="s">
        <v>782</v>
      </c>
      <c r="D233" s="1497" t="s">
        <v>485</v>
      </c>
      <c r="E233" s="1497"/>
      <c r="F233" s="1497">
        <v>2438.86</v>
      </c>
      <c r="G233" s="1497"/>
      <c r="H233" s="1497"/>
      <c r="I233" s="1497">
        <v>2</v>
      </c>
      <c r="J233" s="1503">
        <f>I233*F233</f>
        <v>4877.72</v>
      </c>
      <c r="K233" s="1503">
        <f>+I233</f>
        <v>2</v>
      </c>
      <c r="L233" s="1503">
        <f>ROUND(K233*$F233,2)</f>
        <v>4877.72</v>
      </c>
      <c r="M233" s="1529"/>
      <c r="N233" s="1503">
        <f>M233*F233</f>
        <v>0</v>
      </c>
      <c r="O233" s="1502">
        <f>I233-K233+M233</f>
        <v>0</v>
      </c>
      <c r="P233" s="1503">
        <f>O233*F233</f>
        <v>0</v>
      </c>
      <c r="Q233" s="1502">
        <f>W233+Y233+AA233+AC233+AE233+AG233</f>
        <v>1</v>
      </c>
      <c r="R233" s="1503">
        <f>Q233*F233</f>
        <v>2438.86</v>
      </c>
      <c r="S233" s="1502">
        <f>W233+Y233+AA233+AC233+AE233</f>
        <v>0</v>
      </c>
      <c r="T233" s="1503">
        <f>S233*F233</f>
        <v>0</v>
      </c>
      <c r="U233" s="1502">
        <f>I233-S233</f>
        <v>2</v>
      </c>
      <c r="V233" s="1503">
        <f>U233*F233</f>
        <v>4877.72</v>
      </c>
      <c r="W233" s="1504"/>
      <c r="X233" s="1526"/>
      <c r="Y233" s="1504"/>
      <c r="Z233" s="1526"/>
      <c r="AA233" s="1504"/>
      <c r="AB233" s="1526"/>
      <c r="AC233" s="1504"/>
      <c r="AD233" s="1526"/>
      <c r="AE233" s="1504"/>
      <c r="AF233" s="1526"/>
      <c r="AG233" s="1504">
        <v>1</v>
      </c>
      <c r="AH233" s="1526">
        <f>AG233*F233</f>
        <v>2438.86</v>
      </c>
      <c r="AI233" s="1504"/>
      <c r="AJ233" s="1526"/>
    </row>
    <row r="234" spans="1:36" s="1507" customFormat="1" ht="16.5" customHeight="1">
      <c r="A234" s="1554">
        <v>86</v>
      </c>
      <c r="B234" s="1555"/>
      <c r="C234" s="1551" t="s">
        <v>783</v>
      </c>
      <c r="D234" s="1497" t="s">
        <v>485</v>
      </c>
      <c r="E234" s="1497"/>
      <c r="F234" s="1497">
        <v>2438.86</v>
      </c>
      <c r="G234" s="1497"/>
      <c r="H234" s="1497"/>
      <c r="I234" s="1497">
        <v>1</v>
      </c>
      <c r="J234" s="1503">
        <f>I234*F234</f>
        <v>2438.86</v>
      </c>
      <c r="K234" s="1503">
        <f>+I234</f>
        <v>1</v>
      </c>
      <c r="L234" s="1503">
        <f>ROUND(K234*$F234,2)</f>
        <v>2438.86</v>
      </c>
      <c r="M234" s="1529"/>
      <c r="N234" s="1503">
        <f>M234*F234</f>
        <v>0</v>
      </c>
      <c r="O234" s="1502">
        <f>I234-K234+M234</f>
        <v>0</v>
      </c>
      <c r="P234" s="1503">
        <f>O234*F234</f>
        <v>0</v>
      </c>
      <c r="Q234" s="1502">
        <f>W234+Y234+AA234+AC234+AE234+AG234</f>
        <v>1</v>
      </c>
      <c r="R234" s="1503">
        <f>Q234*F234</f>
        <v>2438.86</v>
      </c>
      <c r="S234" s="1502">
        <f>W234+Y234+AA234+AC234+AE234</f>
        <v>0</v>
      </c>
      <c r="T234" s="1503">
        <f>S234*F234</f>
        <v>0</v>
      </c>
      <c r="U234" s="1502">
        <f>I234-S234</f>
        <v>1</v>
      </c>
      <c r="V234" s="1503">
        <f>U234*F234</f>
        <v>2438.86</v>
      </c>
      <c r="W234" s="1504"/>
      <c r="X234" s="1526"/>
      <c r="Y234" s="1504"/>
      <c r="Z234" s="1526"/>
      <c r="AA234" s="1504"/>
      <c r="AB234" s="1526"/>
      <c r="AC234" s="1504"/>
      <c r="AD234" s="1526"/>
      <c r="AE234" s="1504"/>
      <c r="AF234" s="1526"/>
      <c r="AG234" s="1504">
        <v>1</v>
      </c>
      <c r="AH234" s="1526">
        <f>AG234*F234</f>
        <v>2438.86</v>
      </c>
      <c r="AI234" s="1504"/>
      <c r="AJ234" s="1526"/>
    </row>
    <row r="235" spans="1:36" s="1507" customFormat="1" ht="16.5" customHeight="1">
      <c r="A235" s="1554">
        <v>87</v>
      </c>
      <c r="B235" s="1555"/>
      <c r="C235" s="1551" t="s">
        <v>784</v>
      </c>
      <c r="D235" s="1497" t="s">
        <v>485</v>
      </c>
      <c r="E235" s="1497"/>
      <c r="F235" s="1497">
        <v>3959.7</v>
      </c>
      <c r="G235" s="1497"/>
      <c r="H235" s="1497"/>
      <c r="I235" s="1497">
        <v>1</v>
      </c>
      <c r="J235" s="1503">
        <f>I235*F235</f>
        <v>3959.7</v>
      </c>
      <c r="K235" s="1503">
        <f>+I235</f>
        <v>1</v>
      </c>
      <c r="L235" s="1503">
        <f>ROUND(K235*$F235,2)</f>
        <v>3959.7</v>
      </c>
      <c r="M235" s="1529"/>
      <c r="N235" s="1503">
        <f>M235*F235</f>
        <v>0</v>
      </c>
      <c r="O235" s="1502">
        <f>I235-K235+M235</f>
        <v>0</v>
      </c>
      <c r="P235" s="1503">
        <f>O235*F235</f>
        <v>0</v>
      </c>
      <c r="Q235" s="1502">
        <f>W235+Y235+AA235+AC235+AE235+AG235</f>
        <v>15</v>
      </c>
      <c r="R235" s="1503">
        <f>Q235*F235</f>
        <v>59395.5</v>
      </c>
      <c r="S235" s="1502">
        <f>W235+Y235+AA235+AC235+AE235</f>
        <v>0</v>
      </c>
      <c r="T235" s="1503">
        <f>S235*F235</f>
        <v>0</v>
      </c>
      <c r="U235" s="1502">
        <f>I235-S235</f>
        <v>1</v>
      </c>
      <c r="V235" s="1503">
        <f>U235*F235</f>
        <v>3959.7</v>
      </c>
      <c r="W235" s="1504"/>
      <c r="X235" s="1526"/>
      <c r="Y235" s="1504"/>
      <c r="Z235" s="1526"/>
      <c r="AA235" s="1504"/>
      <c r="AB235" s="1526"/>
      <c r="AC235" s="1504"/>
      <c r="AD235" s="1526"/>
      <c r="AE235" s="1504"/>
      <c r="AF235" s="1526"/>
      <c r="AG235" s="1504">
        <v>15</v>
      </c>
      <c r="AH235" s="1526">
        <f>AG235*F235</f>
        <v>59395.5</v>
      </c>
      <c r="AI235" s="1504"/>
      <c r="AJ235" s="1526"/>
    </row>
    <row r="236" spans="1:36" s="1507" customFormat="1" ht="16.5" customHeight="1">
      <c r="A236" s="1554"/>
      <c r="B236" s="1555"/>
      <c r="C236" s="1551" t="s">
        <v>785</v>
      </c>
      <c r="D236" s="1497"/>
      <c r="E236" s="1497"/>
      <c r="F236" s="1497"/>
      <c r="G236" s="1497"/>
      <c r="H236" s="1497"/>
      <c r="I236" s="1497"/>
      <c r="J236" s="1503"/>
      <c r="K236" s="1503"/>
      <c r="L236" s="1503"/>
      <c r="M236" s="1529"/>
      <c r="N236" s="1503"/>
      <c r="O236" s="1503"/>
      <c r="P236" s="1503"/>
      <c r="Q236" s="1502"/>
      <c r="R236" s="1503"/>
      <c r="S236" s="1502"/>
      <c r="T236" s="1503"/>
      <c r="U236" s="1502"/>
      <c r="V236" s="1503"/>
      <c r="W236" s="1504"/>
      <c r="X236" s="1526"/>
      <c r="Y236" s="1504"/>
      <c r="Z236" s="1526"/>
      <c r="AA236" s="1504"/>
      <c r="AB236" s="1526"/>
      <c r="AC236" s="1504"/>
      <c r="AD236" s="1526"/>
      <c r="AE236" s="1504"/>
      <c r="AF236" s="1526"/>
      <c r="AG236" s="1504"/>
      <c r="AH236" s="1526"/>
      <c r="AI236" s="1504"/>
      <c r="AJ236" s="1526"/>
    </row>
    <row r="237" spans="1:36" s="1507" customFormat="1" ht="16.5" customHeight="1">
      <c r="A237" s="1554"/>
      <c r="B237" s="1555"/>
      <c r="C237" s="1551" t="s">
        <v>786</v>
      </c>
      <c r="D237" s="1497"/>
      <c r="E237" s="1497"/>
      <c r="F237" s="1497"/>
      <c r="G237" s="1497"/>
      <c r="H237" s="1497"/>
      <c r="I237" s="1497"/>
      <c r="J237" s="1503"/>
      <c r="K237" s="1503"/>
      <c r="L237" s="1503"/>
      <c r="M237" s="1529"/>
      <c r="N237" s="1503"/>
      <c r="O237" s="1503"/>
      <c r="P237" s="1503"/>
      <c r="Q237" s="1502"/>
      <c r="R237" s="1503"/>
      <c r="S237" s="1502"/>
      <c r="T237" s="1503"/>
      <c r="U237" s="1502"/>
      <c r="V237" s="1503"/>
      <c r="W237" s="1504"/>
      <c r="X237" s="1526"/>
      <c r="Y237" s="1504"/>
      <c r="Z237" s="1526"/>
      <c r="AA237" s="1504"/>
      <c r="AB237" s="1526"/>
      <c r="AC237" s="1504"/>
      <c r="AD237" s="1526"/>
      <c r="AE237" s="1504"/>
      <c r="AF237" s="1526"/>
      <c r="AG237" s="1504"/>
      <c r="AH237" s="1526"/>
      <c r="AI237" s="1504"/>
      <c r="AJ237" s="1526"/>
    </row>
    <row r="238" spans="1:36" s="1507" customFormat="1" ht="16.5" customHeight="1">
      <c r="A238" s="1554">
        <v>88</v>
      </c>
      <c r="B238" s="1555"/>
      <c r="C238" s="1551" t="s">
        <v>787</v>
      </c>
      <c r="D238" s="1497" t="s">
        <v>485</v>
      </c>
      <c r="E238" s="1497"/>
      <c r="F238" s="1497">
        <v>2234.04</v>
      </c>
      <c r="G238" s="1497"/>
      <c r="H238" s="1497"/>
      <c r="I238" s="1497">
        <v>6</v>
      </c>
      <c r="J238" s="1503">
        <f>I238*F238</f>
        <v>13404.24</v>
      </c>
      <c r="K238" s="1503">
        <f>+I238</f>
        <v>6</v>
      </c>
      <c r="L238" s="1503">
        <f>ROUND(K238*$F238,2)</f>
        <v>13404.24</v>
      </c>
      <c r="M238" s="1529"/>
      <c r="N238" s="1503">
        <f>M238*F238</f>
        <v>0</v>
      </c>
      <c r="O238" s="1502">
        <f>I238-K238+M238</f>
        <v>0</v>
      </c>
      <c r="P238" s="1503">
        <f>O238*F238</f>
        <v>0</v>
      </c>
      <c r="Q238" s="1502">
        <f>W238+Y238+AA238+AC238+AE238+AG238</f>
        <v>3</v>
      </c>
      <c r="R238" s="1503">
        <f>Q238*F238</f>
        <v>6702.12</v>
      </c>
      <c r="S238" s="1502">
        <f>W238+Y238+AA238+AC238+AE238</f>
        <v>0</v>
      </c>
      <c r="T238" s="1503">
        <f>S238*F238</f>
        <v>0</v>
      </c>
      <c r="U238" s="1502">
        <f>I238-S238</f>
        <v>6</v>
      </c>
      <c r="V238" s="1503">
        <f>U238*F238</f>
        <v>13404.24</v>
      </c>
      <c r="W238" s="1504"/>
      <c r="X238" s="1526"/>
      <c r="Y238" s="1504"/>
      <c r="Z238" s="1526"/>
      <c r="AA238" s="1504"/>
      <c r="AB238" s="1526"/>
      <c r="AC238" s="1504"/>
      <c r="AD238" s="1526"/>
      <c r="AE238" s="1504"/>
      <c r="AF238" s="1526"/>
      <c r="AG238" s="1504">
        <v>3</v>
      </c>
      <c r="AH238" s="1526">
        <f>AG238*F238</f>
        <v>6702.12</v>
      </c>
      <c r="AI238" s="1504"/>
      <c r="AJ238" s="1526"/>
    </row>
    <row r="239" spans="1:36" s="1507" customFormat="1" ht="16.5" customHeight="1">
      <c r="A239" s="1554"/>
      <c r="B239" s="1555"/>
      <c r="C239" s="1551" t="s">
        <v>788</v>
      </c>
      <c r="D239" s="1497"/>
      <c r="E239" s="1497"/>
      <c r="F239" s="1497"/>
      <c r="G239" s="1497"/>
      <c r="H239" s="1497"/>
      <c r="I239" s="1497"/>
      <c r="J239" s="1503"/>
      <c r="K239" s="1503"/>
      <c r="L239" s="1503"/>
      <c r="M239" s="1529"/>
      <c r="N239" s="1503"/>
      <c r="O239" s="1503"/>
      <c r="P239" s="1503"/>
      <c r="Q239" s="1502"/>
      <c r="R239" s="1503"/>
      <c r="S239" s="1502"/>
      <c r="T239" s="1503"/>
      <c r="U239" s="1502"/>
      <c r="V239" s="1503"/>
      <c r="W239" s="1504"/>
      <c r="X239" s="1526"/>
      <c r="Y239" s="1504"/>
      <c r="Z239" s="1526"/>
      <c r="AA239" s="1504"/>
      <c r="AB239" s="1526"/>
      <c r="AC239" s="1504"/>
      <c r="AD239" s="1526"/>
      <c r="AE239" s="1504"/>
      <c r="AF239" s="1526"/>
      <c r="AG239" s="1504"/>
      <c r="AH239" s="1526"/>
      <c r="AI239" s="1504"/>
      <c r="AJ239" s="1526"/>
    </row>
    <row r="240" spans="1:36" s="1507" customFormat="1" ht="16.5" customHeight="1">
      <c r="A240" s="1554">
        <v>89</v>
      </c>
      <c r="B240" s="1555"/>
      <c r="C240" s="1551" t="s">
        <v>789</v>
      </c>
      <c r="D240" s="1497" t="s">
        <v>485</v>
      </c>
      <c r="E240" s="1497"/>
      <c r="F240" s="1497">
        <v>9181.51</v>
      </c>
      <c r="G240" s="1497"/>
      <c r="H240" s="1497"/>
      <c r="I240" s="1497">
        <v>2</v>
      </c>
      <c r="J240" s="1503">
        <f t="shared" ref="J240:J246" si="0">I240*F240</f>
        <v>18363.02</v>
      </c>
      <c r="K240" s="1503">
        <f t="shared" ref="K240:K246" si="1">+I240</f>
        <v>2</v>
      </c>
      <c r="L240" s="1503">
        <f t="shared" ref="L240:L246" si="2">ROUND(K240*$F240,2)</f>
        <v>18363.02</v>
      </c>
      <c r="M240" s="1529"/>
      <c r="N240" s="1503">
        <f t="shared" ref="N240:N246" si="3">M240*F240</f>
        <v>0</v>
      </c>
      <c r="O240" s="1502">
        <f t="shared" ref="O240:O246" si="4">I240-K240+M240</f>
        <v>0</v>
      </c>
      <c r="P240" s="1503">
        <f t="shared" ref="P240:P246" si="5">O240*F240</f>
        <v>0</v>
      </c>
      <c r="Q240" s="1502">
        <f t="shared" ref="Q240:Q246" si="6">W240+Y240+AA240+AC240+AE240+AG240</f>
        <v>1</v>
      </c>
      <c r="R240" s="1503">
        <f t="shared" ref="R240:R246" si="7">Q240*F240</f>
        <v>9181.51</v>
      </c>
      <c r="S240" s="1502">
        <f t="shared" ref="S240:S246" si="8">W240+Y240+AA240+AC240+AE240</f>
        <v>0</v>
      </c>
      <c r="T240" s="1503">
        <f t="shared" ref="T240:T246" si="9">S240*F240</f>
        <v>0</v>
      </c>
      <c r="U240" s="1502">
        <f t="shared" ref="U240:U246" si="10">I240-S240</f>
        <v>2</v>
      </c>
      <c r="V240" s="1503">
        <f t="shared" ref="V240:V246" si="11">U240*F240</f>
        <v>18363.02</v>
      </c>
      <c r="W240" s="1504"/>
      <c r="X240" s="1526"/>
      <c r="Y240" s="1504"/>
      <c r="Z240" s="1526"/>
      <c r="AA240" s="1504"/>
      <c r="AB240" s="1526"/>
      <c r="AC240" s="1504"/>
      <c r="AD240" s="1526"/>
      <c r="AE240" s="1504"/>
      <c r="AF240" s="1526"/>
      <c r="AG240" s="1504">
        <v>1</v>
      </c>
      <c r="AH240" s="1526">
        <f t="shared" ref="AH240:AH245" si="12">AG240*F240</f>
        <v>9181.51</v>
      </c>
      <c r="AI240" s="1504"/>
      <c r="AJ240" s="1526"/>
    </row>
    <row r="241" spans="1:36" s="1507" customFormat="1" ht="16.5" customHeight="1">
      <c r="A241" s="1554">
        <v>90</v>
      </c>
      <c r="B241" s="1555"/>
      <c r="C241" s="1551" t="s">
        <v>790</v>
      </c>
      <c r="D241" s="1497" t="s">
        <v>485</v>
      </c>
      <c r="E241" s="1497"/>
      <c r="F241" s="1497">
        <v>9181.51</v>
      </c>
      <c r="G241" s="1497"/>
      <c r="H241" s="1497"/>
      <c r="I241" s="1497">
        <v>2</v>
      </c>
      <c r="J241" s="1503">
        <f t="shared" si="0"/>
        <v>18363.02</v>
      </c>
      <c r="K241" s="1503">
        <f t="shared" si="1"/>
        <v>2</v>
      </c>
      <c r="L241" s="1503">
        <f t="shared" si="2"/>
        <v>18363.02</v>
      </c>
      <c r="M241" s="1529"/>
      <c r="N241" s="1503">
        <f t="shared" si="3"/>
        <v>0</v>
      </c>
      <c r="O241" s="1502">
        <f t="shared" si="4"/>
        <v>0</v>
      </c>
      <c r="P241" s="1503">
        <f t="shared" si="5"/>
        <v>0</v>
      </c>
      <c r="Q241" s="1502">
        <f t="shared" si="6"/>
        <v>1</v>
      </c>
      <c r="R241" s="1503">
        <f t="shared" si="7"/>
        <v>9181.51</v>
      </c>
      <c r="S241" s="1502">
        <f t="shared" si="8"/>
        <v>0</v>
      </c>
      <c r="T241" s="1503">
        <f t="shared" si="9"/>
        <v>0</v>
      </c>
      <c r="U241" s="1502">
        <f t="shared" si="10"/>
        <v>2</v>
      </c>
      <c r="V241" s="1503">
        <f t="shared" si="11"/>
        <v>18363.02</v>
      </c>
      <c r="W241" s="1504"/>
      <c r="X241" s="1526"/>
      <c r="Y241" s="1504"/>
      <c r="Z241" s="1526"/>
      <c r="AA241" s="1504"/>
      <c r="AB241" s="1526"/>
      <c r="AC241" s="1504"/>
      <c r="AD241" s="1526"/>
      <c r="AE241" s="1504"/>
      <c r="AF241" s="1526"/>
      <c r="AG241" s="1504">
        <v>1</v>
      </c>
      <c r="AH241" s="1526">
        <f t="shared" si="12"/>
        <v>9181.51</v>
      </c>
      <c r="AI241" s="1504"/>
      <c r="AJ241" s="1526"/>
    </row>
    <row r="242" spans="1:36" s="1507" customFormat="1" ht="16.5" customHeight="1">
      <c r="A242" s="1554">
        <v>91</v>
      </c>
      <c r="B242" s="1555"/>
      <c r="C242" s="1551" t="s">
        <v>791</v>
      </c>
      <c r="D242" s="1497" t="s">
        <v>485</v>
      </c>
      <c r="E242" s="1497"/>
      <c r="F242" s="1497">
        <v>11697.82</v>
      </c>
      <c r="G242" s="1497"/>
      <c r="H242" s="1497"/>
      <c r="I242" s="1497">
        <v>2</v>
      </c>
      <c r="J242" s="1503">
        <f t="shared" si="0"/>
        <v>23395.64</v>
      </c>
      <c r="K242" s="1503">
        <f t="shared" si="1"/>
        <v>2</v>
      </c>
      <c r="L242" s="1503">
        <f t="shared" si="2"/>
        <v>23395.64</v>
      </c>
      <c r="M242" s="1529"/>
      <c r="N242" s="1503">
        <f t="shared" si="3"/>
        <v>0</v>
      </c>
      <c r="O242" s="1502">
        <f t="shared" si="4"/>
        <v>0</v>
      </c>
      <c r="P242" s="1503">
        <f t="shared" si="5"/>
        <v>0</v>
      </c>
      <c r="Q242" s="1502">
        <f t="shared" si="6"/>
        <v>1</v>
      </c>
      <c r="R242" s="1503">
        <f t="shared" si="7"/>
        <v>11697.82</v>
      </c>
      <c r="S242" s="1502">
        <f t="shared" si="8"/>
        <v>0</v>
      </c>
      <c r="T242" s="1503">
        <f t="shared" si="9"/>
        <v>0</v>
      </c>
      <c r="U242" s="1502">
        <f t="shared" si="10"/>
        <v>2</v>
      </c>
      <c r="V242" s="1503">
        <f t="shared" si="11"/>
        <v>23395.64</v>
      </c>
      <c r="W242" s="1504"/>
      <c r="X242" s="1526"/>
      <c r="Y242" s="1504"/>
      <c r="Z242" s="1526"/>
      <c r="AA242" s="1504"/>
      <c r="AB242" s="1526"/>
      <c r="AC242" s="1504"/>
      <c r="AD242" s="1526"/>
      <c r="AE242" s="1504"/>
      <c r="AF242" s="1526"/>
      <c r="AG242" s="1504">
        <v>1</v>
      </c>
      <c r="AH242" s="1526">
        <f t="shared" si="12"/>
        <v>11697.82</v>
      </c>
      <c r="AI242" s="1504">
        <v>1</v>
      </c>
      <c r="AJ242" s="1526">
        <f>AI242*F242</f>
        <v>11697.82</v>
      </c>
    </row>
    <row r="243" spans="1:36" s="1507" customFormat="1" ht="16.5" customHeight="1">
      <c r="A243" s="1554">
        <v>92</v>
      </c>
      <c r="B243" s="1555"/>
      <c r="C243" s="1551" t="s">
        <v>792</v>
      </c>
      <c r="D243" s="1497" t="s">
        <v>485</v>
      </c>
      <c r="E243" s="1497"/>
      <c r="F243" s="1497">
        <v>11697.82</v>
      </c>
      <c r="G243" s="1497"/>
      <c r="H243" s="1497"/>
      <c r="I243" s="1497">
        <v>2</v>
      </c>
      <c r="J243" s="1503">
        <f t="shared" si="0"/>
        <v>23395.64</v>
      </c>
      <c r="K243" s="1503">
        <f t="shared" si="1"/>
        <v>2</v>
      </c>
      <c r="L243" s="1503">
        <f t="shared" si="2"/>
        <v>23395.64</v>
      </c>
      <c r="M243" s="1529"/>
      <c r="N243" s="1503">
        <f t="shared" si="3"/>
        <v>0</v>
      </c>
      <c r="O243" s="1502">
        <f t="shared" si="4"/>
        <v>0</v>
      </c>
      <c r="P243" s="1503">
        <f t="shared" si="5"/>
        <v>0</v>
      </c>
      <c r="Q243" s="1502">
        <f t="shared" si="6"/>
        <v>1</v>
      </c>
      <c r="R243" s="1503">
        <f t="shared" si="7"/>
        <v>11697.82</v>
      </c>
      <c r="S243" s="1502">
        <f t="shared" si="8"/>
        <v>0</v>
      </c>
      <c r="T243" s="1503">
        <f t="shared" si="9"/>
        <v>0</v>
      </c>
      <c r="U243" s="1502">
        <f t="shared" si="10"/>
        <v>2</v>
      </c>
      <c r="V243" s="1503">
        <f t="shared" si="11"/>
        <v>23395.64</v>
      </c>
      <c r="W243" s="1504"/>
      <c r="X243" s="1526"/>
      <c r="Y243" s="1504"/>
      <c r="Z243" s="1526"/>
      <c r="AA243" s="1504"/>
      <c r="AB243" s="1526"/>
      <c r="AC243" s="1504"/>
      <c r="AD243" s="1526"/>
      <c r="AE243" s="1504"/>
      <c r="AF243" s="1526"/>
      <c r="AG243" s="1504">
        <v>1</v>
      </c>
      <c r="AH243" s="1526">
        <f t="shared" si="12"/>
        <v>11697.82</v>
      </c>
      <c r="AI243" s="1504"/>
      <c r="AJ243" s="1526"/>
    </row>
    <row r="244" spans="1:36" s="1507" customFormat="1" ht="16.5" customHeight="1">
      <c r="A244" s="1554">
        <v>93</v>
      </c>
      <c r="B244" s="1555"/>
      <c r="C244" s="1551" t="s">
        <v>793</v>
      </c>
      <c r="D244" s="1497" t="s">
        <v>485</v>
      </c>
      <c r="E244" s="1497"/>
      <c r="F244" s="1497">
        <v>11697.82</v>
      </c>
      <c r="G244" s="1497"/>
      <c r="H244" s="1497"/>
      <c r="I244" s="1497">
        <v>2</v>
      </c>
      <c r="J244" s="1503">
        <f t="shared" si="0"/>
        <v>23395.64</v>
      </c>
      <c r="K244" s="1503">
        <f t="shared" si="1"/>
        <v>2</v>
      </c>
      <c r="L244" s="1503">
        <f t="shared" si="2"/>
        <v>23395.64</v>
      </c>
      <c r="M244" s="1529"/>
      <c r="N244" s="1503">
        <f t="shared" si="3"/>
        <v>0</v>
      </c>
      <c r="O244" s="1502">
        <f t="shared" si="4"/>
        <v>0</v>
      </c>
      <c r="P244" s="1503">
        <f t="shared" si="5"/>
        <v>0</v>
      </c>
      <c r="Q244" s="1502">
        <f t="shared" si="6"/>
        <v>1</v>
      </c>
      <c r="R244" s="1503">
        <f t="shared" si="7"/>
        <v>11697.82</v>
      </c>
      <c r="S244" s="1502">
        <f t="shared" si="8"/>
        <v>0</v>
      </c>
      <c r="T244" s="1503">
        <f t="shared" si="9"/>
        <v>0</v>
      </c>
      <c r="U244" s="1502">
        <f t="shared" si="10"/>
        <v>2</v>
      </c>
      <c r="V244" s="1503">
        <f t="shared" si="11"/>
        <v>23395.64</v>
      </c>
      <c r="W244" s="1504"/>
      <c r="X244" s="1526"/>
      <c r="Y244" s="1504"/>
      <c r="Z244" s="1526"/>
      <c r="AA244" s="1504"/>
      <c r="AB244" s="1526"/>
      <c r="AC244" s="1504"/>
      <c r="AD244" s="1526"/>
      <c r="AE244" s="1504"/>
      <c r="AF244" s="1526"/>
      <c r="AG244" s="1504">
        <v>1</v>
      </c>
      <c r="AH244" s="1526">
        <f t="shared" si="12"/>
        <v>11697.82</v>
      </c>
      <c r="AI244" s="1504"/>
      <c r="AJ244" s="1526"/>
    </row>
    <row r="245" spans="1:36" s="1507" customFormat="1" ht="16.5" customHeight="1">
      <c r="A245" s="1554">
        <v>94</v>
      </c>
      <c r="B245" s="1555"/>
      <c r="C245" s="1551" t="s">
        <v>794</v>
      </c>
      <c r="D245" s="1497" t="s">
        <v>485</v>
      </c>
      <c r="E245" s="1497"/>
      <c r="F245" s="1497">
        <v>60033.17</v>
      </c>
      <c r="G245" s="1497"/>
      <c r="H245" s="1497"/>
      <c r="I245" s="1497">
        <v>2</v>
      </c>
      <c r="J245" s="1503">
        <f t="shared" si="0"/>
        <v>120066.34</v>
      </c>
      <c r="K245" s="1503">
        <f t="shared" si="1"/>
        <v>2</v>
      </c>
      <c r="L245" s="1503">
        <f t="shared" si="2"/>
        <v>120066.34</v>
      </c>
      <c r="M245" s="1529"/>
      <c r="N245" s="1503">
        <f t="shared" si="3"/>
        <v>0</v>
      </c>
      <c r="O245" s="1502">
        <f t="shared" si="4"/>
        <v>0</v>
      </c>
      <c r="P245" s="1503">
        <f t="shared" si="5"/>
        <v>0</v>
      </c>
      <c r="Q245" s="1502">
        <f t="shared" si="6"/>
        <v>1</v>
      </c>
      <c r="R245" s="1503">
        <f t="shared" si="7"/>
        <v>60033.17</v>
      </c>
      <c r="S245" s="1502">
        <f t="shared" si="8"/>
        <v>0</v>
      </c>
      <c r="T245" s="1503">
        <f t="shared" si="9"/>
        <v>0</v>
      </c>
      <c r="U245" s="1502">
        <f t="shared" si="10"/>
        <v>2</v>
      </c>
      <c r="V245" s="1503">
        <f t="shared" si="11"/>
        <v>120066.34</v>
      </c>
      <c r="W245" s="1504"/>
      <c r="X245" s="1526"/>
      <c r="Y245" s="1504"/>
      <c r="Z245" s="1526"/>
      <c r="AA245" s="1504"/>
      <c r="AB245" s="1526"/>
      <c r="AC245" s="1504"/>
      <c r="AD245" s="1526"/>
      <c r="AE245" s="1504"/>
      <c r="AF245" s="1526"/>
      <c r="AG245" s="1504">
        <v>1</v>
      </c>
      <c r="AH245" s="1526">
        <f t="shared" si="12"/>
        <v>60033.17</v>
      </c>
      <c r="AI245" s="1504"/>
      <c r="AJ245" s="1526"/>
    </row>
    <row r="246" spans="1:36" s="1507" customFormat="1" ht="16.5" customHeight="1">
      <c r="A246" s="1554">
        <v>95</v>
      </c>
      <c r="B246" s="1555"/>
      <c r="C246" s="1551" t="s">
        <v>795</v>
      </c>
      <c r="D246" s="1497" t="s">
        <v>485</v>
      </c>
      <c r="E246" s="1497"/>
      <c r="F246" s="1497">
        <v>2438.86</v>
      </c>
      <c r="G246" s="1497"/>
      <c r="H246" s="1497"/>
      <c r="I246" s="1497">
        <v>2</v>
      </c>
      <c r="J246" s="1503">
        <f t="shared" si="0"/>
        <v>4877.72</v>
      </c>
      <c r="K246" s="1503">
        <f t="shared" si="1"/>
        <v>2</v>
      </c>
      <c r="L246" s="1503">
        <f t="shared" si="2"/>
        <v>4877.72</v>
      </c>
      <c r="M246" s="1529"/>
      <c r="N246" s="1503">
        <f t="shared" si="3"/>
        <v>0</v>
      </c>
      <c r="O246" s="1502">
        <f t="shared" si="4"/>
        <v>0</v>
      </c>
      <c r="P246" s="1503">
        <f t="shared" si="5"/>
        <v>0</v>
      </c>
      <c r="Q246" s="1502">
        <f t="shared" si="6"/>
        <v>0</v>
      </c>
      <c r="R246" s="1503">
        <f t="shared" si="7"/>
        <v>0</v>
      </c>
      <c r="S246" s="1502">
        <f t="shared" si="8"/>
        <v>0</v>
      </c>
      <c r="T246" s="1503">
        <f t="shared" si="9"/>
        <v>0</v>
      </c>
      <c r="U246" s="1502">
        <f t="shared" si="10"/>
        <v>2</v>
      </c>
      <c r="V246" s="1503">
        <f t="shared" si="11"/>
        <v>4877.72</v>
      </c>
      <c r="W246" s="1504"/>
      <c r="X246" s="1526"/>
      <c r="Y246" s="1504"/>
      <c r="Z246" s="1526"/>
      <c r="AA246" s="1504"/>
      <c r="AB246" s="1526"/>
      <c r="AC246" s="1504"/>
      <c r="AD246" s="1526"/>
      <c r="AE246" s="1504"/>
      <c r="AF246" s="1526"/>
      <c r="AG246" s="1504"/>
      <c r="AH246" s="1526"/>
      <c r="AI246" s="1504"/>
      <c r="AJ246" s="1526"/>
    </row>
    <row r="247" spans="1:36" s="1507" customFormat="1" ht="16.5" customHeight="1">
      <c r="A247" s="1554"/>
      <c r="B247" s="1555"/>
      <c r="C247" s="1551" t="s">
        <v>796</v>
      </c>
      <c r="D247" s="1497"/>
      <c r="E247" s="1497"/>
      <c r="F247" s="1497"/>
      <c r="G247" s="1497"/>
      <c r="H247" s="1497"/>
      <c r="I247" s="1497"/>
      <c r="J247" s="1503"/>
      <c r="K247" s="1503"/>
      <c r="L247" s="1503"/>
      <c r="M247" s="1529"/>
      <c r="N247" s="1503"/>
      <c r="O247" s="1503"/>
      <c r="P247" s="1503"/>
      <c r="Q247" s="1502"/>
      <c r="R247" s="1503"/>
      <c r="S247" s="1502"/>
      <c r="T247" s="1503"/>
      <c r="U247" s="1502"/>
      <c r="V247" s="1503"/>
      <c r="W247" s="1504"/>
      <c r="X247" s="1526"/>
      <c r="Y247" s="1504"/>
      <c r="Z247" s="1526"/>
      <c r="AA247" s="1504"/>
      <c r="AB247" s="1526"/>
      <c r="AC247" s="1504"/>
      <c r="AD247" s="1526"/>
      <c r="AE247" s="1504"/>
      <c r="AF247" s="1526"/>
      <c r="AG247" s="1504"/>
      <c r="AH247" s="1526"/>
      <c r="AI247" s="1504"/>
      <c r="AJ247" s="1526"/>
    </row>
    <row r="248" spans="1:36" s="1507" customFormat="1" ht="16.5" customHeight="1">
      <c r="A248" s="1554"/>
      <c r="B248" s="1555"/>
      <c r="C248" s="1551" t="s">
        <v>797</v>
      </c>
      <c r="D248" s="1497"/>
      <c r="E248" s="1497"/>
      <c r="F248" s="1497"/>
      <c r="G248" s="1497"/>
      <c r="H248" s="1497"/>
      <c r="I248" s="1497"/>
      <c r="J248" s="1503"/>
      <c r="K248" s="1503"/>
      <c r="L248" s="1503"/>
      <c r="M248" s="1529"/>
      <c r="N248" s="1503"/>
      <c r="O248" s="1503"/>
      <c r="P248" s="1503"/>
      <c r="Q248" s="1502"/>
      <c r="R248" s="1503"/>
      <c r="S248" s="1502"/>
      <c r="T248" s="1503"/>
      <c r="U248" s="1502"/>
      <c r="V248" s="1503"/>
      <c r="W248" s="1504"/>
      <c r="X248" s="1526"/>
      <c r="Y248" s="1504"/>
      <c r="Z248" s="1526"/>
      <c r="AA248" s="1504"/>
      <c r="AB248" s="1526"/>
      <c r="AC248" s="1504"/>
      <c r="AD248" s="1526"/>
      <c r="AE248" s="1504"/>
      <c r="AF248" s="1526"/>
      <c r="AG248" s="1504"/>
      <c r="AH248" s="1526"/>
      <c r="AI248" s="1504"/>
      <c r="AJ248" s="1526"/>
    </row>
    <row r="249" spans="1:36" s="1507" customFormat="1" ht="16.5" customHeight="1">
      <c r="A249" s="1554">
        <v>96</v>
      </c>
      <c r="B249" s="1555"/>
      <c r="C249" s="1551" t="s">
        <v>798</v>
      </c>
      <c r="D249" s="1497" t="s">
        <v>485</v>
      </c>
      <c r="E249" s="1497"/>
      <c r="F249" s="1497">
        <v>2638.63</v>
      </c>
      <c r="G249" s="1497"/>
      <c r="H249" s="1497"/>
      <c r="I249" s="1497">
        <v>2</v>
      </c>
      <c r="J249" s="1503">
        <f>I249*F249</f>
        <v>5277.26</v>
      </c>
      <c r="K249" s="1503">
        <f>+I249</f>
        <v>2</v>
      </c>
      <c r="L249" s="1503">
        <f>ROUND(K249*$F249,2)</f>
        <v>5277.26</v>
      </c>
      <c r="M249" s="1529"/>
      <c r="N249" s="1503">
        <f>M249*F249</f>
        <v>0</v>
      </c>
      <c r="O249" s="1502">
        <f>I249-K249+M249</f>
        <v>0</v>
      </c>
      <c r="P249" s="1503">
        <f>O249*F249</f>
        <v>0</v>
      </c>
      <c r="Q249" s="1502">
        <f>W249+Y249+AA249+AC249+AE249+AG249</f>
        <v>3</v>
      </c>
      <c r="R249" s="1503">
        <f>Q249*F249</f>
        <v>7915.89</v>
      </c>
      <c r="S249" s="1502">
        <f>W249+Y249+AA249+AC249+AE249</f>
        <v>0</v>
      </c>
      <c r="T249" s="1503">
        <f>S249*F249</f>
        <v>0</v>
      </c>
      <c r="U249" s="1502">
        <f>I249-S249</f>
        <v>2</v>
      </c>
      <c r="V249" s="1503">
        <f>U249*F249</f>
        <v>5277.26</v>
      </c>
      <c r="W249" s="1504"/>
      <c r="X249" s="1526"/>
      <c r="Y249" s="1504"/>
      <c r="Z249" s="1526"/>
      <c r="AA249" s="1504"/>
      <c r="AB249" s="1526"/>
      <c r="AC249" s="1504"/>
      <c r="AD249" s="1526"/>
      <c r="AE249" s="1504"/>
      <c r="AF249" s="1526"/>
      <c r="AG249" s="1504">
        <v>3</v>
      </c>
      <c r="AH249" s="1526">
        <f>AG249*F249</f>
        <v>7915.89</v>
      </c>
      <c r="AI249" s="1504"/>
      <c r="AJ249" s="1526"/>
    </row>
    <row r="250" spans="1:36" s="1507" customFormat="1" ht="16.5" customHeight="1">
      <c r="A250" s="1554"/>
      <c r="B250" s="1555"/>
      <c r="C250" s="1551" t="s">
        <v>799</v>
      </c>
      <c r="D250" s="1497"/>
      <c r="E250" s="1497"/>
      <c r="F250" s="1497"/>
      <c r="G250" s="1497"/>
      <c r="H250" s="1497"/>
      <c r="I250" s="1497"/>
      <c r="J250" s="1503"/>
      <c r="K250" s="1503"/>
      <c r="L250" s="1503"/>
      <c r="M250" s="1529"/>
      <c r="N250" s="1503"/>
      <c r="O250" s="1503"/>
      <c r="P250" s="1503"/>
      <c r="Q250" s="1502"/>
      <c r="R250" s="1503"/>
      <c r="S250" s="1502"/>
      <c r="T250" s="1503"/>
      <c r="U250" s="1502"/>
      <c r="V250" s="1503"/>
      <c r="W250" s="1504"/>
      <c r="X250" s="1526"/>
      <c r="Y250" s="1504"/>
      <c r="Z250" s="1526"/>
      <c r="AA250" s="1504"/>
      <c r="AB250" s="1526"/>
      <c r="AC250" s="1504"/>
      <c r="AD250" s="1526"/>
      <c r="AE250" s="1504"/>
      <c r="AF250" s="1526"/>
      <c r="AG250" s="1504"/>
      <c r="AH250" s="1526"/>
      <c r="AI250" s="1504"/>
      <c r="AJ250" s="1526"/>
    </row>
    <row r="251" spans="1:36" s="1507" customFormat="1" ht="16.5" customHeight="1">
      <c r="A251" s="1554">
        <v>97</v>
      </c>
      <c r="B251" s="1555"/>
      <c r="C251" s="1551" t="s">
        <v>800</v>
      </c>
      <c r="D251" s="1497" t="s">
        <v>485</v>
      </c>
      <c r="E251" s="1497"/>
      <c r="F251" s="1497">
        <v>2638.63</v>
      </c>
      <c r="G251" s="1497"/>
      <c r="H251" s="1497"/>
      <c r="I251" s="1497">
        <v>2</v>
      </c>
      <c r="J251" s="1503">
        <f>I251*F251</f>
        <v>5277.26</v>
      </c>
      <c r="K251" s="1503">
        <f>+I251</f>
        <v>2</v>
      </c>
      <c r="L251" s="1503">
        <f>ROUND(K251*$F251,2)</f>
        <v>5277.26</v>
      </c>
      <c r="M251" s="1529"/>
      <c r="N251" s="1503">
        <f>M251*F251</f>
        <v>0</v>
      </c>
      <c r="O251" s="1502">
        <f>I251-K251+M251</f>
        <v>0</v>
      </c>
      <c r="P251" s="1503">
        <f>O251*F251</f>
        <v>0</v>
      </c>
      <c r="Q251" s="1502">
        <f>W251+Y251+AA251+AC251+AE251+AG251</f>
        <v>2</v>
      </c>
      <c r="R251" s="1503">
        <f>Q251*F251</f>
        <v>5277.26</v>
      </c>
      <c r="S251" s="1502">
        <f>W251+Y251+AA251+AC251+AE251</f>
        <v>0</v>
      </c>
      <c r="T251" s="1503">
        <f>S251*F251</f>
        <v>0</v>
      </c>
      <c r="U251" s="1502">
        <f>I251-S251</f>
        <v>2</v>
      </c>
      <c r="V251" s="1503">
        <f>U251*F251</f>
        <v>5277.26</v>
      </c>
      <c r="W251" s="1504"/>
      <c r="X251" s="1526"/>
      <c r="Y251" s="1504"/>
      <c r="Z251" s="1526"/>
      <c r="AA251" s="1504"/>
      <c r="AB251" s="1526"/>
      <c r="AC251" s="1504"/>
      <c r="AD251" s="1526"/>
      <c r="AE251" s="1504"/>
      <c r="AF251" s="1526"/>
      <c r="AG251" s="1504">
        <v>2</v>
      </c>
      <c r="AH251" s="1526">
        <f>AG251*F251</f>
        <v>5277.26</v>
      </c>
      <c r="AI251" s="1504">
        <v>2</v>
      </c>
      <c r="AJ251" s="1526">
        <f>AI251*F251</f>
        <v>5277.26</v>
      </c>
    </row>
    <row r="252" spans="1:36" s="1507" customFormat="1" ht="16.5" customHeight="1">
      <c r="A252" s="1554"/>
      <c r="B252" s="1555"/>
      <c r="C252" s="1551" t="s">
        <v>801</v>
      </c>
      <c r="D252" s="1497"/>
      <c r="E252" s="1497"/>
      <c r="F252" s="1497"/>
      <c r="G252" s="1497"/>
      <c r="H252" s="1497"/>
      <c r="I252" s="1497"/>
      <c r="J252" s="1503"/>
      <c r="K252" s="1503"/>
      <c r="L252" s="1503"/>
      <c r="M252" s="1529"/>
      <c r="N252" s="1503"/>
      <c r="O252" s="1503"/>
      <c r="P252" s="1503"/>
      <c r="Q252" s="1502"/>
      <c r="R252" s="1503"/>
      <c r="S252" s="1502"/>
      <c r="T252" s="1503"/>
      <c r="U252" s="1502"/>
      <c r="V252" s="1503"/>
      <c r="W252" s="1504"/>
      <c r="X252" s="1526"/>
      <c r="Y252" s="1504"/>
      <c r="Z252" s="1526"/>
      <c r="AA252" s="1504"/>
      <c r="AB252" s="1526"/>
      <c r="AC252" s="1504"/>
      <c r="AD252" s="1526"/>
      <c r="AE252" s="1504"/>
      <c r="AF252" s="1526"/>
      <c r="AG252" s="1504"/>
      <c r="AH252" s="1526"/>
      <c r="AI252" s="1504"/>
      <c r="AJ252" s="1526"/>
    </row>
    <row r="253" spans="1:36" s="1507" customFormat="1" ht="16.5" customHeight="1">
      <c r="A253" s="1554">
        <v>98</v>
      </c>
      <c r="B253" s="1555"/>
      <c r="C253" s="1551" t="s">
        <v>802</v>
      </c>
      <c r="D253" s="1497" t="s">
        <v>485</v>
      </c>
      <c r="E253" s="1497"/>
      <c r="F253" s="1497">
        <v>1260.25</v>
      </c>
      <c r="G253" s="1497"/>
      <c r="H253" s="1497"/>
      <c r="I253" s="1497">
        <v>2</v>
      </c>
      <c r="J253" s="1503">
        <f>I253*F253</f>
        <v>2520.5</v>
      </c>
      <c r="K253" s="1503">
        <f>+I253</f>
        <v>2</v>
      </c>
      <c r="L253" s="1503">
        <f>ROUND(K253*$F253,2)</f>
        <v>2520.5</v>
      </c>
      <c r="M253" s="1529"/>
      <c r="N253" s="1503">
        <f>M253*F253</f>
        <v>0</v>
      </c>
      <c r="O253" s="1502">
        <f>I253-K253+M253</f>
        <v>0</v>
      </c>
      <c r="P253" s="1503">
        <f>O253*F253</f>
        <v>0</v>
      </c>
      <c r="Q253" s="1502">
        <f>W253+Y253+AA253+AC253+AE253+AG253</f>
        <v>32</v>
      </c>
      <c r="R253" s="1503">
        <f>Q253*F253</f>
        <v>40328</v>
      </c>
      <c r="S253" s="1502">
        <f>W253+Y253+AA253+AC253+AE253</f>
        <v>0</v>
      </c>
      <c r="T253" s="1503">
        <f>S253*F253</f>
        <v>0</v>
      </c>
      <c r="U253" s="1502">
        <f>I253-S253</f>
        <v>2</v>
      </c>
      <c r="V253" s="1503">
        <f>U253*F253</f>
        <v>2520.5</v>
      </c>
      <c r="W253" s="1504"/>
      <c r="X253" s="1526"/>
      <c r="Y253" s="1504"/>
      <c r="Z253" s="1526"/>
      <c r="AA253" s="1504"/>
      <c r="AB253" s="1526"/>
      <c r="AC253" s="1504"/>
      <c r="AD253" s="1526"/>
      <c r="AE253" s="1504"/>
      <c r="AF253" s="1526"/>
      <c r="AG253" s="1504">
        <v>32</v>
      </c>
      <c r="AH253" s="1526">
        <f>AG253*F253</f>
        <v>40328</v>
      </c>
      <c r="AI253" s="1504"/>
      <c r="AJ253" s="1526"/>
    </row>
    <row r="254" spans="1:36" s="1507" customFormat="1" ht="16.5" customHeight="1">
      <c r="A254" s="1554"/>
      <c r="B254" s="1555"/>
      <c r="C254" s="1551" t="s">
        <v>803</v>
      </c>
      <c r="D254" s="1497"/>
      <c r="E254" s="1497"/>
      <c r="F254" s="1497"/>
      <c r="G254" s="1497"/>
      <c r="H254" s="1497"/>
      <c r="I254" s="1497"/>
      <c r="J254" s="1503"/>
      <c r="K254" s="1503"/>
      <c r="L254" s="1503"/>
      <c r="M254" s="1529"/>
      <c r="N254" s="1503"/>
      <c r="O254" s="1503"/>
      <c r="P254" s="1503"/>
      <c r="Q254" s="1502"/>
      <c r="R254" s="1503"/>
      <c r="S254" s="1502"/>
      <c r="T254" s="1503"/>
      <c r="U254" s="1502"/>
      <c r="V254" s="1503"/>
      <c r="W254" s="1504"/>
      <c r="X254" s="1526"/>
      <c r="Y254" s="1504"/>
      <c r="Z254" s="1526"/>
      <c r="AA254" s="1504"/>
      <c r="AB254" s="1526"/>
      <c r="AC254" s="1504"/>
      <c r="AD254" s="1526"/>
      <c r="AE254" s="1504"/>
      <c r="AF254" s="1526"/>
      <c r="AG254" s="1504"/>
      <c r="AH254" s="1526"/>
      <c r="AI254" s="1504"/>
      <c r="AJ254" s="1526"/>
    </row>
    <row r="255" spans="1:36" s="1507" customFormat="1" ht="16.5" customHeight="1">
      <c r="A255" s="1554">
        <v>99</v>
      </c>
      <c r="B255" s="1555"/>
      <c r="C255" s="1551" t="s">
        <v>804</v>
      </c>
      <c r="D255" s="1497" t="s">
        <v>485</v>
      </c>
      <c r="E255" s="1497"/>
      <c r="F255" s="1497">
        <v>285.47000000000003</v>
      </c>
      <c r="G255" s="1497"/>
      <c r="H255" s="1497"/>
      <c r="I255" s="1497">
        <v>18</v>
      </c>
      <c r="J255" s="1503">
        <f>I255*F255</f>
        <v>5138.4600000000009</v>
      </c>
      <c r="K255" s="1503">
        <f>+I255</f>
        <v>18</v>
      </c>
      <c r="L255" s="1503">
        <f>ROUND(K255*$F255,2)</f>
        <v>5138.46</v>
      </c>
      <c r="M255" s="1529"/>
      <c r="N255" s="1503">
        <f>M255*F255</f>
        <v>0</v>
      </c>
      <c r="O255" s="1502">
        <f>I255-K255+M255</f>
        <v>0</v>
      </c>
      <c r="P255" s="1503">
        <f>O255*F255</f>
        <v>0</v>
      </c>
      <c r="Q255" s="1502">
        <f>W255+Y255+AA255+AC255+AE255+AG255</f>
        <v>61</v>
      </c>
      <c r="R255" s="1503">
        <f>Q255*F255</f>
        <v>17413.670000000002</v>
      </c>
      <c r="S255" s="1502">
        <f>W255+Y255+AA255+AC255+AE255</f>
        <v>0</v>
      </c>
      <c r="T255" s="1503">
        <f>S255*F255</f>
        <v>0</v>
      </c>
      <c r="U255" s="1502">
        <f>I255-S255</f>
        <v>18</v>
      </c>
      <c r="V255" s="1503">
        <f>U255*F255</f>
        <v>5138.4600000000009</v>
      </c>
      <c r="W255" s="1504"/>
      <c r="X255" s="1526"/>
      <c r="Y255" s="1504"/>
      <c r="Z255" s="1526"/>
      <c r="AA255" s="1504"/>
      <c r="AB255" s="1526"/>
      <c r="AC255" s="1504"/>
      <c r="AD255" s="1526"/>
      <c r="AE255" s="1504"/>
      <c r="AF255" s="1526"/>
      <c r="AG255" s="1504">
        <v>61</v>
      </c>
      <c r="AH255" s="1526">
        <f>AG255*F255</f>
        <v>17413.670000000002</v>
      </c>
      <c r="AI255" s="1504"/>
      <c r="AJ255" s="1526"/>
    </row>
    <row r="256" spans="1:36" s="1507" customFormat="1" ht="16.5" customHeight="1">
      <c r="A256" s="1554"/>
      <c r="B256" s="1555"/>
      <c r="C256" s="1551" t="s">
        <v>805</v>
      </c>
      <c r="D256" s="1497"/>
      <c r="E256" s="1497"/>
      <c r="F256" s="1497"/>
      <c r="G256" s="1497"/>
      <c r="H256" s="1497"/>
      <c r="I256" s="1497"/>
      <c r="J256" s="1503"/>
      <c r="K256" s="1503"/>
      <c r="L256" s="1503"/>
      <c r="M256" s="1529"/>
      <c r="N256" s="1503"/>
      <c r="O256" s="1503"/>
      <c r="P256" s="1503"/>
      <c r="Q256" s="1502"/>
      <c r="R256" s="1503"/>
      <c r="S256" s="1502"/>
      <c r="T256" s="1503"/>
      <c r="U256" s="1502"/>
      <c r="V256" s="1503"/>
      <c r="W256" s="1504"/>
      <c r="X256" s="1526"/>
      <c r="Y256" s="1504"/>
      <c r="Z256" s="1526"/>
      <c r="AA256" s="1504"/>
      <c r="AB256" s="1526"/>
      <c r="AC256" s="1504"/>
      <c r="AD256" s="1526"/>
      <c r="AE256" s="1504"/>
      <c r="AF256" s="1526"/>
      <c r="AG256" s="1504"/>
      <c r="AH256" s="1526"/>
      <c r="AI256" s="1504"/>
      <c r="AJ256" s="1526"/>
    </row>
    <row r="257" spans="1:36" s="1507" customFormat="1" ht="16.5" customHeight="1">
      <c r="A257" s="1554"/>
      <c r="B257" s="1555"/>
      <c r="C257" s="1551" t="s">
        <v>806</v>
      </c>
      <c r="D257" s="1497"/>
      <c r="E257" s="1497"/>
      <c r="F257" s="1497"/>
      <c r="G257" s="1497"/>
      <c r="H257" s="1497"/>
      <c r="I257" s="1497"/>
      <c r="J257" s="1503"/>
      <c r="K257" s="1503"/>
      <c r="L257" s="1503"/>
      <c r="M257" s="1529"/>
      <c r="N257" s="1503"/>
      <c r="O257" s="1503"/>
      <c r="P257" s="1503"/>
      <c r="Q257" s="1502"/>
      <c r="R257" s="1503"/>
      <c r="S257" s="1502"/>
      <c r="T257" s="1503"/>
      <c r="U257" s="1502"/>
      <c r="V257" s="1503"/>
      <c r="W257" s="1504"/>
      <c r="X257" s="1526"/>
      <c r="Y257" s="1504"/>
      <c r="Z257" s="1526"/>
      <c r="AA257" s="1504"/>
      <c r="AB257" s="1526"/>
      <c r="AC257" s="1504"/>
      <c r="AD257" s="1526"/>
      <c r="AE257" s="1504"/>
      <c r="AF257" s="1526"/>
      <c r="AG257" s="1504"/>
      <c r="AH257" s="1526"/>
      <c r="AI257" s="1504"/>
      <c r="AJ257" s="1526"/>
    </row>
    <row r="258" spans="1:36" s="1507" customFormat="1" ht="16.5" customHeight="1">
      <c r="A258" s="1554">
        <v>100</v>
      </c>
      <c r="B258" s="1555"/>
      <c r="C258" s="1551" t="s">
        <v>807</v>
      </c>
      <c r="D258" s="1497" t="s">
        <v>485</v>
      </c>
      <c r="E258" s="1497"/>
      <c r="F258" s="1497">
        <v>31.91</v>
      </c>
      <c r="G258" s="1497"/>
      <c r="H258" s="1497"/>
      <c r="I258" s="1497">
        <v>439</v>
      </c>
      <c r="J258" s="1503">
        <f>I258*F258</f>
        <v>14008.49</v>
      </c>
      <c r="K258" s="1503">
        <f>+I258</f>
        <v>439</v>
      </c>
      <c r="L258" s="1503">
        <f>ROUND(K258*$F258,2)</f>
        <v>14008.49</v>
      </c>
      <c r="M258" s="1529"/>
      <c r="N258" s="1503">
        <f>M258*F258</f>
        <v>0</v>
      </c>
      <c r="O258" s="1502">
        <f>I258-K258+M258</f>
        <v>0</v>
      </c>
      <c r="P258" s="1503">
        <f>O258*F258</f>
        <v>0</v>
      </c>
      <c r="Q258" s="1502">
        <f>W258+Y258+AA258+AC258+AE258+AG258</f>
        <v>0</v>
      </c>
      <c r="R258" s="1503">
        <f>Q258*F258</f>
        <v>0</v>
      </c>
      <c r="S258" s="1502">
        <f>W258+Y258+AA258+AC258+AE258</f>
        <v>0</v>
      </c>
      <c r="T258" s="1503">
        <f>S258*F258</f>
        <v>0</v>
      </c>
      <c r="U258" s="1502">
        <f>I258-S258</f>
        <v>439</v>
      </c>
      <c r="V258" s="1503">
        <f>U258*F258</f>
        <v>14008.49</v>
      </c>
      <c r="W258" s="1504"/>
      <c r="X258" s="1526"/>
      <c r="Y258" s="1504"/>
      <c r="Z258" s="1526"/>
      <c r="AA258" s="1504"/>
      <c r="AB258" s="1526"/>
      <c r="AC258" s="1504"/>
      <c r="AD258" s="1526"/>
      <c r="AE258" s="1504"/>
      <c r="AF258" s="1526"/>
      <c r="AG258" s="1504"/>
      <c r="AH258" s="1526"/>
      <c r="AI258" s="1504">
        <v>269.5</v>
      </c>
      <c r="AJ258" s="1526">
        <f>AI258*F258</f>
        <v>8599.7450000000008</v>
      </c>
    </row>
    <row r="259" spans="1:36" s="1507" customFormat="1" ht="16.5" customHeight="1">
      <c r="A259" s="1554"/>
      <c r="B259" s="1555"/>
      <c r="C259" s="1551" t="s">
        <v>808</v>
      </c>
      <c r="D259" s="1497"/>
      <c r="E259" s="1497"/>
      <c r="F259" s="1497"/>
      <c r="G259" s="1497"/>
      <c r="H259" s="1497"/>
      <c r="I259" s="1497"/>
      <c r="J259" s="1503"/>
      <c r="K259" s="1503"/>
      <c r="L259" s="1503"/>
      <c r="M259" s="1529"/>
      <c r="N259" s="1503"/>
      <c r="O259" s="1503"/>
      <c r="P259" s="1503"/>
      <c r="Q259" s="1502"/>
      <c r="R259" s="1503"/>
      <c r="S259" s="1502"/>
      <c r="T259" s="1503"/>
      <c r="U259" s="1502"/>
      <c r="V259" s="1503"/>
      <c r="W259" s="1504"/>
      <c r="X259" s="1526"/>
      <c r="Y259" s="1504"/>
      <c r="Z259" s="1526"/>
      <c r="AA259" s="1504"/>
      <c r="AB259" s="1526"/>
      <c r="AC259" s="1504"/>
      <c r="AD259" s="1526"/>
      <c r="AE259" s="1504"/>
      <c r="AF259" s="1526"/>
      <c r="AG259" s="1504"/>
      <c r="AH259" s="1526"/>
      <c r="AI259" s="1504"/>
      <c r="AJ259" s="1526"/>
    </row>
    <row r="260" spans="1:36" s="1507" customFormat="1" ht="16.5" customHeight="1">
      <c r="A260" s="1554">
        <v>101</v>
      </c>
      <c r="B260" s="1555"/>
      <c r="C260" s="1551" t="s">
        <v>809</v>
      </c>
      <c r="D260" s="1497" t="s">
        <v>485</v>
      </c>
      <c r="E260" s="1497"/>
      <c r="F260" s="1497">
        <v>31.91</v>
      </c>
      <c r="G260" s="1497"/>
      <c r="H260" s="1497"/>
      <c r="I260" s="1497">
        <v>220</v>
      </c>
      <c r="J260" s="1503">
        <f>I260*F260</f>
        <v>7020.2</v>
      </c>
      <c r="K260" s="1503">
        <f>+I260</f>
        <v>220</v>
      </c>
      <c r="L260" s="1503">
        <f>ROUND(K260*$F260,2)</f>
        <v>7020.2</v>
      </c>
      <c r="M260" s="1529"/>
      <c r="N260" s="1503">
        <f>M260*F260</f>
        <v>0</v>
      </c>
      <c r="O260" s="1502">
        <f>I260-K260+M260</f>
        <v>0</v>
      </c>
      <c r="P260" s="1503">
        <f>O260*F260</f>
        <v>0</v>
      </c>
      <c r="Q260" s="1502">
        <f>W260+Y260+AA260+AC260+AE260+AG260</f>
        <v>0</v>
      </c>
      <c r="R260" s="1503">
        <f>Q260*F260</f>
        <v>0</v>
      </c>
      <c r="S260" s="1502">
        <f>W260+Y260+AA260+AC260+AE260</f>
        <v>0</v>
      </c>
      <c r="T260" s="1503">
        <f>S260*F260</f>
        <v>0</v>
      </c>
      <c r="U260" s="1502">
        <f>I260-S260</f>
        <v>220</v>
      </c>
      <c r="V260" s="1503">
        <f>U260*F260</f>
        <v>7020.2</v>
      </c>
      <c r="W260" s="1504"/>
      <c r="X260" s="1526"/>
      <c r="Y260" s="1504"/>
      <c r="Z260" s="1526"/>
      <c r="AA260" s="1504"/>
      <c r="AB260" s="1526"/>
      <c r="AC260" s="1504"/>
      <c r="AD260" s="1526"/>
      <c r="AE260" s="1504"/>
      <c r="AF260" s="1526"/>
      <c r="AG260" s="1504"/>
      <c r="AH260" s="1526"/>
      <c r="AI260" s="1504">
        <v>224.5</v>
      </c>
      <c r="AJ260" s="1526">
        <f>AI260*F260</f>
        <v>7163.7950000000001</v>
      </c>
    </row>
    <row r="261" spans="1:36" s="1507" customFormat="1" ht="16.5" customHeight="1">
      <c r="A261" s="1493"/>
      <c r="B261" s="1494"/>
      <c r="C261" s="1535" t="s">
        <v>810</v>
      </c>
      <c r="D261" s="1529"/>
      <c r="E261" s="1529"/>
      <c r="F261" s="1535"/>
      <c r="G261" s="1535"/>
      <c r="H261" s="1535"/>
      <c r="I261" s="1524"/>
      <c r="J261" s="1534">
        <f>SUM(J220:J260)</f>
        <v>337021.6</v>
      </c>
      <c r="K261" s="1535" t="s">
        <v>589</v>
      </c>
      <c r="L261" s="1534">
        <f>SUM(L220:L260)</f>
        <v>337021.6</v>
      </c>
      <c r="M261" s="1535" t="s">
        <v>589</v>
      </c>
      <c r="N261" s="1534">
        <f>SUM(N220:N260)</f>
        <v>0</v>
      </c>
      <c r="O261" s="1535"/>
      <c r="P261" s="1534">
        <f>SUM(P220:P260)</f>
        <v>0</v>
      </c>
      <c r="Q261" s="1535"/>
      <c r="R261" s="1534">
        <f>SUM(R220:R260)</f>
        <v>267594.11</v>
      </c>
      <c r="S261" s="1535"/>
      <c r="T261" s="1534">
        <f>SUM(T220:T260)</f>
        <v>0</v>
      </c>
      <c r="U261" s="1535"/>
      <c r="V261" s="1534">
        <f>SUM(V220:V260)</f>
        <v>337021.6</v>
      </c>
      <c r="W261" s="1534"/>
      <c r="X261" s="1534">
        <f>SUM(X220:X260)</f>
        <v>0</v>
      </c>
      <c r="Y261" s="1504"/>
      <c r="Z261" s="1534">
        <f>SUM(Z220:Z260)</f>
        <v>0</v>
      </c>
      <c r="AA261" s="1504"/>
      <c r="AB261" s="1534">
        <f>SUM(AB220:AB260)</f>
        <v>0</v>
      </c>
      <c r="AC261" s="1504"/>
      <c r="AD261" s="1534">
        <f>SUM(AD220:AD260)</f>
        <v>0</v>
      </c>
      <c r="AE261" s="1504"/>
      <c r="AF261" s="1534">
        <f>SUM(AF220:AF260)</f>
        <v>0</v>
      </c>
      <c r="AG261" s="1504"/>
      <c r="AH261" s="1534">
        <f>SUM(AH220:AH260)</f>
        <v>267594.11</v>
      </c>
      <c r="AI261" s="1504"/>
      <c r="AJ261" s="1534">
        <f>SUM(AJ220:AJ260)</f>
        <v>74248.235499999995</v>
      </c>
    </row>
    <row r="262" spans="1:36" s="1507" customFormat="1" ht="16.5" customHeight="1">
      <c r="A262" s="1557"/>
      <c r="B262" s="1558"/>
      <c r="C262" s="1559" t="s">
        <v>235</v>
      </c>
      <c r="D262" s="1560"/>
      <c r="E262" s="1560"/>
      <c r="F262" s="1561"/>
      <c r="G262" s="1561"/>
      <c r="H262" s="1561"/>
      <c r="I262" s="1512"/>
      <c r="J262" s="1513"/>
      <c r="K262" s="1514"/>
      <c r="L262" s="1523"/>
      <c r="M262" s="1530"/>
      <c r="N262" s="1517"/>
      <c r="O262" s="1530"/>
      <c r="P262" s="1517"/>
      <c r="Q262" s="1516"/>
      <c r="R262" s="1530"/>
      <c r="S262" s="1530"/>
      <c r="T262" s="1517"/>
      <c r="U262" s="1530"/>
      <c r="V262" s="1517"/>
      <c r="W262" s="1531"/>
      <c r="X262" s="1531"/>
      <c r="Y262" s="1530"/>
      <c r="Z262" s="1532"/>
      <c r="AA262" s="1530"/>
      <c r="AB262" s="1532"/>
      <c r="AC262" s="1530"/>
      <c r="AD262" s="1532"/>
      <c r="AE262" s="1530"/>
      <c r="AF262" s="1532"/>
      <c r="AG262" s="1530"/>
      <c r="AH262" s="1532"/>
      <c r="AI262" s="1530"/>
      <c r="AJ262" s="1532"/>
    </row>
    <row r="263" spans="1:36" s="1507" customFormat="1" ht="16.5" customHeight="1">
      <c r="A263" s="1554" t="s">
        <v>811</v>
      </c>
      <c r="B263" s="1555"/>
      <c r="C263" s="1551" t="s">
        <v>812</v>
      </c>
      <c r="D263" s="1529" t="s">
        <v>489</v>
      </c>
      <c r="E263" s="1529"/>
      <c r="F263" s="1497">
        <v>789.58</v>
      </c>
      <c r="G263" s="1497"/>
      <c r="H263" s="1497"/>
      <c r="I263" s="1524"/>
      <c r="J263" s="1534"/>
      <c r="K263" s="1535"/>
      <c r="L263" s="1534"/>
      <c r="M263" s="1535"/>
      <c r="N263" s="1534"/>
      <c r="O263" s="1535"/>
      <c r="P263" s="1534"/>
      <c r="Q263" s="1502">
        <f t="shared" ref="Q263:Q273" si="13">W263+Y263+AA263+AC263+AE263+AG263</f>
        <v>0</v>
      </c>
      <c r="R263" s="1503">
        <f t="shared" ref="R263:R273" si="14">Q263*F263</f>
        <v>0</v>
      </c>
      <c r="S263" s="1502">
        <f t="shared" ref="S263:S273" si="15">W263+Y263+AA263+AC263+AE263</f>
        <v>0</v>
      </c>
      <c r="T263" s="1503">
        <f t="shared" ref="T263:T273" si="16">S263*F263</f>
        <v>0</v>
      </c>
      <c r="U263" s="1535"/>
      <c r="V263" s="1534"/>
      <c r="W263" s="1504"/>
      <c r="X263" s="1526"/>
      <c r="Y263" s="1504"/>
      <c r="Z263" s="1536"/>
      <c r="AA263" s="1504"/>
      <c r="AB263" s="1536"/>
      <c r="AC263" s="1504"/>
      <c r="AD263" s="1536"/>
      <c r="AE263" s="1504"/>
      <c r="AF263" s="1536"/>
      <c r="AG263" s="1504"/>
      <c r="AH263" s="1526"/>
      <c r="AI263" s="1504">
        <v>550</v>
      </c>
      <c r="AJ263" s="1526">
        <f t="shared" ref="AJ263:AJ273" si="17">AI263*F263</f>
        <v>434269</v>
      </c>
    </row>
    <row r="264" spans="1:36" s="1507" customFormat="1" ht="16.5" customHeight="1">
      <c r="A264" s="1554" t="s">
        <v>813</v>
      </c>
      <c r="B264" s="1555"/>
      <c r="C264" s="1551" t="s">
        <v>814</v>
      </c>
      <c r="D264" s="1529" t="s">
        <v>489</v>
      </c>
      <c r="E264" s="1529"/>
      <c r="F264" s="1497">
        <v>396.59</v>
      </c>
      <c r="G264" s="1497"/>
      <c r="H264" s="1497"/>
      <c r="I264" s="1524"/>
      <c r="J264" s="1534"/>
      <c r="K264" s="1535"/>
      <c r="L264" s="1534"/>
      <c r="M264" s="1535"/>
      <c r="N264" s="1534"/>
      <c r="O264" s="1535"/>
      <c r="P264" s="1534"/>
      <c r="Q264" s="1502">
        <f t="shared" si="13"/>
        <v>0</v>
      </c>
      <c r="R264" s="1503">
        <f t="shared" si="14"/>
        <v>0</v>
      </c>
      <c r="S264" s="1502">
        <f t="shared" si="15"/>
        <v>0</v>
      </c>
      <c r="T264" s="1503">
        <f t="shared" si="16"/>
        <v>0</v>
      </c>
      <c r="U264" s="1535"/>
      <c r="V264" s="1534"/>
      <c r="W264" s="1504"/>
      <c r="X264" s="1526"/>
      <c r="Y264" s="1504"/>
      <c r="Z264" s="1536"/>
      <c r="AA264" s="1504"/>
      <c r="AB264" s="1536"/>
      <c r="AC264" s="1504"/>
      <c r="AD264" s="1536"/>
      <c r="AE264" s="1504"/>
      <c r="AF264" s="1536"/>
      <c r="AG264" s="1504"/>
      <c r="AH264" s="1526"/>
      <c r="AI264" s="1504">
        <v>550</v>
      </c>
      <c r="AJ264" s="1526">
        <f t="shared" si="17"/>
        <v>218124.5</v>
      </c>
    </row>
    <row r="265" spans="1:36" s="1507" customFormat="1" ht="16.5" customHeight="1">
      <c r="A265" s="1554" t="s">
        <v>815</v>
      </c>
      <c r="B265" s="1555"/>
      <c r="C265" s="1551" t="s">
        <v>816</v>
      </c>
      <c r="D265" s="1529" t="s">
        <v>485</v>
      </c>
      <c r="E265" s="1529"/>
      <c r="F265" s="1497">
        <v>9485.2000000000007</v>
      </c>
      <c r="G265" s="1497"/>
      <c r="H265" s="1497"/>
      <c r="I265" s="1524"/>
      <c r="J265" s="1534"/>
      <c r="K265" s="1535"/>
      <c r="L265" s="1534"/>
      <c r="M265" s="1535"/>
      <c r="N265" s="1534"/>
      <c r="O265" s="1535"/>
      <c r="P265" s="1534"/>
      <c r="Q265" s="1502">
        <f t="shared" si="13"/>
        <v>0</v>
      </c>
      <c r="R265" s="1503">
        <f t="shared" si="14"/>
        <v>0</v>
      </c>
      <c r="S265" s="1502">
        <f t="shared" si="15"/>
        <v>0</v>
      </c>
      <c r="T265" s="1503">
        <f t="shared" si="16"/>
        <v>0</v>
      </c>
      <c r="U265" s="1535"/>
      <c r="V265" s="1534"/>
      <c r="W265" s="1504"/>
      <c r="X265" s="1526"/>
      <c r="Y265" s="1504"/>
      <c r="Z265" s="1536"/>
      <c r="AA265" s="1504"/>
      <c r="AB265" s="1536"/>
      <c r="AC265" s="1504"/>
      <c r="AD265" s="1536"/>
      <c r="AE265" s="1504"/>
      <c r="AF265" s="1536"/>
      <c r="AG265" s="1504"/>
      <c r="AH265" s="1526"/>
      <c r="AI265" s="1504">
        <v>1.5</v>
      </c>
      <c r="AJ265" s="1526">
        <f t="shared" si="17"/>
        <v>14227.800000000001</v>
      </c>
    </row>
    <row r="266" spans="1:36" s="1507" customFormat="1" ht="16.5" customHeight="1">
      <c r="A266" s="1554" t="s">
        <v>817</v>
      </c>
      <c r="B266" s="1555"/>
      <c r="C266" s="1551" t="s">
        <v>818</v>
      </c>
      <c r="D266" s="1529" t="s">
        <v>485</v>
      </c>
      <c r="E266" s="1529"/>
      <c r="F266" s="1497">
        <v>1876.29</v>
      </c>
      <c r="G266" s="1497"/>
      <c r="H266" s="1497"/>
      <c r="I266" s="1524"/>
      <c r="J266" s="1534"/>
      <c r="K266" s="1535"/>
      <c r="L266" s="1534"/>
      <c r="M266" s="1535"/>
      <c r="N266" s="1534"/>
      <c r="O266" s="1535"/>
      <c r="P266" s="1534"/>
      <c r="Q266" s="1502">
        <f t="shared" si="13"/>
        <v>0</v>
      </c>
      <c r="R266" s="1503">
        <f t="shared" si="14"/>
        <v>0</v>
      </c>
      <c r="S266" s="1502">
        <f t="shared" si="15"/>
        <v>0</v>
      </c>
      <c r="T266" s="1503">
        <f t="shared" si="16"/>
        <v>0</v>
      </c>
      <c r="U266" s="1535"/>
      <c r="V266" s="1534"/>
      <c r="W266" s="1504"/>
      <c r="X266" s="1526"/>
      <c r="Y266" s="1504"/>
      <c r="Z266" s="1536"/>
      <c r="AA266" s="1504"/>
      <c r="AB266" s="1536"/>
      <c r="AC266" s="1504"/>
      <c r="AD266" s="1536"/>
      <c r="AE266" s="1504"/>
      <c r="AF266" s="1536"/>
      <c r="AG266" s="1504"/>
      <c r="AH266" s="1526"/>
      <c r="AI266" s="1504">
        <v>3</v>
      </c>
      <c r="AJ266" s="1526">
        <f t="shared" si="17"/>
        <v>5628.87</v>
      </c>
    </row>
    <row r="267" spans="1:36" s="1507" customFormat="1" ht="16.5" customHeight="1">
      <c r="A267" s="1554" t="s">
        <v>819</v>
      </c>
      <c r="B267" s="1555"/>
      <c r="C267" s="1551" t="s">
        <v>820</v>
      </c>
      <c r="D267" s="1529" t="s">
        <v>485</v>
      </c>
      <c r="E267" s="1529"/>
      <c r="F267" s="1497">
        <v>1329.02</v>
      </c>
      <c r="G267" s="1497"/>
      <c r="H267" s="1497"/>
      <c r="I267" s="1524"/>
      <c r="J267" s="1534"/>
      <c r="K267" s="1535"/>
      <c r="L267" s="1534"/>
      <c r="M267" s="1535"/>
      <c r="N267" s="1534"/>
      <c r="O267" s="1535"/>
      <c r="P267" s="1534"/>
      <c r="Q267" s="1502">
        <f t="shared" si="13"/>
        <v>0</v>
      </c>
      <c r="R267" s="1503">
        <f t="shared" si="14"/>
        <v>0</v>
      </c>
      <c r="S267" s="1502">
        <f t="shared" si="15"/>
        <v>0</v>
      </c>
      <c r="T267" s="1503">
        <f t="shared" si="16"/>
        <v>0</v>
      </c>
      <c r="U267" s="1535"/>
      <c r="V267" s="1534"/>
      <c r="W267" s="1504"/>
      <c r="X267" s="1526"/>
      <c r="Y267" s="1504"/>
      <c r="Z267" s="1536"/>
      <c r="AA267" s="1504"/>
      <c r="AB267" s="1536"/>
      <c r="AC267" s="1504"/>
      <c r="AD267" s="1536"/>
      <c r="AE267" s="1504"/>
      <c r="AF267" s="1536"/>
      <c r="AG267" s="1504"/>
      <c r="AH267" s="1526"/>
      <c r="AI267" s="1504">
        <v>1</v>
      </c>
      <c r="AJ267" s="1526">
        <f t="shared" si="17"/>
        <v>1329.02</v>
      </c>
    </row>
    <row r="268" spans="1:36" s="1507" customFormat="1" ht="16.5" customHeight="1">
      <c r="A268" s="1554" t="s">
        <v>821</v>
      </c>
      <c r="B268" s="1555"/>
      <c r="C268" s="1551" t="s">
        <v>822</v>
      </c>
      <c r="D268" s="1529" t="s">
        <v>485</v>
      </c>
      <c r="E268" s="1529"/>
      <c r="F268" s="1497">
        <v>4337.75</v>
      </c>
      <c r="G268" s="1497"/>
      <c r="H268" s="1497"/>
      <c r="I268" s="1524"/>
      <c r="J268" s="1534"/>
      <c r="K268" s="1535"/>
      <c r="L268" s="1534"/>
      <c r="M268" s="1535"/>
      <c r="N268" s="1534"/>
      <c r="O268" s="1535"/>
      <c r="P268" s="1534"/>
      <c r="Q268" s="1502">
        <f t="shared" si="13"/>
        <v>0</v>
      </c>
      <c r="R268" s="1503">
        <f t="shared" si="14"/>
        <v>0</v>
      </c>
      <c r="S268" s="1502">
        <f t="shared" si="15"/>
        <v>0</v>
      </c>
      <c r="T268" s="1503">
        <f t="shared" si="16"/>
        <v>0</v>
      </c>
      <c r="U268" s="1535"/>
      <c r="V268" s="1534"/>
      <c r="W268" s="1504"/>
      <c r="X268" s="1526"/>
      <c r="Y268" s="1504"/>
      <c r="Z268" s="1536"/>
      <c r="AA268" s="1504"/>
      <c r="AB268" s="1536"/>
      <c r="AC268" s="1504"/>
      <c r="AD268" s="1536"/>
      <c r="AE268" s="1504"/>
      <c r="AF268" s="1536"/>
      <c r="AG268" s="1504"/>
      <c r="AH268" s="1526"/>
      <c r="AI268" s="1504">
        <v>0.5</v>
      </c>
      <c r="AJ268" s="1526">
        <f t="shared" si="17"/>
        <v>2168.875</v>
      </c>
    </row>
    <row r="269" spans="1:36" s="1507" customFormat="1" ht="16.5" customHeight="1">
      <c r="A269" s="1554" t="s">
        <v>823</v>
      </c>
      <c r="B269" s="1555"/>
      <c r="C269" s="1551" t="s">
        <v>824</v>
      </c>
      <c r="D269" s="1529" t="s">
        <v>485</v>
      </c>
      <c r="E269" s="1529"/>
      <c r="F269" s="1497">
        <v>14982.59</v>
      </c>
      <c r="G269" s="1497"/>
      <c r="H269" s="1497"/>
      <c r="I269" s="1524"/>
      <c r="J269" s="1534"/>
      <c r="K269" s="1535"/>
      <c r="L269" s="1534"/>
      <c r="M269" s="1535"/>
      <c r="N269" s="1534"/>
      <c r="O269" s="1535"/>
      <c r="P269" s="1534"/>
      <c r="Q269" s="1502">
        <f t="shared" si="13"/>
        <v>0</v>
      </c>
      <c r="R269" s="1503">
        <f t="shared" si="14"/>
        <v>0</v>
      </c>
      <c r="S269" s="1502">
        <f t="shared" si="15"/>
        <v>0</v>
      </c>
      <c r="T269" s="1503">
        <f t="shared" si="16"/>
        <v>0</v>
      </c>
      <c r="U269" s="1535"/>
      <c r="V269" s="1534"/>
      <c r="W269" s="1504"/>
      <c r="X269" s="1526"/>
      <c r="Y269" s="1504"/>
      <c r="Z269" s="1536"/>
      <c r="AA269" s="1504"/>
      <c r="AB269" s="1536"/>
      <c r="AC269" s="1504"/>
      <c r="AD269" s="1536"/>
      <c r="AE269" s="1504"/>
      <c r="AF269" s="1536"/>
      <c r="AG269" s="1504"/>
      <c r="AH269" s="1526"/>
      <c r="AI269" s="1504">
        <v>0.5</v>
      </c>
      <c r="AJ269" s="1526">
        <f t="shared" si="17"/>
        <v>7491.2950000000001</v>
      </c>
    </row>
    <row r="270" spans="1:36" s="1507" customFormat="1" ht="16.5" customHeight="1">
      <c r="A270" s="1554" t="s">
        <v>825</v>
      </c>
      <c r="B270" s="1555"/>
      <c r="C270" s="1551" t="s">
        <v>826</v>
      </c>
      <c r="D270" s="1529" t="s">
        <v>827</v>
      </c>
      <c r="E270" s="1529"/>
      <c r="F270" s="1497">
        <v>12585.38</v>
      </c>
      <c r="G270" s="1497"/>
      <c r="H270" s="1497"/>
      <c r="I270" s="1524"/>
      <c r="J270" s="1534"/>
      <c r="K270" s="1535"/>
      <c r="L270" s="1534"/>
      <c r="M270" s="1535"/>
      <c r="N270" s="1534"/>
      <c r="O270" s="1535"/>
      <c r="P270" s="1534"/>
      <c r="Q270" s="1502">
        <f t="shared" si="13"/>
        <v>0</v>
      </c>
      <c r="R270" s="1503">
        <f t="shared" si="14"/>
        <v>0</v>
      </c>
      <c r="S270" s="1502">
        <f t="shared" si="15"/>
        <v>0</v>
      </c>
      <c r="T270" s="1503">
        <f t="shared" si="16"/>
        <v>0</v>
      </c>
      <c r="U270" s="1535"/>
      <c r="V270" s="1534"/>
      <c r="W270" s="1504"/>
      <c r="X270" s="1526"/>
      <c r="Y270" s="1504"/>
      <c r="Z270" s="1536"/>
      <c r="AA270" s="1504"/>
      <c r="AB270" s="1536"/>
      <c r="AC270" s="1504"/>
      <c r="AD270" s="1536"/>
      <c r="AE270" s="1504"/>
      <c r="AF270" s="1536"/>
      <c r="AG270" s="1504"/>
      <c r="AH270" s="1526"/>
      <c r="AI270" s="1504">
        <v>0.5</v>
      </c>
      <c r="AJ270" s="1526">
        <f t="shared" si="17"/>
        <v>6292.69</v>
      </c>
    </row>
    <row r="271" spans="1:36" s="1507" customFormat="1" ht="16.5" customHeight="1">
      <c r="A271" s="1554" t="s">
        <v>828</v>
      </c>
      <c r="B271" s="1555"/>
      <c r="C271" s="1551" t="s">
        <v>829</v>
      </c>
      <c r="D271" s="1529" t="s">
        <v>827</v>
      </c>
      <c r="E271" s="1529"/>
      <c r="F271" s="1497">
        <v>6472.48</v>
      </c>
      <c r="G271" s="1497"/>
      <c r="H271" s="1497"/>
      <c r="I271" s="1524"/>
      <c r="J271" s="1534"/>
      <c r="K271" s="1535"/>
      <c r="L271" s="1534"/>
      <c r="M271" s="1535"/>
      <c r="N271" s="1534"/>
      <c r="O271" s="1535"/>
      <c r="P271" s="1534"/>
      <c r="Q271" s="1502">
        <f t="shared" si="13"/>
        <v>0</v>
      </c>
      <c r="R271" s="1503">
        <f t="shared" si="14"/>
        <v>0</v>
      </c>
      <c r="S271" s="1502">
        <f t="shared" si="15"/>
        <v>0</v>
      </c>
      <c r="T271" s="1503">
        <f t="shared" si="16"/>
        <v>0</v>
      </c>
      <c r="U271" s="1535"/>
      <c r="V271" s="1534"/>
      <c r="W271" s="1504"/>
      <c r="X271" s="1526"/>
      <c r="Y271" s="1504"/>
      <c r="Z271" s="1536"/>
      <c r="AA271" s="1504"/>
      <c r="AB271" s="1536"/>
      <c r="AC271" s="1504"/>
      <c r="AD271" s="1536"/>
      <c r="AE271" s="1504"/>
      <c r="AF271" s="1536"/>
      <c r="AG271" s="1504"/>
      <c r="AH271" s="1526"/>
      <c r="AI271" s="1504">
        <v>0.5</v>
      </c>
      <c r="AJ271" s="1526">
        <f t="shared" si="17"/>
        <v>3236.24</v>
      </c>
    </row>
    <row r="272" spans="1:36" s="1507" customFormat="1" ht="16.5" customHeight="1">
      <c r="A272" s="1554" t="s">
        <v>830</v>
      </c>
      <c r="B272" s="1555"/>
      <c r="C272" s="1551" t="s">
        <v>831</v>
      </c>
      <c r="D272" s="1529" t="s">
        <v>827</v>
      </c>
      <c r="E272" s="1529"/>
      <c r="F272" s="1497">
        <v>29965.19</v>
      </c>
      <c r="G272" s="1497"/>
      <c r="H272" s="1497"/>
      <c r="I272" s="1524"/>
      <c r="J272" s="1534"/>
      <c r="K272" s="1535"/>
      <c r="L272" s="1534"/>
      <c r="M272" s="1535"/>
      <c r="N272" s="1534"/>
      <c r="O272" s="1535"/>
      <c r="P272" s="1534"/>
      <c r="Q272" s="1502">
        <f t="shared" si="13"/>
        <v>0</v>
      </c>
      <c r="R272" s="1503">
        <f t="shared" si="14"/>
        <v>0</v>
      </c>
      <c r="S272" s="1502">
        <f t="shared" si="15"/>
        <v>0</v>
      </c>
      <c r="T272" s="1503">
        <f t="shared" si="16"/>
        <v>0</v>
      </c>
      <c r="U272" s="1535"/>
      <c r="V272" s="1534"/>
      <c r="W272" s="1504"/>
      <c r="X272" s="1526"/>
      <c r="Y272" s="1504"/>
      <c r="Z272" s="1536"/>
      <c r="AA272" s="1504"/>
      <c r="AB272" s="1536"/>
      <c r="AC272" s="1504"/>
      <c r="AD272" s="1536"/>
      <c r="AE272" s="1504"/>
      <c r="AF272" s="1536"/>
      <c r="AG272" s="1504"/>
      <c r="AH272" s="1526"/>
      <c r="AI272" s="1504">
        <v>0.5</v>
      </c>
      <c r="AJ272" s="1526">
        <f t="shared" si="17"/>
        <v>14982.594999999999</v>
      </c>
    </row>
    <row r="273" spans="1:68" s="1507" customFormat="1" ht="16.5" customHeight="1">
      <c r="A273" s="1554" t="s">
        <v>832</v>
      </c>
      <c r="B273" s="1555"/>
      <c r="C273" s="1551" t="s">
        <v>833</v>
      </c>
      <c r="D273" s="1529" t="s">
        <v>485</v>
      </c>
      <c r="E273" s="1529"/>
      <c r="F273" s="1497">
        <v>14383.29</v>
      </c>
      <c r="G273" s="1497"/>
      <c r="H273" s="1497"/>
      <c r="I273" s="1524"/>
      <c r="J273" s="1534"/>
      <c r="K273" s="1535"/>
      <c r="L273" s="1534"/>
      <c r="M273" s="1535"/>
      <c r="N273" s="1534"/>
      <c r="O273" s="1535"/>
      <c r="P273" s="1534"/>
      <c r="Q273" s="1502">
        <f t="shared" si="13"/>
        <v>0</v>
      </c>
      <c r="R273" s="1503">
        <f t="shared" si="14"/>
        <v>0</v>
      </c>
      <c r="S273" s="1502">
        <f t="shared" si="15"/>
        <v>0</v>
      </c>
      <c r="T273" s="1503">
        <f t="shared" si="16"/>
        <v>0</v>
      </c>
      <c r="U273" s="1535"/>
      <c r="V273" s="1534"/>
      <c r="W273" s="1504"/>
      <c r="X273" s="1526"/>
      <c r="Y273" s="1504"/>
      <c r="Z273" s="1536"/>
      <c r="AA273" s="1504"/>
      <c r="AB273" s="1536"/>
      <c r="AC273" s="1504"/>
      <c r="AD273" s="1536"/>
      <c r="AE273" s="1504"/>
      <c r="AF273" s="1536"/>
      <c r="AG273" s="1504"/>
      <c r="AH273" s="1526"/>
      <c r="AI273" s="1504">
        <v>0.5</v>
      </c>
      <c r="AJ273" s="1526">
        <f t="shared" si="17"/>
        <v>7191.6450000000004</v>
      </c>
    </row>
    <row r="274" spans="1:68" s="1507" customFormat="1" ht="16.5" customHeight="1" thickBot="1">
      <c r="A274" s="1573"/>
      <c r="B274" s="1574"/>
      <c r="C274" s="1575" t="s">
        <v>834</v>
      </c>
      <c r="D274" s="1576"/>
      <c r="E274" s="1576"/>
      <c r="F274" s="1576"/>
      <c r="G274" s="1576"/>
      <c r="H274" s="1576"/>
      <c r="I274" s="1577"/>
      <c r="J274" s="1538">
        <f>J56+J77+J118+J142+J216+J261</f>
        <v>66073846.668200001</v>
      </c>
      <c r="K274" s="1539"/>
      <c r="L274" s="1538">
        <f>L56+L77+L118+L142+L216+L261</f>
        <v>2828438.8400000003</v>
      </c>
      <c r="M274" s="1539"/>
      <c r="N274" s="1538">
        <f>N56+N77+N118+N142+N216+N261</f>
        <v>1313011.0119999999</v>
      </c>
      <c r="O274" s="1539"/>
      <c r="P274" s="1538">
        <f>P56+P77+P118+P142+P216+P261</f>
        <v>64558418.836199999</v>
      </c>
      <c r="Q274" s="1539"/>
      <c r="R274" s="1538">
        <f>R56+R77+R118+R142+R216+R261</f>
        <v>45486043.879299998</v>
      </c>
      <c r="S274" s="1539"/>
      <c r="T274" s="1538">
        <f>T56+T77+T118+T142+T216+T261</f>
        <v>41083263.3763</v>
      </c>
      <c r="U274" s="1539"/>
      <c r="V274" s="1538">
        <f>V56+V77+V118+V142+V216+V261</f>
        <v>7495713.6714999992</v>
      </c>
      <c r="W274" s="1538"/>
      <c r="X274" s="1538">
        <f>X56+X77+X118+X142+X216+X261</f>
        <v>24280509.226300001</v>
      </c>
      <c r="Y274" s="1539"/>
      <c r="Z274" s="1538">
        <f>Z56+Z77+Z118+Z142+Z216+Z261</f>
        <v>4266733.5598999998</v>
      </c>
      <c r="AA274" s="1539"/>
      <c r="AB274" s="1538">
        <f>AB56+AB77+AB118+AB142+AB216+AB261</f>
        <v>3719017.4917000001</v>
      </c>
      <c r="AC274" s="1539"/>
      <c r="AD274" s="1538">
        <f>AD56+AD77+AD118+AD142+AD216+AD261</f>
        <v>5335978.4862000002</v>
      </c>
      <c r="AE274" s="1539"/>
      <c r="AF274" s="1538">
        <f>AF56+AF77+AF118+AF142+AF216+AF261</f>
        <v>3481024.6121999999</v>
      </c>
      <c r="AG274" s="1539"/>
      <c r="AH274" s="1538">
        <f>AH56+AH77+AH118+AH142+AH216+AH261</f>
        <v>4402780.5030000005</v>
      </c>
      <c r="AI274" s="1539"/>
      <c r="AJ274" s="1538">
        <f>AJ56+AJ77+AJ118+AJ142+AJ216+AJ261</f>
        <v>842540.16409999994</v>
      </c>
    </row>
    <row r="275" spans="1:68" s="1540" customFormat="1" ht="12.75">
      <c r="A275" s="1545"/>
      <c r="B275" s="1545"/>
      <c r="P275" s="1541"/>
      <c r="W275" s="1542"/>
      <c r="X275" s="1542"/>
      <c r="Y275" s="1542"/>
      <c r="Z275" s="1542"/>
      <c r="AA275" s="1542"/>
      <c r="AB275" s="1542"/>
      <c r="AC275" s="1542"/>
      <c r="AD275" s="1542"/>
      <c r="AE275" s="1542"/>
      <c r="AF275" s="1542"/>
      <c r="AG275" s="1542"/>
      <c r="AH275" s="1542"/>
      <c r="AI275" s="1542"/>
      <c r="AJ275" s="1542"/>
      <c r="AK275" s="1542"/>
      <c r="AL275" s="1542"/>
      <c r="AM275" s="1542"/>
      <c r="AN275" s="1542"/>
      <c r="AO275" s="1542"/>
      <c r="AP275" s="1542"/>
      <c r="AQ275" s="1542"/>
      <c r="AR275" s="1542"/>
      <c r="AS275" s="1542"/>
      <c r="AT275" s="1542"/>
      <c r="AU275" s="1542"/>
      <c r="AV275" s="1542"/>
      <c r="AW275" s="1542"/>
      <c r="AX275" s="1542"/>
      <c r="AY275" s="1542"/>
      <c r="AZ275" s="1542"/>
      <c r="BA275" s="1542"/>
      <c r="BB275" s="1542"/>
      <c r="BC275" s="1542"/>
      <c r="BD275" s="1542"/>
      <c r="BE275" s="1542"/>
      <c r="BF275" s="1542"/>
      <c r="BG275" s="1542"/>
      <c r="BH275" s="1542"/>
      <c r="BI275" s="1542"/>
      <c r="BJ275" s="1542"/>
      <c r="BK275" s="1542"/>
      <c r="BL275" s="1542"/>
      <c r="BM275" s="1542"/>
      <c r="BN275" s="1542"/>
      <c r="BO275" s="1542"/>
      <c r="BP275" s="1542"/>
    </row>
    <row r="276" spans="1:68" s="1540" customFormat="1" ht="12.75">
      <c r="A276" s="1545"/>
      <c r="B276" s="1545"/>
      <c r="P276" s="1541"/>
      <c r="W276" s="1542"/>
      <c r="X276" s="1542"/>
      <c r="Y276" s="1542"/>
      <c r="Z276" s="1542"/>
      <c r="AA276" s="1542"/>
      <c r="AB276" s="1542"/>
      <c r="AC276" s="1542"/>
      <c r="AD276" s="1542"/>
      <c r="AE276" s="1542"/>
      <c r="AF276" s="1542"/>
      <c r="AG276" s="1542"/>
      <c r="AH276" s="1542"/>
      <c r="AI276" s="1542"/>
      <c r="AJ276" s="1542"/>
      <c r="AK276" s="1542"/>
      <c r="AL276" s="1542"/>
      <c r="AM276" s="1542"/>
      <c r="AN276" s="1542"/>
      <c r="AO276" s="1542"/>
      <c r="AP276" s="1542"/>
      <c r="AQ276" s="1542"/>
      <c r="AR276" s="1542"/>
      <c r="AS276" s="1542"/>
      <c r="AT276" s="1542"/>
      <c r="AU276" s="1542"/>
      <c r="AV276" s="1542"/>
      <c r="AW276" s="1542"/>
      <c r="AX276" s="1542"/>
      <c r="AY276" s="1542"/>
      <c r="AZ276" s="1542"/>
      <c r="BA276" s="1542"/>
      <c r="BB276" s="1542"/>
      <c r="BC276" s="1542"/>
      <c r="BD276" s="1542"/>
      <c r="BE276" s="1542"/>
      <c r="BF276" s="1542"/>
      <c r="BG276" s="1542"/>
      <c r="BH276" s="1542"/>
      <c r="BI276" s="1542"/>
      <c r="BJ276" s="1542"/>
      <c r="BK276" s="1542"/>
      <c r="BL276" s="1542"/>
      <c r="BM276" s="1542"/>
      <c r="BN276" s="1542"/>
      <c r="BO276" s="1542"/>
      <c r="BP276" s="1542"/>
    </row>
    <row r="277" spans="1:68" s="1540" customFormat="1">
      <c r="A277" s="1545"/>
      <c r="B277" s="1545"/>
      <c r="V277" s="1543"/>
      <c r="W277" s="1542"/>
      <c r="X277" s="1542"/>
      <c r="Y277" s="1542"/>
      <c r="Z277" s="1542"/>
      <c r="AA277" s="1542"/>
      <c r="AB277" s="1542"/>
      <c r="AC277" s="1542"/>
      <c r="AD277" s="1542"/>
      <c r="AE277" s="1542"/>
      <c r="AF277" s="1542"/>
      <c r="AG277" s="1542"/>
      <c r="AH277" s="1542"/>
      <c r="AI277" s="1542"/>
      <c r="AJ277" s="1542"/>
      <c r="AK277" s="1542"/>
      <c r="AL277" s="1542"/>
      <c r="AM277" s="1542"/>
      <c r="AN277" s="1542"/>
      <c r="AO277" s="1542"/>
      <c r="AP277" s="1542"/>
      <c r="AQ277" s="1542"/>
      <c r="AR277" s="1542"/>
      <c r="AS277" s="1542"/>
      <c r="AT277" s="1542"/>
      <c r="AU277" s="1542"/>
      <c r="AV277" s="1542"/>
      <c r="AW277" s="1542"/>
      <c r="AX277" s="1542"/>
      <c r="AY277" s="1542"/>
      <c r="AZ277" s="1542"/>
      <c r="BA277" s="1542"/>
      <c r="BB277" s="1542"/>
      <c r="BC277" s="1542"/>
      <c r="BD277" s="1542"/>
      <c r="BE277" s="1542"/>
      <c r="BF277" s="1542"/>
      <c r="BG277" s="1542"/>
      <c r="BH277" s="1542"/>
      <c r="BI277" s="1542"/>
      <c r="BJ277" s="1542"/>
      <c r="BK277" s="1542"/>
      <c r="BL277" s="1542"/>
      <c r="BM277" s="1542"/>
      <c r="BN277" s="1542"/>
      <c r="BO277" s="1542"/>
      <c r="BP277" s="1542"/>
    </row>
    <row r="278" spans="1:68" s="1540" customFormat="1">
      <c r="A278" s="1545"/>
      <c r="B278" s="1545"/>
      <c r="W278" s="1542"/>
      <c r="X278" s="1542"/>
      <c r="Y278" s="1542"/>
      <c r="Z278" s="1542"/>
      <c r="AA278" s="1542"/>
      <c r="AB278" s="1542"/>
      <c r="AC278" s="1542"/>
      <c r="AD278" s="1542"/>
      <c r="AE278" s="1542"/>
      <c r="AF278" s="1542"/>
      <c r="AG278" s="1542"/>
      <c r="AH278" s="1542"/>
      <c r="AI278" s="1542"/>
      <c r="AJ278" s="1542"/>
      <c r="AK278" s="1542"/>
      <c r="AL278" s="1542"/>
      <c r="AM278" s="1542"/>
      <c r="AN278" s="1542"/>
      <c r="AO278" s="1542"/>
      <c r="AP278" s="1542"/>
      <c r="AQ278" s="1542"/>
      <c r="AR278" s="1542"/>
      <c r="AS278" s="1542"/>
      <c r="AT278" s="1542"/>
      <c r="AU278" s="1542"/>
      <c r="AV278" s="1542"/>
      <c r="AW278" s="1542"/>
      <c r="AX278" s="1542"/>
      <c r="AY278" s="1542"/>
      <c r="AZ278" s="1542"/>
      <c r="BA278" s="1542"/>
      <c r="BB278" s="1542"/>
      <c r="BC278" s="1542"/>
      <c r="BD278" s="1542"/>
      <c r="BE278" s="1542"/>
      <c r="BF278" s="1542"/>
      <c r="BG278" s="1542"/>
      <c r="BH278" s="1542"/>
      <c r="BI278" s="1542"/>
      <c r="BJ278" s="1542"/>
      <c r="BK278" s="1542"/>
      <c r="BL278" s="1542"/>
      <c r="BM278" s="1542"/>
      <c r="BN278" s="1542"/>
      <c r="BO278" s="1542"/>
      <c r="BP278" s="1542"/>
    </row>
    <row r="279" spans="1:68" s="1540" customFormat="1">
      <c r="A279" s="1545"/>
      <c r="B279" s="1545"/>
      <c r="W279" s="1542"/>
      <c r="X279" s="1542"/>
      <c r="Y279" s="1542"/>
      <c r="Z279" s="1542"/>
      <c r="AA279" s="1542"/>
      <c r="AB279" s="1542"/>
      <c r="AC279" s="1542"/>
      <c r="AD279" s="1542"/>
      <c r="AE279" s="1542"/>
      <c r="AF279" s="1542"/>
      <c r="AG279" s="1542"/>
      <c r="AH279" s="1542"/>
      <c r="AI279" s="1542"/>
      <c r="AJ279" s="1542"/>
      <c r="AK279" s="1542"/>
      <c r="AL279" s="1542"/>
      <c r="AM279" s="1542"/>
      <c r="AN279" s="1542"/>
      <c r="AO279" s="1542"/>
      <c r="AP279" s="1542"/>
      <c r="AQ279" s="1542"/>
      <c r="AR279" s="1542"/>
      <c r="AS279" s="1542"/>
      <c r="AT279" s="1542"/>
      <c r="AU279" s="1542"/>
      <c r="AV279" s="1542"/>
      <c r="AW279" s="1542"/>
      <c r="AX279" s="1542"/>
      <c r="AY279" s="1542"/>
      <c r="AZ279" s="1542"/>
      <c r="BA279" s="1542"/>
      <c r="BB279" s="1542"/>
      <c r="BC279" s="1542"/>
      <c r="BD279" s="1542"/>
      <c r="BE279" s="1542"/>
      <c r="BF279" s="1542"/>
      <c r="BG279" s="1542"/>
      <c r="BH279" s="1542"/>
      <c r="BI279" s="1542"/>
      <c r="BJ279" s="1542"/>
      <c r="BK279" s="1542"/>
      <c r="BL279" s="1542"/>
      <c r="BM279" s="1542"/>
      <c r="BN279" s="1542"/>
      <c r="BO279" s="1542"/>
      <c r="BP279" s="1542"/>
    </row>
    <row r="280" spans="1:68" s="1540" customFormat="1">
      <c r="A280" s="1545"/>
      <c r="B280" s="1545"/>
      <c r="P280" s="1544">
        <f>+P276/(J274*1.1)</f>
        <v>0</v>
      </c>
      <c r="R280" s="1543"/>
      <c r="W280" s="1542"/>
      <c r="X280" s="1542"/>
      <c r="Y280" s="1542"/>
      <c r="Z280" s="1542"/>
      <c r="AA280" s="1542"/>
      <c r="AB280" s="1542"/>
      <c r="AC280" s="1542"/>
      <c r="AD280" s="1542"/>
      <c r="AE280" s="1542"/>
      <c r="AF280" s="1542"/>
      <c r="AG280" s="1542"/>
      <c r="AH280" s="1542"/>
      <c r="AI280" s="1542"/>
      <c r="AJ280" s="1542"/>
      <c r="AK280" s="1542"/>
      <c r="AL280" s="1542"/>
      <c r="AM280" s="1542"/>
      <c r="AN280" s="1542"/>
      <c r="AO280" s="1542"/>
      <c r="AP280" s="1542"/>
      <c r="AQ280" s="1542"/>
      <c r="AR280" s="1542"/>
      <c r="AS280" s="1542"/>
      <c r="AT280" s="1542"/>
      <c r="AU280" s="1542"/>
      <c r="AV280" s="1542"/>
      <c r="AW280" s="1542"/>
      <c r="AX280" s="1542"/>
      <c r="AY280" s="1542"/>
      <c r="AZ280" s="1542"/>
      <c r="BA280" s="1542"/>
      <c r="BB280" s="1542"/>
      <c r="BC280" s="1542"/>
      <c r="BD280" s="1542"/>
      <c r="BE280" s="1542"/>
      <c r="BF280" s="1542"/>
      <c r="BG280" s="1542"/>
      <c r="BH280" s="1542"/>
      <c r="BI280" s="1542"/>
      <c r="BJ280" s="1542"/>
      <c r="BK280" s="1542"/>
      <c r="BL280" s="1542"/>
      <c r="BM280" s="1542"/>
      <c r="BN280" s="1542"/>
      <c r="BO280" s="1542"/>
      <c r="BP280" s="1542"/>
    </row>
    <row r="281" spans="1:68" s="1540" customFormat="1">
      <c r="A281" s="1545"/>
      <c r="B281" s="1545"/>
      <c r="W281" s="1542"/>
      <c r="X281" s="1542"/>
      <c r="Y281" s="1542"/>
      <c r="Z281" s="1542"/>
      <c r="AA281" s="1542"/>
      <c r="AB281" s="1542"/>
      <c r="AC281" s="1542"/>
      <c r="AD281" s="1542"/>
      <c r="AE281" s="1542"/>
      <c r="AF281" s="1542"/>
      <c r="AG281" s="1542"/>
      <c r="AH281" s="1542"/>
      <c r="AI281" s="1542"/>
      <c r="AJ281" s="1542"/>
      <c r="AK281" s="1542"/>
      <c r="AL281" s="1542"/>
      <c r="AM281" s="1542"/>
      <c r="AN281" s="1542"/>
      <c r="AO281" s="1542"/>
      <c r="AP281" s="1542"/>
      <c r="AQ281" s="1542"/>
      <c r="AR281" s="1542"/>
      <c r="AS281" s="1542"/>
      <c r="AT281" s="1542"/>
      <c r="AU281" s="1542"/>
      <c r="AV281" s="1542"/>
      <c r="AW281" s="1542"/>
      <c r="AX281" s="1542"/>
      <c r="AY281" s="1542"/>
      <c r="AZ281" s="1542"/>
      <c r="BA281" s="1542"/>
      <c r="BB281" s="1542"/>
      <c r="BC281" s="1542"/>
      <c r="BD281" s="1542"/>
      <c r="BE281" s="1542"/>
      <c r="BF281" s="1542"/>
      <c r="BG281" s="1542"/>
      <c r="BH281" s="1542"/>
      <c r="BI281" s="1542"/>
      <c r="BJ281" s="1542"/>
      <c r="BK281" s="1542"/>
      <c r="BL281" s="1542"/>
      <c r="BM281" s="1542"/>
      <c r="BN281" s="1542"/>
      <c r="BO281" s="1542"/>
      <c r="BP281" s="1542"/>
    </row>
    <row r="282" spans="1:68" s="1540" customFormat="1">
      <c r="A282" s="1545"/>
      <c r="B282" s="1545"/>
      <c r="V282" s="1543"/>
      <c r="W282" s="1542"/>
      <c r="X282" s="1542"/>
      <c r="Y282" s="1542"/>
      <c r="Z282" s="1542"/>
      <c r="AA282" s="1542"/>
      <c r="AB282" s="1542"/>
      <c r="AC282" s="1542"/>
      <c r="AD282" s="1542"/>
      <c r="AE282" s="1542"/>
      <c r="AF282" s="1542"/>
      <c r="AG282" s="1542"/>
      <c r="AH282" s="1542"/>
      <c r="AI282" s="1542"/>
      <c r="AJ282" s="1542"/>
      <c r="AK282" s="1542"/>
      <c r="AL282" s="1542"/>
      <c r="AM282" s="1542"/>
      <c r="AN282" s="1542"/>
      <c r="AO282" s="1542"/>
      <c r="AP282" s="1542"/>
      <c r="AQ282" s="1542"/>
      <c r="AR282" s="1542"/>
      <c r="AS282" s="1542"/>
      <c r="AT282" s="1542"/>
      <c r="AU282" s="1542"/>
      <c r="AV282" s="1542"/>
      <c r="AW282" s="1542"/>
      <c r="AX282" s="1542"/>
      <c r="AY282" s="1542"/>
      <c r="AZ282" s="1542"/>
      <c r="BA282" s="1542"/>
      <c r="BB282" s="1542"/>
      <c r="BC282" s="1542"/>
      <c r="BD282" s="1542"/>
      <c r="BE282" s="1542"/>
      <c r="BF282" s="1542"/>
      <c r="BG282" s="1542"/>
      <c r="BH282" s="1542"/>
      <c r="BI282" s="1542"/>
      <c r="BJ282" s="1542"/>
      <c r="BK282" s="1542"/>
      <c r="BL282" s="1542"/>
      <c r="BM282" s="1542"/>
      <c r="BN282" s="1542"/>
      <c r="BO282" s="1542"/>
      <c r="BP282" s="1542"/>
    </row>
    <row r="283" spans="1:68" s="1540" customFormat="1">
      <c r="A283" s="1545"/>
      <c r="B283" s="1545"/>
      <c r="P283" s="1544">
        <f>+P274/J274</f>
        <v>0.97706463436872448</v>
      </c>
      <c r="W283" s="1542"/>
      <c r="X283" s="1542"/>
      <c r="Y283" s="1542"/>
      <c r="Z283" s="1542"/>
      <c r="AA283" s="1542"/>
      <c r="AB283" s="1542"/>
      <c r="AC283" s="1542"/>
      <c r="AD283" s="1542"/>
      <c r="AE283" s="1542"/>
      <c r="AF283" s="1542"/>
      <c r="AG283" s="1542"/>
      <c r="AH283" s="1542"/>
      <c r="AI283" s="1542"/>
      <c r="AJ283" s="1542"/>
      <c r="AK283" s="1542"/>
      <c r="AL283" s="1542"/>
      <c r="AM283" s="1542"/>
      <c r="AN283" s="1542"/>
      <c r="AO283" s="1542"/>
      <c r="AP283" s="1542"/>
      <c r="AQ283" s="1542"/>
      <c r="AR283" s="1542"/>
      <c r="AS283" s="1542"/>
      <c r="AT283" s="1542"/>
      <c r="AU283" s="1542"/>
      <c r="AV283" s="1542"/>
      <c r="AW283" s="1542"/>
      <c r="AX283" s="1542"/>
      <c r="AY283" s="1542"/>
      <c r="AZ283" s="1542"/>
      <c r="BA283" s="1542"/>
      <c r="BB283" s="1542"/>
      <c r="BC283" s="1542"/>
      <c r="BD283" s="1542"/>
      <c r="BE283" s="1542"/>
      <c r="BF283" s="1542"/>
      <c r="BG283" s="1542"/>
      <c r="BH283" s="1542"/>
      <c r="BI283" s="1542"/>
      <c r="BJ283" s="1542"/>
      <c r="BK283" s="1542"/>
      <c r="BL283" s="1542"/>
      <c r="BM283" s="1542"/>
      <c r="BN283" s="1542"/>
      <c r="BO283" s="1542"/>
      <c r="BP283" s="1542"/>
    </row>
    <row r="284" spans="1:68" s="1540" customFormat="1">
      <c r="A284" s="1545"/>
      <c r="B284" s="1545"/>
      <c r="W284" s="1542"/>
      <c r="X284" s="1542"/>
      <c r="Y284" s="1542"/>
      <c r="Z284" s="1542"/>
      <c r="AA284" s="1542"/>
      <c r="AB284" s="1542"/>
      <c r="AC284" s="1542"/>
      <c r="AD284" s="1542"/>
      <c r="AE284" s="1542"/>
      <c r="AF284" s="1542"/>
      <c r="AG284" s="1542"/>
      <c r="AH284" s="1542"/>
      <c r="AI284" s="1542"/>
      <c r="AJ284" s="1542"/>
      <c r="AK284" s="1542"/>
      <c r="AL284" s="1542"/>
      <c r="AM284" s="1542"/>
      <c r="AN284" s="1542"/>
      <c r="AO284" s="1542"/>
      <c r="AP284" s="1542"/>
      <c r="AQ284" s="1542"/>
      <c r="AR284" s="1542"/>
      <c r="AS284" s="1542"/>
      <c r="AT284" s="1542"/>
      <c r="AU284" s="1542"/>
      <c r="AV284" s="1542"/>
      <c r="AW284" s="1542"/>
      <c r="AX284" s="1542"/>
      <c r="AY284" s="1542"/>
      <c r="AZ284" s="1542"/>
      <c r="BA284" s="1542"/>
      <c r="BB284" s="1542"/>
      <c r="BC284" s="1542"/>
      <c r="BD284" s="1542"/>
      <c r="BE284" s="1542"/>
      <c r="BF284" s="1542"/>
      <c r="BG284" s="1542"/>
      <c r="BH284" s="1542"/>
      <c r="BI284" s="1542"/>
      <c r="BJ284" s="1542"/>
      <c r="BK284" s="1542"/>
      <c r="BL284" s="1542"/>
      <c r="BM284" s="1542"/>
      <c r="BN284" s="1542"/>
      <c r="BO284" s="1542"/>
      <c r="BP284" s="1542"/>
    </row>
    <row r="285" spans="1:68" s="1540" customFormat="1">
      <c r="A285" s="1545"/>
      <c r="B285" s="1545"/>
      <c r="P285" s="1547">
        <v>60748214.901500002</v>
      </c>
      <c r="W285" s="1542"/>
      <c r="X285" s="1542"/>
      <c r="Y285" s="1542"/>
      <c r="Z285" s="1542"/>
      <c r="AA285" s="1542"/>
      <c r="AB285" s="1542"/>
      <c r="AC285" s="1542"/>
      <c r="AD285" s="1542"/>
      <c r="AE285" s="1542"/>
      <c r="AF285" s="1542"/>
      <c r="AG285" s="1542"/>
      <c r="AH285" s="1542"/>
      <c r="AI285" s="1542"/>
      <c r="AJ285" s="1542"/>
      <c r="AK285" s="1542"/>
      <c r="AL285" s="1542"/>
      <c r="AM285" s="1542"/>
      <c r="AN285" s="1542"/>
      <c r="AO285" s="1542"/>
      <c r="AP285" s="1542"/>
      <c r="AQ285" s="1542"/>
      <c r="AR285" s="1542"/>
      <c r="AS285" s="1542"/>
      <c r="AT285" s="1542"/>
      <c r="AU285" s="1542"/>
      <c r="AV285" s="1542"/>
      <c r="AW285" s="1542"/>
      <c r="AX285" s="1542"/>
      <c r="AY285" s="1542"/>
      <c r="AZ285" s="1542"/>
      <c r="BA285" s="1542"/>
      <c r="BB285" s="1542"/>
      <c r="BC285" s="1542"/>
      <c r="BD285" s="1542"/>
      <c r="BE285" s="1542"/>
      <c r="BF285" s="1542"/>
      <c r="BG285" s="1542"/>
      <c r="BH285" s="1542"/>
      <c r="BI285" s="1542"/>
      <c r="BJ285" s="1542"/>
      <c r="BK285" s="1542"/>
      <c r="BL285" s="1542"/>
      <c r="BM285" s="1542"/>
      <c r="BN285" s="1542"/>
      <c r="BO285" s="1542"/>
      <c r="BP285" s="1542"/>
    </row>
    <row r="286" spans="1:68" s="1540" customFormat="1">
      <c r="A286" s="1545"/>
      <c r="B286" s="1545"/>
      <c r="W286" s="1542"/>
      <c r="X286" s="1542"/>
      <c r="Y286" s="1542"/>
      <c r="Z286" s="1542"/>
      <c r="AA286" s="1542"/>
      <c r="AB286" s="1542"/>
      <c r="AC286" s="1542"/>
      <c r="AD286" s="1542"/>
      <c r="AE286" s="1542"/>
      <c r="AF286" s="1542"/>
      <c r="AG286" s="1542"/>
      <c r="AH286" s="1542"/>
      <c r="AI286" s="1542"/>
      <c r="AJ286" s="1542"/>
      <c r="AK286" s="1542"/>
      <c r="AL286" s="1542"/>
      <c r="AM286" s="1542"/>
      <c r="AN286" s="1542"/>
      <c r="AO286" s="1542"/>
      <c r="AP286" s="1542"/>
      <c r="AQ286" s="1542"/>
      <c r="AR286" s="1542"/>
      <c r="AS286" s="1542"/>
      <c r="AT286" s="1542"/>
      <c r="AU286" s="1542"/>
      <c r="AV286" s="1542"/>
      <c r="AW286" s="1542"/>
      <c r="AX286" s="1542"/>
      <c r="AY286" s="1542"/>
      <c r="AZ286" s="1542"/>
      <c r="BA286" s="1542"/>
      <c r="BB286" s="1542"/>
      <c r="BC286" s="1542"/>
      <c r="BD286" s="1542"/>
      <c r="BE286" s="1542"/>
      <c r="BF286" s="1542"/>
      <c r="BG286" s="1542"/>
      <c r="BH286" s="1542"/>
      <c r="BI286" s="1542"/>
      <c r="BJ286" s="1542"/>
      <c r="BK286" s="1542"/>
      <c r="BL286" s="1542"/>
      <c r="BM286" s="1542"/>
      <c r="BN286" s="1542"/>
      <c r="BO286" s="1542"/>
      <c r="BP286" s="1542"/>
    </row>
    <row r="287" spans="1:68" s="1540" customFormat="1">
      <c r="A287" s="1545"/>
      <c r="B287" s="1545"/>
      <c r="W287" s="1542"/>
      <c r="X287" s="1542"/>
      <c r="Y287" s="1542"/>
      <c r="Z287" s="1542"/>
      <c r="AA287" s="1542"/>
      <c r="AB287" s="1542"/>
      <c r="AC287" s="1542"/>
      <c r="AD287" s="1542"/>
      <c r="AE287" s="1542"/>
      <c r="AF287" s="1542"/>
      <c r="AG287" s="1542"/>
      <c r="AH287" s="1542"/>
      <c r="AI287" s="1542"/>
      <c r="AJ287" s="1542"/>
      <c r="AK287" s="1542"/>
      <c r="AL287" s="1542"/>
      <c r="AM287" s="1542"/>
      <c r="AN287" s="1542"/>
      <c r="AO287" s="1542"/>
      <c r="AP287" s="1542"/>
      <c r="AQ287" s="1542"/>
      <c r="AR287" s="1542"/>
      <c r="AS287" s="1542"/>
      <c r="AT287" s="1542"/>
      <c r="AU287" s="1542"/>
      <c r="AV287" s="1542"/>
      <c r="AW287" s="1542"/>
      <c r="AX287" s="1542"/>
      <c r="AY287" s="1542"/>
      <c r="AZ287" s="1542"/>
      <c r="BA287" s="1542"/>
      <c r="BB287" s="1542"/>
      <c r="BC287" s="1542"/>
      <c r="BD287" s="1542"/>
      <c r="BE287" s="1542"/>
      <c r="BF287" s="1542"/>
      <c r="BG287" s="1542"/>
      <c r="BH287" s="1542"/>
      <c r="BI287" s="1542"/>
      <c r="BJ287" s="1542"/>
      <c r="BK287" s="1542"/>
      <c r="BL287" s="1542"/>
      <c r="BM287" s="1542"/>
      <c r="BN287" s="1542"/>
      <c r="BO287" s="1542"/>
      <c r="BP287" s="1542"/>
    </row>
    <row r="288" spans="1:68" s="1540" customFormat="1">
      <c r="A288" s="1545"/>
      <c r="B288" s="1545"/>
      <c r="W288" s="1542"/>
      <c r="X288" s="1542"/>
      <c r="Y288" s="1542"/>
      <c r="Z288" s="1542"/>
      <c r="AA288" s="1542"/>
      <c r="AB288" s="1542"/>
      <c r="AC288" s="1542"/>
      <c r="AD288" s="1542"/>
      <c r="AE288" s="1542"/>
      <c r="AF288" s="1542"/>
      <c r="AG288" s="1542"/>
      <c r="AH288" s="1542"/>
      <c r="AI288" s="1542"/>
      <c r="AJ288" s="1542"/>
      <c r="AK288" s="1542"/>
      <c r="AL288" s="1542"/>
      <c r="AM288" s="1542"/>
      <c r="AN288" s="1542"/>
      <c r="AO288" s="1542"/>
      <c r="AP288" s="1542"/>
      <c r="AQ288" s="1542"/>
      <c r="AR288" s="1542"/>
      <c r="AS288" s="1542"/>
      <c r="AT288" s="1542"/>
      <c r="AU288" s="1542"/>
      <c r="AV288" s="1542"/>
      <c r="AW288" s="1542"/>
      <c r="AX288" s="1542"/>
      <c r="AY288" s="1542"/>
      <c r="AZ288" s="1542"/>
      <c r="BA288" s="1542"/>
      <c r="BB288" s="1542"/>
      <c r="BC288" s="1542"/>
      <c r="BD288" s="1542"/>
      <c r="BE288" s="1542"/>
      <c r="BF288" s="1542"/>
      <c r="BG288" s="1542"/>
      <c r="BH288" s="1542"/>
      <c r="BI288" s="1542"/>
      <c r="BJ288" s="1542"/>
      <c r="BK288" s="1542"/>
      <c r="BL288" s="1542"/>
      <c r="BM288" s="1542"/>
      <c r="BN288" s="1542"/>
      <c r="BO288" s="1542"/>
      <c r="BP288" s="1542"/>
    </row>
    <row r="289" spans="1:68" s="1540" customFormat="1">
      <c r="A289" s="1545"/>
      <c r="B289" s="1545"/>
      <c r="W289" s="1542"/>
      <c r="X289" s="1542"/>
      <c r="Y289" s="1542"/>
      <c r="Z289" s="1542"/>
      <c r="AA289" s="1542"/>
      <c r="AB289" s="1542"/>
      <c r="AC289" s="1542"/>
      <c r="AD289" s="1542"/>
      <c r="AE289" s="1542"/>
      <c r="AF289" s="1542"/>
      <c r="AG289" s="1542"/>
      <c r="AH289" s="1542"/>
      <c r="AI289" s="1542"/>
      <c r="AJ289" s="1542"/>
      <c r="AK289" s="1542"/>
      <c r="AL289" s="1542"/>
      <c r="AM289" s="1542"/>
      <c r="AN289" s="1542"/>
      <c r="AO289" s="1542"/>
      <c r="AP289" s="1542"/>
      <c r="AQ289" s="1542"/>
      <c r="AR289" s="1542"/>
      <c r="AS289" s="1542"/>
      <c r="AT289" s="1542"/>
      <c r="AU289" s="1542"/>
      <c r="AV289" s="1542"/>
      <c r="AW289" s="1542"/>
      <c r="AX289" s="1542"/>
      <c r="AY289" s="1542"/>
      <c r="AZ289" s="1542"/>
      <c r="BA289" s="1542"/>
      <c r="BB289" s="1542"/>
      <c r="BC289" s="1542"/>
      <c r="BD289" s="1542"/>
      <c r="BE289" s="1542"/>
      <c r="BF289" s="1542"/>
      <c r="BG289" s="1542"/>
      <c r="BH289" s="1542"/>
      <c r="BI289" s="1542"/>
      <c r="BJ289" s="1542"/>
      <c r="BK289" s="1542"/>
      <c r="BL289" s="1542"/>
      <c r="BM289" s="1542"/>
      <c r="BN289" s="1542"/>
      <c r="BO289" s="1542"/>
      <c r="BP289" s="1542"/>
    </row>
    <row r="290" spans="1:68" s="1540" customFormat="1">
      <c r="A290" s="1545"/>
      <c r="B290" s="1545"/>
      <c r="W290" s="1542"/>
      <c r="X290" s="1542"/>
      <c r="Y290" s="1548"/>
      <c r="Z290" s="1542"/>
      <c r="AA290" s="1548"/>
      <c r="AB290" s="1542"/>
      <c r="AC290" s="1548"/>
      <c r="AD290" s="1542"/>
      <c r="AE290" s="1548"/>
      <c r="AF290" s="1542"/>
      <c r="AG290" s="1548"/>
      <c r="AH290" s="1542"/>
      <c r="AI290" s="1548"/>
      <c r="AJ290" s="1542"/>
      <c r="AK290" s="1542"/>
      <c r="AL290" s="1542"/>
      <c r="AM290" s="1542"/>
      <c r="AN290" s="1542"/>
      <c r="AO290" s="1542"/>
      <c r="AP290" s="1542"/>
      <c r="AQ290" s="1542"/>
      <c r="AR290" s="1542"/>
      <c r="AS290" s="1542"/>
      <c r="AT290" s="1542"/>
      <c r="AU290" s="1542"/>
      <c r="AV290" s="1542"/>
      <c r="AW290" s="1542"/>
      <c r="AX290" s="1542"/>
      <c r="AY290" s="1542"/>
      <c r="AZ290" s="1542"/>
      <c r="BA290" s="1542"/>
      <c r="BB290" s="1542"/>
      <c r="BC290" s="1542"/>
      <c r="BD290" s="1542"/>
      <c r="BE290" s="1542"/>
      <c r="BF290" s="1542"/>
      <c r="BG290" s="1542"/>
      <c r="BH290" s="1542"/>
      <c r="BI290" s="1542"/>
      <c r="BJ290" s="1542"/>
      <c r="BK290" s="1542"/>
      <c r="BL290" s="1542"/>
      <c r="BM290" s="1542"/>
      <c r="BN290" s="1542"/>
      <c r="BO290" s="1542"/>
      <c r="BP290" s="1542"/>
    </row>
    <row r="291" spans="1:68" s="1540" customFormat="1">
      <c r="A291" s="1545"/>
      <c r="B291" s="1545"/>
      <c r="W291" s="1542"/>
      <c r="X291" s="1542"/>
      <c r="Y291" s="1542"/>
      <c r="Z291" s="1542"/>
      <c r="AA291" s="1542"/>
      <c r="AB291" s="1542"/>
      <c r="AC291" s="1542"/>
      <c r="AD291" s="1542"/>
      <c r="AE291" s="1542"/>
      <c r="AF291" s="1542"/>
      <c r="AG291" s="1542"/>
      <c r="AH291" s="1542"/>
      <c r="AI291" s="1542"/>
      <c r="AJ291" s="1542"/>
      <c r="AK291" s="1542"/>
      <c r="AL291" s="1542"/>
      <c r="AM291" s="1542"/>
      <c r="AN291" s="1542"/>
      <c r="AO291" s="1542"/>
      <c r="AP291" s="1542"/>
      <c r="AQ291" s="1542"/>
      <c r="AR291" s="1542"/>
      <c r="AS291" s="1542"/>
      <c r="AT291" s="1542"/>
      <c r="AU291" s="1542"/>
      <c r="AV291" s="1542"/>
      <c r="AW291" s="1542"/>
      <c r="AX291" s="1542"/>
      <c r="AY291" s="1542"/>
      <c r="AZ291" s="1542"/>
      <c r="BA291" s="1542"/>
      <c r="BB291" s="1542"/>
      <c r="BC291" s="1542"/>
      <c r="BD291" s="1542"/>
      <c r="BE291" s="1542"/>
      <c r="BF291" s="1542"/>
      <c r="BG291" s="1542"/>
      <c r="BH291" s="1542"/>
      <c r="BI291" s="1542"/>
      <c r="BJ291" s="1542"/>
      <c r="BK291" s="1542"/>
      <c r="BL291" s="1542"/>
      <c r="BM291" s="1542"/>
      <c r="BN291" s="1542"/>
      <c r="BO291" s="1542"/>
      <c r="BP291" s="1542"/>
    </row>
    <row r="292" spans="1:68" s="1540" customFormat="1">
      <c r="A292" s="1545"/>
      <c r="B292" s="1545"/>
      <c r="W292" s="1542"/>
      <c r="X292" s="1542"/>
      <c r="Y292" s="1542"/>
      <c r="Z292" s="1542"/>
      <c r="AA292" s="1542"/>
      <c r="AB292" s="1542"/>
      <c r="AC292" s="1542"/>
      <c r="AD292" s="1542"/>
      <c r="AE292" s="1542"/>
      <c r="AF292" s="1542"/>
      <c r="AG292" s="1542"/>
      <c r="AH292" s="1542"/>
      <c r="AI292" s="1542"/>
      <c r="AJ292" s="1542"/>
      <c r="AK292" s="1542"/>
      <c r="AL292" s="1542"/>
      <c r="AM292" s="1542"/>
      <c r="AN292" s="1542"/>
      <c r="AO292" s="1542"/>
      <c r="AP292" s="1542"/>
      <c r="AQ292" s="1542"/>
      <c r="AR292" s="1542"/>
      <c r="AS292" s="1542"/>
      <c r="AT292" s="1542"/>
      <c r="AU292" s="1542"/>
      <c r="AV292" s="1542"/>
      <c r="AW292" s="1542"/>
      <c r="AX292" s="1542"/>
      <c r="AY292" s="1542"/>
      <c r="AZ292" s="1542"/>
      <c r="BA292" s="1542"/>
      <c r="BB292" s="1542"/>
      <c r="BC292" s="1542"/>
      <c r="BD292" s="1542"/>
      <c r="BE292" s="1542"/>
      <c r="BF292" s="1542"/>
      <c r="BG292" s="1542"/>
      <c r="BH292" s="1542"/>
      <c r="BI292" s="1542"/>
      <c r="BJ292" s="1542"/>
      <c r="BK292" s="1542"/>
      <c r="BL292" s="1542"/>
      <c r="BM292" s="1542"/>
      <c r="BN292" s="1542"/>
      <c r="BO292" s="1542"/>
      <c r="BP292" s="1542"/>
    </row>
    <row r="293" spans="1:68" s="1540" customFormat="1">
      <c r="A293" s="1545"/>
      <c r="B293" s="1545"/>
      <c r="W293" s="1542"/>
      <c r="X293" s="1542"/>
      <c r="Y293" s="1542"/>
      <c r="Z293" s="1542"/>
      <c r="AA293" s="1542"/>
      <c r="AB293" s="1542"/>
      <c r="AC293" s="1542"/>
      <c r="AD293" s="1542"/>
      <c r="AE293" s="1542"/>
      <c r="AF293" s="1542"/>
      <c r="AG293" s="1542"/>
      <c r="AH293" s="1542"/>
      <c r="AI293" s="1542"/>
      <c r="AJ293" s="1542"/>
      <c r="AK293" s="1542"/>
      <c r="AL293" s="1542"/>
      <c r="AM293" s="1542"/>
      <c r="AN293" s="1542"/>
      <c r="AO293" s="1542"/>
      <c r="AP293" s="1542"/>
      <c r="AQ293" s="1542"/>
      <c r="AR293" s="1542"/>
      <c r="AS293" s="1542"/>
      <c r="AT293" s="1542"/>
      <c r="AU293" s="1542"/>
      <c r="AV293" s="1542"/>
      <c r="AW293" s="1542"/>
      <c r="AX293" s="1542"/>
      <c r="AY293" s="1542"/>
      <c r="AZ293" s="1542"/>
      <c r="BA293" s="1542"/>
      <c r="BB293" s="1542"/>
      <c r="BC293" s="1542"/>
      <c r="BD293" s="1542"/>
      <c r="BE293" s="1542"/>
      <c r="BF293" s="1542"/>
      <c r="BG293" s="1542"/>
      <c r="BH293" s="1542"/>
      <c r="BI293" s="1542"/>
      <c r="BJ293" s="1542"/>
      <c r="BK293" s="1542"/>
      <c r="BL293" s="1542"/>
      <c r="BM293" s="1542"/>
      <c r="BN293" s="1542"/>
      <c r="BO293" s="1542"/>
      <c r="BP293" s="1542"/>
    </row>
    <row r="294" spans="1:68" s="1540" customFormat="1">
      <c r="A294" s="1545"/>
      <c r="B294" s="1545"/>
      <c r="W294" s="1542"/>
      <c r="X294" s="1542"/>
      <c r="Y294" s="1542"/>
      <c r="Z294" s="1542"/>
      <c r="AA294" s="1542"/>
      <c r="AB294" s="1542"/>
      <c r="AC294" s="1542"/>
      <c r="AD294" s="1542"/>
      <c r="AE294" s="1542"/>
      <c r="AF294" s="1542"/>
      <c r="AG294" s="1542"/>
      <c r="AH294" s="1542"/>
      <c r="AI294" s="1542"/>
      <c r="AJ294" s="1542"/>
      <c r="AK294" s="1542"/>
      <c r="AL294" s="1542"/>
      <c r="AM294" s="1542"/>
      <c r="AN294" s="1542"/>
      <c r="AO294" s="1542"/>
      <c r="AP294" s="1542"/>
      <c r="AQ294" s="1542"/>
      <c r="AR294" s="1542"/>
      <c r="AS294" s="1542"/>
      <c r="AT294" s="1542"/>
      <c r="AU294" s="1542"/>
      <c r="AV294" s="1542"/>
      <c r="AW294" s="1542"/>
      <c r="AX294" s="1542"/>
      <c r="AY294" s="1542"/>
      <c r="AZ294" s="1542"/>
      <c r="BA294" s="1542"/>
      <c r="BB294" s="1542"/>
      <c r="BC294" s="1542"/>
      <c r="BD294" s="1542"/>
      <c r="BE294" s="1542"/>
      <c r="BF294" s="1542"/>
      <c r="BG294" s="1542"/>
      <c r="BH294" s="1542"/>
      <c r="BI294" s="1542"/>
      <c r="BJ294" s="1542"/>
      <c r="BK294" s="1542"/>
      <c r="BL294" s="1542"/>
      <c r="BM294" s="1542"/>
      <c r="BN294" s="1542"/>
      <c r="BO294" s="1542"/>
      <c r="BP294" s="1542"/>
    </row>
    <row r="295" spans="1:68" s="1540" customFormat="1">
      <c r="A295" s="1545"/>
      <c r="B295" s="1545"/>
      <c r="W295" s="1542"/>
      <c r="X295" s="1542"/>
      <c r="Y295" s="1542"/>
      <c r="Z295" s="1542"/>
      <c r="AA295" s="1542"/>
      <c r="AB295" s="1542"/>
      <c r="AC295" s="1542"/>
      <c r="AD295" s="1542"/>
      <c r="AE295" s="1542"/>
      <c r="AF295" s="1542"/>
      <c r="AG295" s="1542"/>
      <c r="AH295" s="1542"/>
      <c r="AI295" s="1542"/>
      <c r="AJ295" s="1542"/>
      <c r="AK295" s="1542"/>
      <c r="AL295" s="1542"/>
      <c r="AM295" s="1542"/>
      <c r="AN295" s="1542"/>
      <c r="AO295" s="1542"/>
      <c r="AP295" s="1542"/>
      <c r="AQ295" s="1542"/>
      <c r="AR295" s="1542"/>
      <c r="AS295" s="1542"/>
      <c r="AT295" s="1542"/>
      <c r="AU295" s="1542"/>
      <c r="AV295" s="1542"/>
      <c r="AW295" s="1542"/>
      <c r="AX295" s="1542"/>
      <c r="AY295" s="1542"/>
      <c r="AZ295" s="1542"/>
      <c r="BA295" s="1542"/>
      <c r="BB295" s="1542"/>
      <c r="BC295" s="1542"/>
      <c r="BD295" s="1542"/>
      <c r="BE295" s="1542"/>
      <c r="BF295" s="1542"/>
      <c r="BG295" s="1542"/>
      <c r="BH295" s="1542"/>
      <c r="BI295" s="1542"/>
      <c r="BJ295" s="1542"/>
      <c r="BK295" s="1542"/>
      <c r="BL295" s="1542"/>
      <c r="BM295" s="1542"/>
      <c r="BN295" s="1542"/>
      <c r="BO295" s="1542"/>
      <c r="BP295" s="1542"/>
    </row>
    <row r="296" spans="1:68" s="1540" customFormat="1">
      <c r="A296" s="1545"/>
      <c r="B296" s="1545"/>
      <c r="W296" s="1542"/>
      <c r="X296" s="1542"/>
      <c r="Y296" s="1542"/>
      <c r="Z296" s="1542"/>
      <c r="AA296" s="1542"/>
      <c r="AB296" s="1542"/>
      <c r="AC296" s="1542"/>
      <c r="AD296" s="1542"/>
      <c r="AE296" s="1542"/>
      <c r="AF296" s="1542"/>
      <c r="AG296" s="1542"/>
      <c r="AH296" s="1542"/>
      <c r="AI296" s="1542"/>
      <c r="AJ296" s="1542"/>
      <c r="AK296" s="1542"/>
      <c r="AL296" s="1542"/>
      <c r="AM296" s="1542"/>
      <c r="AN296" s="1542"/>
      <c r="AO296" s="1542"/>
      <c r="AP296" s="1542"/>
      <c r="AQ296" s="1542"/>
      <c r="AR296" s="1542"/>
      <c r="AS296" s="1542"/>
      <c r="AT296" s="1542"/>
      <c r="AU296" s="1542"/>
      <c r="AV296" s="1542"/>
      <c r="AW296" s="1542"/>
      <c r="AX296" s="1542"/>
      <c r="AY296" s="1542"/>
      <c r="AZ296" s="1542"/>
      <c r="BA296" s="1542"/>
      <c r="BB296" s="1542"/>
      <c r="BC296" s="1542"/>
      <c r="BD296" s="1542"/>
      <c r="BE296" s="1542"/>
      <c r="BF296" s="1542"/>
      <c r="BG296" s="1542"/>
      <c r="BH296" s="1542"/>
      <c r="BI296" s="1542"/>
      <c r="BJ296" s="1542"/>
      <c r="BK296" s="1542"/>
      <c r="BL296" s="1542"/>
      <c r="BM296" s="1542"/>
      <c r="BN296" s="1542"/>
      <c r="BO296" s="1542"/>
      <c r="BP296" s="1542"/>
    </row>
    <row r="297" spans="1:68" s="1540" customFormat="1">
      <c r="A297" s="1545"/>
      <c r="B297" s="1545"/>
      <c r="W297" s="1542"/>
      <c r="X297" s="1542"/>
      <c r="Y297" s="1542"/>
      <c r="Z297" s="1542"/>
      <c r="AA297" s="1542"/>
      <c r="AB297" s="1542"/>
      <c r="AC297" s="1542"/>
      <c r="AD297" s="1542"/>
      <c r="AE297" s="1542"/>
      <c r="AF297" s="1542"/>
      <c r="AG297" s="1542"/>
      <c r="AH297" s="1542"/>
      <c r="AI297" s="1542"/>
      <c r="AJ297" s="1542"/>
      <c r="AK297" s="1542"/>
      <c r="AL297" s="1542"/>
      <c r="AM297" s="1542"/>
      <c r="AN297" s="1542"/>
      <c r="AO297" s="1542"/>
      <c r="AP297" s="1542"/>
      <c r="AQ297" s="1542"/>
      <c r="AR297" s="1542"/>
      <c r="AS297" s="1542"/>
      <c r="AT297" s="1542"/>
      <c r="AU297" s="1542"/>
      <c r="AV297" s="1542"/>
      <c r="AW297" s="1542"/>
      <c r="AX297" s="1542"/>
      <c r="AY297" s="1542"/>
      <c r="AZ297" s="1542"/>
      <c r="BA297" s="1542"/>
      <c r="BB297" s="1542"/>
      <c r="BC297" s="1542"/>
      <c r="BD297" s="1542"/>
      <c r="BE297" s="1542"/>
      <c r="BF297" s="1542"/>
      <c r="BG297" s="1542"/>
      <c r="BH297" s="1542"/>
      <c r="BI297" s="1542"/>
      <c r="BJ297" s="1542"/>
      <c r="BK297" s="1542"/>
      <c r="BL297" s="1542"/>
      <c r="BM297" s="1542"/>
      <c r="BN297" s="1542"/>
      <c r="BO297" s="1542"/>
      <c r="BP297" s="1542"/>
    </row>
    <row r="298" spans="1:68" s="1540" customFormat="1">
      <c r="A298" s="1545"/>
      <c r="B298" s="1545"/>
      <c r="W298" s="1542"/>
      <c r="X298" s="1542"/>
      <c r="Y298" s="1542"/>
      <c r="Z298" s="1542"/>
      <c r="AA298" s="1542"/>
      <c r="AB298" s="1542"/>
      <c r="AC298" s="1542"/>
      <c r="AD298" s="1542"/>
      <c r="AE298" s="1542"/>
      <c r="AF298" s="1542"/>
      <c r="AG298" s="1542"/>
      <c r="AH298" s="1542"/>
      <c r="AI298" s="1542"/>
      <c r="AJ298" s="1542"/>
      <c r="AK298" s="1542"/>
      <c r="AL298" s="1542"/>
      <c r="AM298" s="1542"/>
      <c r="AN298" s="1542"/>
      <c r="AO298" s="1542"/>
      <c r="AP298" s="1542"/>
      <c r="AQ298" s="1542"/>
      <c r="AR298" s="1542"/>
      <c r="AS298" s="1542"/>
      <c r="AT298" s="1542"/>
      <c r="AU298" s="1542"/>
      <c r="AV298" s="1542"/>
      <c r="AW298" s="1542"/>
      <c r="AX298" s="1542"/>
      <c r="AY298" s="1542"/>
      <c r="AZ298" s="1542"/>
      <c r="BA298" s="1542"/>
      <c r="BB298" s="1542"/>
      <c r="BC298" s="1542"/>
      <c r="BD298" s="1542"/>
      <c r="BE298" s="1542"/>
      <c r="BF298" s="1542"/>
      <c r="BG298" s="1542"/>
      <c r="BH298" s="1542"/>
      <c r="BI298" s="1542"/>
      <c r="BJ298" s="1542"/>
      <c r="BK298" s="1542"/>
      <c r="BL298" s="1542"/>
      <c r="BM298" s="1542"/>
      <c r="BN298" s="1542"/>
      <c r="BO298" s="1542"/>
      <c r="BP298" s="1542"/>
    </row>
    <row r="299" spans="1:68" s="1540" customFormat="1">
      <c r="A299" s="1545"/>
      <c r="B299" s="1545"/>
    </row>
    <row r="300" spans="1:68" s="1540" customFormat="1">
      <c r="A300" s="1545"/>
      <c r="B300" s="1545"/>
    </row>
    <row r="301" spans="1:68" s="1540" customFormat="1">
      <c r="A301" s="1545"/>
      <c r="B301" s="1545"/>
    </row>
    <row r="302" spans="1:68" s="1540" customFormat="1">
      <c r="A302" s="1545"/>
      <c r="B302" s="1545"/>
    </row>
    <row r="303" spans="1:68" s="1540" customFormat="1">
      <c r="A303" s="1545"/>
      <c r="B303" s="1545"/>
    </row>
    <row r="304" spans="1:68" s="1540" customFormat="1">
      <c r="A304" s="1545"/>
      <c r="B304" s="1545"/>
    </row>
    <row r="305" spans="1:2" s="1540" customFormat="1">
      <c r="A305" s="1545"/>
      <c r="B305" s="1545"/>
    </row>
    <row r="306" spans="1:2" s="1540" customFormat="1">
      <c r="A306" s="1545"/>
      <c r="B306" s="1545"/>
    </row>
    <row r="307" spans="1:2" s="1540" customFormat="1">
      <c r="A307" s="1545"/>
      <c r="B307" s="1545"/>
    </row>
    <row r="308" spans="1:2" s="1540" customFormat="1">
      <c r="A308" s="1545"/>
      <c r="B308" s="1545"/>
    </row>
    <row r="309" spans="1:2" s="1540" customFormat="1">
      <c r="A309" s="1545"/>
      <c r="B309" s="1545"/>
    </row>
    <row r="310" spans="1:2" s="1540" customFormat="1">
      <c r="A310" s="1545"/>
      <c r="B310" s="1545"/>
    </row>
    <row r="311" spans="1:2" s="1540" customFormat="1">
      <c r="A311" s="1545"/>
      <c r="B311" s="1545"/>
    </row>
    <row r="312" spans="1:2" s="1540" customFormat="1">
      <c r="A312" s="1545"/>
      <c r="B312" s="1545"/>
    </row>
    <row r="313" spans="1:2" s="1540" customFormat="1">
      <c r="A313" s="1545"/>
      <c r="B313" s="1545"/>
    </row>
    <row r="314" spans="1:2" s="1540" customFormat="1">
      <c r="A314" s="1545"/>
      <c r="B314" s="1545"/>
    </row>
    <row r="315" spans="1:2" s="1540" customFormat="1">
      <c r="A315" s="1545"/>
      <c r="B315" s="1545"/>
    </row>
    <row r="316" spans="1:2" s="1540" customFormat="1">
      <c r="A316" s="1545"/>
      <c r="B316" s="1545"/>
    </row>
    <row r="317" spans="1:2" s="1540" customFormat="1">
      <c r="A317" s="1545"/>
      <c r="B317" s="1545"/>
    </row>
    <row r="318" spans="1:2" s="1540" customFormat="1">
      <c r="A318" s="1545"/>
      <c r="B318" s="1545"/>
    </row>
    <row r="319" spans="1:2" s="1540" customFormat="1">
      <c r="A319" s="1545"/>
      <c r="B319" s="1545"/>
    </row>
    <row r="320" spans="1:2" s="1540" customFormat="1">
      <c r="A320" s="1545"/>
      <c r="B320" s="1545"/>
    </row>
    <row r="321" spans="1:2" s="1540" customFormat="1">
      <c r="A321" s="1545"/>
      <c r="B321" s="1545"/>
    </row>
    <row r="322" spans="1:2" s="1540" customFormat="1">
      <c r="A322" s="1545"/>
      <c r="B322" s="1545"/>
    </row>
    <row r="323" spans="1:2" s="1540" customFormat="1">
      <c r="A323" s="1545"/>
      <c r="B323" s="1545"/>
    </row>
    <row r="324" spans="1:2" s="1540" customFormat="1">
      <c r="A324" s="1545"/>
      <c r="B324" s="1545"/>
    </row>
    <row r="325" spans="1:2" s="1540" customFormat="1">
      <c r="A325" s="1545"/>
      <c r="B325" s="1545"/>
    </row>
    <row r="326" spans="1:2" s="1540" customFormat="1">
      <c r="A326" s="1545"/>
      <c r="B326" s="1545"/>
    </row>
    <row r="327" spans="1:2" s="1540" customFormat="1">
      <c r="A327" s="1545"/>
      <c r="B327" s="1545"/>
    </row>
    <row r="328" spans="1:2" s="1540" customFormat="1">
      <c r="A328" s="1545"/>
      <c r="B328" s="1545"/>
    </row>
    <row r="329" spans="1:2" s="1540" customFormat="1">
      <c r="A329" s="1545"/>
      <c r="B329" s="1545"/>
    </row>
    <row r="330" spans="1:2" s="1540" customFormat="1">
      <c r="A330" s="1545"/>
      <c r="B330" s="1545"/>
    </row>
    <row r="331" spans="1:2" s="1540" customFormat="1">
      <c r="A331" s="1545"/>
      <c r="B331" s="1545"/>
    </row>
    <row r="332" spans="1:2" s="1540" customFormat="1">
      <c r="A332" s="1545"/>
      <c r="B332" s="1545"/>
    </row>
    <row r="333" spans="1:2" s="1540" customFormat="1">
      <c r="A333" s="1545"/>
      <c r="B333" s="1545"/>
    </row>
    <row r="334" spans="1:2" s="1540" customFormat="1">
      <c r="A334" s="1545"/>
      <c r="B334" s="1545"/>
    </row>
    <row r="335" spans="1:2" s="1540" customFormat="1">
      <c r="A335" s="1545"/>
      <c r="B335" s="1545"/>
    </row>
    <row r="336" spans="1:2" s="1540" customFormat="1">
      <c r="A336" s="1545"/>
      <c r="B336" s="1545"/>
    </row>
    <row r="337" spans="1:2" s="1540" customFormat="1">
      <c r="A337" s="1545"/>
      <c r="B337" s="1545"/>
    </row>
    <row r="338" spans="1:2" s="1540" customFormat="1">
      <c r="A338" s="1545"/>
      <c r="B338" s="1545"/>
    </row>
    <row r="339" spans="1:2" s="1540" customFormat="1">
      <c r="A339" s="1545"/>
      <c r="B339" s="1545"/>
    </row>
    <row r="340" spans="1:2" s="1540" customFormat="1">
      <c r="A340" s="1545"/>
      <c r="B340" s="1545"/>
    </row>
    <row r="341" spans="1:2" s="1540" customFormat="1">
      <c r="A341" s="1545"/>
      <c r="B341" s="1545"/>
    </row>
    <row r="342" spans="1:2" s="1540" customFormat="1">
      <c r="A342" s="1545"/>
      <c r="B342" s="1545"/>
    </row>
    <row r="343" spans="1:2" s="1540" customFormat="1">
      <c r="A343" s="1545"/>
      <c r="B343" s="1545"/>
    </row>
    <row r="344" spans="1:2" s="1540" customFormat="1">
      <c r="A344" s="1545"/>
      <c r="B344" s="1545"/>
    </row>
    <row r="345" spans="1:2" s="1540" customFormat="1">
      <c r="A345" s="1545"/>
      <c r="B345" s="1545"/>
    </row>
    <row r="346" spans="1:2" s="1540" customFormat="1">
      <c r="A346" s="1545"/>
      <c r="B346" s="1545"/>
    </row>
    <row r="347" spans="1:2" s="1540" customFormat="1">
      <c r="A347" s="1545"/>
      <c r="B347" s="1545"/>
    </row>
    <row r="348" spans="1:2" s="1540" customFormat="1">
      <c r="A348" s="1545"/>
      <c r="B348" s="1545"/>
    </row>
    <row r="349" spans="1:2" s="1540" customFormat="1">
      <c r="A349" s="1545"/>
      <c r="B349" s="1545"/>
    </row>
    <row r="350" spans="1:2" s="1540" customFormat="1">
      <c r="A350" s="1545"/>
      <c r="B350" s="1545"/>
    </row>
    <row r="351" spans="1:2" s="1540" customFormat="1">
      <c r="A351" s="1545"/>
      <c r="B351" s="1545"/>
    </row>
    <row r="352" spans="1:2" s="1540" customFormat="1">
      <c r="A352" s="1545"/>
      <c r="B352" s="1545"/>
    </row>
    <row r="353" spans="1:2" s="1540" customFormat="1">
      <c r="A353" s="1545"/>
      <c r="B353" s="1545"/>
    </row>
    <row r="354" spans="1:2" s="1540" customFormat="1">
      <c r="A354" s="1545"/>
      <c r="B354" s="1545"/>
    </row>
    <row r="355" spans="1:2" s="1540" customFormat="1">
      <c r="A355" s="1545"/>
      <c r="B355" s="1545"/>
    </row>
    <row r="356" spans="1:2" s="1540" customFormat="1">
      <c r="A356" s="1545"/>
      <c r="B356" s="1545"/>
    </row>
    <row r="357" spans="1:2" s="1540" customFormat="1">
      <c r="A357" s="1545"/>
      <c r="B357" s="1545"/>
    </row>
    <row r="358" spans="1:2" s="1540" customFormat="1">
      <c r="A358" s="1545"/>
      <c r="B358" s="1545"/>
    </row>
    <row r="359" spans="1:2" s="1540" customFormat="1">
      <c r="A359" s="1545"/>
      <c r="B359" s="1545"/>
    </row>
    <row r="360" spans="1:2" s="1540" customFormat="1">
      <c r="A360" s="1545"/>
      <c r="B360" s="1545"/>
    </row>
    <row r="361" spans="1:2" s="1540" customFormat="1">
      <c r="A361" s="1545"/>
      <c r="B361" s="1545"/>
    </row>
    <row r="362" spans="1:2" s="1540" customFormat="1">
      <c r="A362" s="1545"/>
      <c r="B362" s="1545"/>
    </row>
    <row r="363" spans="1:2" s="1540" customFormat="1">
      <c r="A363" s="1545"/>
      <c r="B363" s="1545"/>
    </row>
    <row r="364" spans="1:2" s="1540" customFormat="1">
      <c r="A364" s="1545"/>
      <c r="B364" s="1545"/>
    </row>
    <row r="365" spans="1:2" s="1540" customFormat="1">
      <c r="A365" s="1545"/>
      <c r="B365" s="1545"/>
    </row>
    <row r="366" spans="1:2" s="1540" customFormat="1">
      <c r="A366" s="1545"/>
      <c r="B366" s="1545"/>
    </row>
    <row r="367" spans="1:2" s="1540" customFormat="1">
      <c r="A367" s="1545"/>
      <c r="B367" s="1545"/>
    </row>
    <row r="368" spans="1:2" s="1540" customFormat="1">
      <c r="A368" s="1545"/>
      <c r="B368" s="1545"/>
    </row>
    <row r="369" spans="1:2" s="1540" customFormat="1">
      <c r="A369" s="1545"/>
      <c r="B369" s="1545"/>
    </row>
    <row r="370" spans="1:2" s="1540" customFormat="1">
      <c r="A370" s="1545"/>
      <c r="B370" s="1545"/>
    </row>
    <row r="371" spans="1:2" s="1540" customFormat="1">
      <c r="A371" s="1545"/>
      <c r="B371" s="1545"/>
    </row>
    <row r="372" spans="1:2" s="1540" customFormat="1">
      <c r="A372" s="1545"/>
      <c r="B372" s="1545"/>
    </row>
    <row r="373" spans="1:2" s="1540" customFormat="1">
      <c r="A373" s="1545"/>
      <c r="B373" s="1545"/>
    </row>
    <row r="374" spans="1:2" s="1540" customFormat="1">
      <c r="A374" s="1545"/>
      <c r="B374" s="1545"/>
    </row>
    <row r="375" spans="1:2" s="1540" customFormat="1">
      <c r="A375" s="1545"/>
      <c r="B375" s="1545"/>
    </row>
    <row r="376" spans="1:2" s="1540" customFormat="1">
      <c r="A376" s="1545"/>
      <c r="B376" s="1545"/>
    </row>
    <row r="377" spans="1:2" s="1540" customFormat="1">
      <c r="A377" s="1545"/>
      <c r="B377" s="1545"/>
    </row>
    <row r="378" spans="1:2" s="1540" customFormat="1">
      <c r="A378" s="1545"/>
      <c r="B378" s="1545"/>
    </row>
    <row r="379" spans="1:2" s="1540" customFormat="1">
      <c r="A379" s="1545"/>
      <c r="B379" s="1545"/>
    </row>
    <row r="380" spans="1:2" s="1540" customFormat="1">
      <c r="A380" s="1545"/>
      <c r="B380" s="1545"/>
    </row>
    <row r="381" spans="1:2" s="1540" customFormat="1">
      <c r="A381" s="1545"/>
      <c r="B381" s="1545"/>
    </row>
    <row r="382" spans="1:2" s="1540" customFormat="1">
      <c r="A382" s="1545"/>
      <c r="B382" s="1545"/>
    </row>
    <row r="383" spans="1:2" s="1540" customFormat="1">
      <c r="A383" s="1545"/>
      <c r="B383" s="1545"/>
    </row>
    <row r="384" spans="1:2" s="1540" customFormat="1">
      <c r="A384" s="1545"/>
      <c r="B384" s="1545"/>
    </row>
    <row r="385" spans="1:2" s="1540" customFormat="1">
      <c r="A385" s="1545"/>
      <c r="B385" s="1545"/>
    </row>
    <row r="386" spans="1:2" s="1540" customFormat="1">
      <c r="A386" s="1545"/>
      <c r="B386" s="1545"/>
    </row>
    <row r="387" spans="1:2" s="1540" customFormat="1">
      <c r="A387" s="1545"/>
      <c r="B387" s="1545"/>
    </row>
  </sheetData>
  <mergeCells count="34">
    <mergeCell ref="AI16:AJ16"/>
    <mergeCell ref="C274:I274"/>
    <mergeCell ref="AE15:AF15"/>
    <mergeCell ref="AG15:AH15"/>
    <mergeCell ref="AI15:AJ15"/>
    <mergeCell ref="I16:J16"/>
    <mergeCell ref="W16:X16"/>
    <mergeCell ref="Y16:Z16"/>
    <mergeCell ref="AA16:AB16"/>
    <mergeCell ref="AC16:AD16"/>
    <mergeCell ref="AE16:AF16"/>
    <mergeCell ref="AG16:AH16"/>
    <mergeCell ref="A15:A17"/>
    <mergeCell ref="C15:C17"/>
    <mergeCell ref="W15:X15"/>
    <mergeCell ref="Y15:Z15"/>
    <mergeCell ref="AA15:AB15"/>
    <mergeCell ref="AC15:AD15"/>
    <mergeCell ref="A8:C8"/>
    <mergeCell ref="D8:AF8"/>
    <mergeCell ref="A9:C9"/>
    <mergeCell ref="D9:AF9"/>
    <mergeCell ref="A10:AJ10"/>
    <mergeCell ref="C11:I11"/>
    <mergeCell ref="T11:AA13"/>
    <mergeCell ref="C12:I12"/>
    <mergeCell ref="C13:I13"/>
    <mergeCell ref="A2:AJ2"/>
    <mergeCell ref="A3:AJ3"/>
    <mergeCell ref="A4:AJ4"/>
    <mergeCell ref="A6:C6"/>
    <mergeCell ref="D6:AH6"/>
    <mergeCell ref="A7:C7"/>
    <mergeCell ref="D7:AF7"/>
  </mergeCells>
  <conditionalFormatting sqref="AA263:AA273 Y263:Y273 Y85:Y117 Y123:Y143 AC263:AC273 AA121:AA143 Y147:Y215 AA85:AA117 AA145:AA215 AC145:AC215 AC121:AC143 AC85:AC117 AC222:AC261 Y222:Y261 AA222:AA261 AE263:AE273 AE145:AE215 AE121:AE143 AE85:AE117 AE222:AE261 W20 W85:W117 W121:W141 W145:W215 W219:W260 W263:W273 AG222:AG261 AG121:AG143 AG85:AG117 AG263:AG273 AG145:AG215 AI222:AI261 AI121:AI143 AI85:AI117 AI145:AI215 AI263:AI273">
    <cfRule type="cellIs" dxfId="5" priority="2" stopIfTrue="1" operator="notEqual">
      <formula>0</formula>
    </cfRule>
  </conditionalFormatting>
  <conditionalFormatting sqref="X145:X215 AF121:AF141 Z121:Z141 Z85:Z117 Z219:Z260 AB85:AB117 Z145:Z215 AB121:AB141 AB145:AB215 AB219:AB260 AD145:AD215 AD121:AD141 AD85:AD117 AD219:AD260 AF85:AF117 AF219:AF260 X263:X273 X85:X117 X121:X141 X219:X260 AF145:AF215 AH263:AH273 AH219:AH260 AH121:AH141 AH145:AH215 AH85:AH117 AJ219:AJ260 AJ145:AJ215 AJ85:AJ117 AJ121:AJ141 AJ263:AJ273">
    <cfRule type="cellIs" dxfId="4" priority="1" stopIfTrue="1" operator="notEqual">
      <formula>0</formula>
    </cfRule>
  </conditionalFormatting>
  <printOptions horizontalCentered="1"/>
  <pageMargins left="0" right="0" top="0.39370078740157483" bottom="0.39370078740157483" header="0" footer="0"/>
  <pageSetup scale="27" orientation="landscape" r:id="rId1"/>
  <headerFooter alignWithMargins="0">
    <oddHeader xml:space="preserve">&amp;R&amp;"Arial,Negrita"&amp;12&amp;K000000FORMATO E.P. 006.5 </oddHeader>
    <oddFooter>Página &amp;P de &amp;N</oddFooter>
  </headerFooter>
  <rowBreaks count="3" manualBreakCount="3">
    <brk id="86" max="31" man="1"/>
    <brk id="157" max="31" man="1"/>
    <brk id="227" max="3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fitToPage="1"/>
  </sheetPr>
  <dimension ref="A1:BL296"/>
  <sheetViews>
    <sheetView view="pageBreakPreview" zoomScale="75" zoomScaleNormal="75" zoomScaleSheetLayoutView="40" zoomScalePageLayoutView="75" workbookViewId="0">
      <selection activeCell="A2" sqref="A2:AF4"/>
    </sheetView>
  </sheetViews>
  <sheetFormatPr baseColWidth="10" defaultColWidth="10.85546875" defaultRowHeight="9"/>
  <cols>
    <col min="1" max="1" width="5.42578125" style="1415" customWidth="1"/>
    <col min="2" max="2" width="71.140625" style="1415" customWidth="1"/>
    <col min="3" max="3" width="4.42578125" style="1415" bestFit="1" customWidth="1"/>
    <col min="4" max="4" width="7.85546875" style="1415" hidden="1" customWidth="1"/>
    <col min="5" max="5" width="10.42578125" style="1415" hidden="1" customWidth="1"/>
    <col min="6" max="6" width="16.140625" style="1415" hidden="1" customWidth="1"/>
    <col min="7" max="7" width="12.85546875" style="1415" hidden="1" customWidth="1"/>
    <col min="8" max="8" width="19.42578125" style="1415" hidden="1" customWidth="1"/>
    <col min="9" max="9" width="12.42578125" style="1415" hidden="1" customWidth="1"/>
    <col min="10" max="10" width="17.42578125" style="1415" hidden="1" customWidth="1"/>
    <col min="11" max="11" width="10.140625" style="1415" hidden="1" customWidth="1"/>
    <col min="12" max="12" width="15.42578125" style="1415" hidden="1" customWidth="1"/>
    <col min="13" max="13" width="10.140625" style="1415" hidden="1" customWidth="1"/>
    <col min="14" max="14" width="15.42578125" style="1415" bestFit="1" customWidth="1"/>
    <col min="15" max="15" width="10.140625" style="1415" bestFit="1" customWidth="1"/>
    <col min="16" max="16" width="15.42578125" style="1415" bestFit="1" customWidth="1"/>
    <col min="17" max="17" width="10.140625" style="1415" customWidth="1"/>
    <col min="18" max="18" width="14.42578125" style="1415" customWidth="1"/>
    <col min="19" max="20" width="14.7109375" style="1415" customWidth="1"/>
    <col min="21" max="21" width="8.85546875" style="1415" bestFit="1" customWidth="1"/>
    <col min="22" max="22" width="15.140625" style="1415" bestFit="1" customWidth="1"/>
    <col min="23" max="23" width="8.85546875" style="1415" bestFit="1" customWidth="1"/>
    <col min="24" max="24" width="14.42578125" style="1415" bestFit="1" customWidth="1"/>
    <col min="25" max="25" width="8.85546875" style="1415" bestFit="1" customWidth="1"/>
    <col min="26" max="26" width="14.7109375" style="1415" bestFit="1" customWidth="1"/>
    <col min="27" max="27" width="8.85546875" style="1415" bestFit="1" customWidth="1"/>
    <col min="28" max="28" width="14.7109375" style="1415" bestFit="1" customWidth="1"/>
    <col min="29" max="29" width="8.85546875" style="1415" bestFit="1" customWidth="1"/>
    <col min="30" max="30" width="14.7109375" style="1415" bestFit="1" customWidth="1"/>
    <col min="31" max="32" width="14.7109375" style="1415" customWidth="1"/>
    <col min="33" max="33" width="10.7109375" style="1415" customWidth="1"/>
    <col min="34" max="53" width="14.28515625" style="1415" customWidth="1"/>
    <col min="54" max="54" width="15.85546875" style="1415" customWidth="1"/>
    <col min="55" max="60" width="14.28515625" style="1415" customWidth="1"/>
    <col min="61" max="61" width="12.42578125" style="1415" customWidth="1"/>
    <col min="62" max="62" width="13.85546875" style="1415" customWidth="1"/>
    <col min="63" max="63" width="10.7109375" style="1415" customWidth="1"/>
    <col min="64" max="64" width="14.28515625" style="1415" customWidth="1"/>
    <col min="65" max="65" width="14.42578125" style="1415" bestFit="1" customWidth="1"/>
    <col min="66" max="66" width="13.42578125" style="1415" bestFit="1" customWidth="1"/>
    <col min="67" max="16384" width="10.85546875" style="1415"/>
  </cols>
  <sheetData>
    <row r="1" spans="1:64" ht="27" customHeight="1">
      <c r="A1" s="707"/>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row>
    <row r="2" spans="1:64" ht="27" customHeight="1">
      <c r="A2" s="707"/>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row>
    <row r="3" spans="1:64" ht="27" customHeight="1">
      <c r="A3" s="707"/>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row>
    <row r="4" spans="1:64" ht="87.75" customHeight="1">
      <c r="A4" s="1578"/>
      <c r="B4" s="1579" t="s">
        <v>0</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c r="AD4" s="1418"/>
      <c r="AE4" s="1419"/>
      <c r="AF4" s="1419"/>
    </row>
    <row r="5" spans="1:64" ht="18" customHeight="1">
      <c r="A5" s="1578"/>
      <c r="B5" s="1579" t="s">
        <v>82</v>
      </c>
      <c r="C5" s="1580"/>
      <c r="D5" s="1580"/>
      <c r="E5" s="1580"/>
      <c r="F5" s="1580"/>
      <c r="G5" s="1580"/>
      <c r="H5" s="1580"/>
      <c r="I5" s="1580"/>
      <c r="J5" s="1580"/>
      <c r="K5" s="1580"/>
      <c r="L5" s="1580"/>
      <c r="M5" s="1580"/>
      <c r="N5" s="1580"/>
      <c r="O5" s="1580"/>
      <c r="P5" s="1580"/>
      <c r="Q5" s="1580"/>
      <c r="R5" s="1580"/>
      <c r="S5" s="1580"/>
      <c r="T5" s="1580"/>
      <c r="U5" s="1580"/>
      <c r="V5" s="1580"/>
      <c r="W5" s="1580"/>
      <c r="X5" s="1580"/>
      <c r="Y5" s="1580"/>
      <c r="Z5" s="1580"/>
      <c r="AA5" s="1580"/>
      <c r="AB5" s="1580"/>
      <c r="AC5" s="1580"/>
      <c r="AD5" s="1580"/>
    </row>
    <row r="6" spans="1:64" ht="25.5" customHeight="1">
      <c r="A6" s="1578"/>
      <c r="B6" s="1579" t="s">
        <v>21</v>
      </c>
      <c r="C6" s="1580"/>
      <c r="D6" s="1580"/>
      <c r="E6" s="1580"/>
      <c r="F6" s="1580"/>
      <c r="G6" s="1580"/>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row>
    <row r="7" spans="1:64" ht="25.5" customHeight="1">
      <c r="A7" s="1578"/>
      <c r="B7" s="1579" t="s">
        <v>22</v>
      </c>
      <c r="C7" s="1580" t="s">
        <v>277</v>
      </c>
      <c r="D7" s="1580"/>
      <c r="E7" s="1580"/>
      <c r="F7" s="1580"/>
      <c r="G7" s="1580"/>
      <c r="H7" s="1580"/>
      <c r="I7" s="1580"/>
      <c r="J7" s="1580"/>
      <c r="K7" s="1580"/>
      <c r="L7" s="1580"/>
      <c r="M7" s="1580"/>
      <c r="N7" s="1580"/>
      <c r="O7" s="1580"/>
      <c r="P7" s="1580"/>
      <c r="Q7" s="1580"/>
      <c r="R7" s="1580"/>
      <c r="S7" s="1580"/>
      <c r="T7" s="1580"/>
      <c r="U7" s="1580"/>
      <c r="V7" s="1580"/>
      <c r="W7" s="1580"/>
      <c r="X7" s="1580"/>
      <c r="Y7" s="1580"/>
      <c r="Z7" s="1580"/>
      <c r="AA7" s="1580"/>
      <c r="AB7" s="1580"/>
      <c r="AC7" s="1580"/>
      <c r="AD7" s="1580"/>
    </row>
    <row r="8" spans="1:64" ht="20.25">
      <c r="A8" s="1581"/>
      <c r="B8" s="1581"/>
      <c r="C8" s="1581"/>
      <c r="D8" s="1581"/>
      <c r="E8" s="1581"/>
      <c r="F8" s="1581"/>
      <c r="G8" s="1581"/>
      <c r="H8" s="1581"/>
      <c r="I8" s="1581"/>
      <c r="J8" s="1581"/>
      <c r="K8" s="1581"/>
      <c r="L8" s="1581"/>
      <c r="M8" s="1581"/>
      <c r="N8" s="1581"/>
      <c r="O8" s="1581"/>
      <c r="P8" s="1581"/>
      <c r="Q8" s="1581"/>
      <c r="R8" s="1581"/>
      <c r="S8" s="1581"/>
      <c r="T8" s="1581"/>
      <c r="U8" s="1581"/>
      <c r="V8" s="1581"/>
      <c r="W8" s="1581"/>
      <c r="X8" s="1581"/>
      <c r="Y8" s="1581"/>
      <c r="Z8" s="1581"/>
      <c r="AA8" s="1581"/>
      <c r="AB8" s="1581"/>
      <c r="AC8" s="1581"/>
      <c r="AD8" s="1581"/>
      <c r="AE8" s="1581"/>
      <c r="AF8" s="1581"/>
    </row>
    <row r="9" spans="1:64" ht="14.25" customHeight="1">
      <c r="A9" s="1424"/>
      <c r="B9" s="1423"/>
      <c r="C9" s="1423"/>
      <c r="D9" s="1423"/>
      <c r="E9" s="1423"/>
      <c r="F9" s="547"/>
      <c r="G9" s="566"/>
      <c r="H9" s="566"/>
      <c r="I9" s="1424"/>
      <c r="J9" s="1424"/>
      <c r="K9" s="1424"/>
      <c r="L9" s="1424"/>
      <c r="M9" s="1424"/>
      <c r="N9" s="1424"/>
      <c r="O9" s="566"/>
      <c r="P9" s="1581" t="s">
        <v>835</v>
      </c>
      <c r="Q9" s="1581"/>
      <c r="R9" s="1581"/>
      <c r="S9" s="1581"/>
      <c r="T9" s="1581"/>
      <c r="U9" s="1581"/>
      <c r="V9" s="1581"/>
      <c r="W9" s="1581"/>
      <c r="X9" s="1581"/>
      <c r="Y9" s="1431"/>
      <c r="Z9" s="1431"/>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row>
    <row r="10" spans="1:64" ht="14.25" customHeight="1">
      <c r="A10" s="1582"/>
      <c r="B10" s="1583"/>
      <c r="C10" s="1583"/>
      <c r="D10" s="1583"/>
      <c r="E10" s="1583"/>
      <c r="F10" s="1584"/>
      <c r="G10" s="1428"/>
      <c r="H10" s="1428"/>
      <c r="I10" s="1582"/>
      <c r="J10" s="1582"/>
      <c r="K10" s="1582"/>
      <c r="L10" s="1582"/>
      <c r="M10" s="1582"/>
      <c r="N10" s="1582"/>
      <c r="O10" s="1428"/>
      <c r="P10" s="1581"/>
      <c r="Q10" s="1581"/>
      <c r="R10" s="1581"/>
      <c r="S10" s="1581"/>
      <c r="T10" s="1581"/>
      <c r="U10" s="1581"/>
      <c r="V10" s="1581"/>
      <c r="W10" s="1581"/>
      <c r="X10" s="1581"/>
      <c r="Y10" s="1585"/>
      <c r="Z10" s="1585"/>
      <c r="AA10" s="1585"/>
      <c r="AB10" s="1585"/>
      <c r="AC10" s="1585"/>
      <c r="AD10" s="1585"/>
      <c r="AE10" s="1585"/>
      <c r="AF10" s="1585"/>
    </row>
    <row r="11" spans="1:64" s="782" customFormat="1" ht="14.25" customHeight="1">
      <c r="B11" s="1586"/>
      <c r="C11" s="1586"/>
      <c r="D11" s="1586"/>
      <c r="E11" s="1586"/>
      <c r="F11" s="836"/>
      <c r="G11" s="457"/>
      <c r="H11" s="457"/>
      <c r="O11" s="457"/>
      <c r="P11" s="1581"/>
      <c r="Q11" s="1581"/>
      <c r="R11" s="1581"/>
      <c r="S11" s="1581"/>
      <c r="T11" s="1581"/>
      <c r="U11" s="1581"/>
      <c r="V11" s="1581"/>
      <c r="W11" s="1581"/>
      <c r="X11" s="1581"/>
    </row>
    <row r="12" spans="1:64" ht="14.25" customHeight="1" thickBot="1">
      <c r="A12" s="781"/>
      <c r="B12" s="1434"/>
      <c r="C12" s="1434"/>
      <c r="D12" s="1434"/>
      <c r="E12" s="1434"/>
      <c r="F12" s="1436"/>
      <c r="G12" s="566"/>
      <c r="H12" s="566"/>
      <c r="I12" s="781"/>
      <c r="J12" s="781"/>
      <c r="K12" s="781"/>
      <c r="L12" s="781"/>
      <c r="M12" s="781"/>
      <c r="N12" s="781"/>
      <c r="O12" s="781"/>
      <c r="P12" s="781"/>
      <c r="Q12" s="781"/>
      <c r="R12" s="781"/>
      <c r="U12" s="781"/>
      <c r="W12" s="781"/>
      <c r="Y12" s="781"/>
      <c r="AA12" s="781"/>
      <c r="AC12" s="781"/>
    </row>
    <row r="13" spans="1:64" s="1448" customFormat="1" ht="12.75" customHeight="1" thickBot="1">
      <c r="A13" s="1437" t="s">
        <v>314</v>
      </c>
      <c r="B13" s="1437" t="s">
        <v>2</v>
      </c>
      <c r="C13" s="1439"/>
      <c r="D13" s="1440"/>
      <c r="E13" s="1443"/>
      <c r="F13" s="1441"/>
      <c r="G13" s="1444"/>
      <c r="H13" s="1443"/>
      <c r="I13" s="1443"/>
      <c r="J13" s="1443"/>
      <c r="K13" s="1443"/>
      <c r="L13" s="1443"/>
      <c r="M13" s="1443"/>
      <c r="N13" s="1443"/>
      <c r="O13" s="1443"/>
      <c r="P13" s="1445"/>
      <c r="Q13" s="1443"/>
      <c r="R13" s="1443"/>
      <c r="S13" s="1446" t="s">
        <v>222</v>
      </c>
      <c r="T13" s="1447"/>
      <c r="U13" s="1446" t="s">
        <v>222</v>
      </c>
      <c r="V13" s="1447"/>
      <c r="W13" s="1446" t="s">
        <v>222</v>
      </c>
      <c r="X13" s="1447"/>
      <c r="Y13" s="1446" t="s">
        <v>222</v>
      </c>
      <c r="Z13" s="1447"/>
      <c r="AA13" s="1446" t="s">
        <v>222</v>
      </c>
      <c r="AB13" s="1447"/>
      <c r="AC13" s="1446" t="s">
        <v>222</v>
      </c>
      <c r="AD13" s="1447"/>
      <c r="AE13" s="1446" t="s">
        <v>222</v>
      </c>
      <c r="AF13" s="1447"/>
    </row>
    <row r="14" spans="1:64" s="1448" customFormat="1" ht="12.75" customHeight="1">
      <c r="A14" s="1449"/>
      <c r="B14" s="1449"/>
      <c r="C14" s="1451" t="s">
        <v>316</v>
      </c>
      <c r="D14" s="1453" t="s">
        <v>318</v>
      </c>
      <c r="E14" s="1456" t="s">
        <v>320</v>
      </c>
      <c r="F14" s="1457"/>
      <c r="G14" s="1458" t="s">
        <v>321</v>
      </c>
      <c r="H14" s="1459"/>
      <c r="I14" s="1458" t="s">
        <v>322</v>
      </c>
      <c r="J14" s="1459"/>
      <c r="K14" s="1458" t="s">
        <v>323</v>
      </c>
      <c r="L14" s="1459"/>
      <c r="M14" s="1458" t="s">
        <v>324</v>
      </c>
      <c r="N14" s="1459"/>
      <c r="O14" s="1458" t="s">
        <v>836</v>
      </c>
      <c r="P14" s="1459"/>
      <c r="Q14" s="1458" t="s">
        <v>837</v>
      </c>
      <c r="R14" s="1460"/>
      <c r="S14" s="1461" t="s">
        <v>326</v>
      </c>
      <c r="T14" s="1462"/>
      <c r="U14" s="1463" t="s">
        <v>327</v>
      </c>
      <c r="V14" s="1462"/>
      <c r="W14" s="1463" t="s">
        <v>328</v>
      </c>
      <c r="X14" s="1462"/>
      <c r="Y14" s="1463" t="s">
        <v>329</v>
      </c>
      <c r="Z14" s="1462"/>
      <c r="AA14" s="1463" t="s">
        <v>330</v>
      </c>
      <c r="AB14" s="1462"/>
      <c r="AC14" s="1464" t="s">
        <v>331</v>
      </c>
      <c r="AD14" s="1465"/>
      <c r="AE14" s="1464" t="s">
        <v>332</v>
      </c>
      <c r="AF14" s="1465"/>
    </row>
    <row r="15" spans="1:64" s="1448" customFormat="1" ht="12.75" customHeight="1" thickBot="1">
      <c r="A15" s="1466"/>
      <c r="B15" s="1466"/>
      <c r="C15" s="1468"/>
      <c r="D15" s="1470"/>
      <c r="E15" s="1473" t="s">
        <v>333</v>
      </c>
      <c r="F15" s="1474" t="s">
        <v>319</v>
      </c>
      <c r="G15" s="1473" t="s">
        <v>333</v>
      </c>
      <c r="H15" s="1475" t="s">
        <v>319</v>
      </c>
      <c r="I15" s="1473" t="s">
        <v>333</v>
      </c>
      <c r="J15" s="1475" t="s">
        <v>319</v>
      </c>
      <c r="K15" s="1473" t="s">
        <v>333</v>
      </c>
      <c r="L15" s="1475" t="s">
        <v>319</v>
      </c>
      <c r="M15" s="1473" t="s">
        <v>333</v>
      </c>
      <c r="N15" s="1475" t="s">
        <v>319</v>
      </c>
      <c r="O15" s="1473" t="s">
        <v>333</v>
      </c>
      <c r="P15" s="1475" t="s">
        <v>319</v>
      </c>
      <c r="Q15" s="1473" t="s">
        <v>333</v>
      </c>
      <c r="R15" s="1476" t="s">
        <v>319</v>
      </c>
      <c r="S15" s="1477" t="s">
        <v>333</v>
      </c>
      <c r="T15" s="1478" t="s">
        <v>319</v>
      </c>
      <c r="U15" s="1477" t="s">
        <v>333</v>
      </c>
      <c r="V15" s="1478" t="s">
        <v>319</v>
      </c>
      <c r="W15" s="1477" t="s">
        <v>333</v>
      </c>
      <c r="X15" s="1478" t="s">
        <v>319</v>
      </c>
      <c r="Y15" s="1477" t="s">
        <v>333</v>
      </c>
      <c r="Z15" s="1478" t="s">
        <v>319</v>
      </c>
      <c r="AA15" s="1477" t="s">
        <v>333</v>
      </c>
      <c r="AB15" s="1478" t="s">
        <v>319</v>
      </c>
      <c r="AC15" s="1477" t="s">
        <v>333</v>
      </c>
      <c r="AD15" s="1478" t="s">
        <v>319</v>
      </c>
      <c r="AE15" s="1477" t="s">
        <v>333</v>
      </c>
      <c r="AF15" s="1478" t="s">
        <v>319</v>
      </c>
    </row>
    <row r="16" spans="1:64" s="1448" customFormat="1" ht="4.5" customHeight="1" thickBot="1">
      <c r="A16" s="1479"/>
      <c r="B16" s="1480"/>
      <c r="C16" s="1480"/>
      <c r="D16" s="1481"/>
      <c r="E16" s="1483"/>
      <c r="F16" s="1481"/>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row>
    <row r="17" spans="1:32" s="1448" customFormat="1" ht="16.5" customHeight="1">
      <c r="A17" s="1587"/>
      <c r="B17" s="1588" t="s">
        <v>334</v>
      </c>
      <c r="C17" s="1588"/>
      <c r="D17" s="1588"/>
      <c r="E17" s="1588"/>
      <c r="F17" s="1589"/>
      <c r="G17" s="1590"/>
      <c r="H17" s="1589"/>
      <c r="I17" s="1591"/>
      <c r="J17" s="1591"/>
      <c r="K17" s="1591"/>
      <c r="L17" s="1591"/>
      <c r="M17" s="1591"/>
      <c r="N17" s="1591"/>
      <c r="O17" s="1591"/>
      <c r="P17" s="1591"/>
      <c r="Q17" s="1591"/>
      <c r="R17" s="1591"/>
      <c r="S17" s="1592"/>
      <c r="T17" s="1592"/>
      <c r="U17" s="1591"/>
      <c r="V17" s="1593"/>
      <c r="W17" s="1591"/>
      <c r="X17" s="1593"/>
      <c r="Y17" s="1591"/>
      <c r="Z17" s="1593"/>
      <c r="AA17" s="1591"/>
      <c r="AB17" s="1593"/>
      <c r="AC17" s="1591"/>
      <c r="AD17" s="1593"/>
      <c r="AE17" s="1591"/>
      <c r="AF17" s="1593"/>
    </row>
    <row r="18" spans="1:32" s="1448" customFormat="1" ht="16.5" customHeight="1">
      <c r="A18" s="1594"/>
      <c r="B18" s="1595" t="s">
        <v>335</v>
      </c>
      <c r="C18" s="1596"/>
      <c r="D18" s="1597"/>
      <c r="E18" s="1598"/>
      <c r="F18" s="1500"/>
      <c r="G18" s="1501"/>
      <c r="H18" s="1500"/>
      <c r="I18" s="1599"/>
      <c r="J18" s="1600"/>
      <c r="K18" s="1599"/>
      <c r="L18" s="1600"/>
      <c r="M18" s="1599"/>
      <c r="N18" s="1600"/>
      <c r="O18" s="1599"/>
      <c r="P18" s="1600"/>
      <c r="Q18" s="1599"/>
      <c r="R18" s="1600"/>
      <c r="S18" s="1601"/>
      <c r="T18" s="1602"/>
      <c r="U18" s="1599"/>
      <c r="V18" s="1603"/>
      <c r="W18" s="1599"/>
      <c r="X18" s="1603"/>
      <c r="Y18" s="1599"/>
      <c r="Z18" s="1603"/>
      <c r="AA18" s="1599"/>
      <c r="AB18" s="1603"/>
      <c r="AC18" s="1599"/>
      <c r="AD18" s="1603"/>
      <c r="AE18" s="1599"/>
      <c r="AF18" s="1603"/>
    </row>
    <row r="19" spans="1:32" s="1448" customFormat="1" ht="16.5" customHeight="1">
      <c r="A19" s="1594">
        <v>1</v>
      </c>
      <c r="B19" s="1595" t="s">
        <v>838</v>
      </c>
      <c r="C19" s="1597" t="s">
        <v>337</v>
      </c>
      <c r="D19" s="1597">
        <v>4064.43</v>
      </c>
      <c r="E19" s="1597">
        <v>9.9</v>
      </c>
      <c r="F19" s="1600">
        <f>E19*D19</f>
        <v>40237.856999999996</v>
      </c>
      <c r="G19" s="1600"/>
      <c r="H19" s="1600">
        <f>ROUND(G19*$D19,2)</f>
        <v>0</v>
      </c>
      <c r="I19" s="1508"/>
      <c r="J19" s="1600">
        <f>I19*D19</f>
        <v>0</v>
      </c>
      <c r="K19" s="1599">
        <f>E19-G19+I19</f>
        <v>9.9</v>
      </c>
      <c r="L19" s="1600">
        <f>K19*D19</f>
        <v>40237.856999999996</v>
      </c>
      <c r="M19" s="1599">
        <f>S19+U19+W19+Y19+AA19+AC19</f>
        <v>0</v>
      </c>
      <c r="N19" s="1600"/>
      <c r="O19" s="1600"/>
      <c r="P19" s="1600"/>
      <c r="Q19" s="1600"/>
      <c r="R19" s="1600"/>
      <c r="S19" s="1600"/>
      <c r="T19" s="1600"/>
      <c r="U19" s="1600"/>
      <c r="V19" s="1600"/>
      <c r="W19" s="1600"/>
      <c r="X19" s="1600"/>
      <c r="Y19" s="1600"/>
      <c r="Z19" s="1600"/>
      <c r="AA19" s="1600"/>
      <c r="AB19" s="1600"/>
      <c r="AC19" s="1600"/>
      <c r="AD19" s="1600"/>
      <c r="AE19" s="1600"/>
      <c r="AF19" s="1600"/>
    </row>
    <row r="20" spans="1:32" s="1448" customFormat="1" ht="16.5" customHeight="1">
      <c r="A20" s="1604"/>
      <c r="B20" s="1595" t="s">
        <v>348</v>
      </c>
      <c r="C20" s="1597"/>
      <c r="D20" s="1597"/>
      <c r="E20" s="1597"/>
      <c r="F20" s="1600"/>
      <c r="G20" s="1600"/>
      <c r="H20" s="1600"/>
      <c r="I20" s="1508"/>
      <c r="J20" s="1600"/>
      <c r="K20" s="1600"/>
      <c r="L20" s="1600"/>
      <c r="M20" s="1599"/>
      <c r="N20" s="1600"/>
      <c r="O20" s="1600"/>
      <c r="P20" s="1600"/>
      <c r="Q20" s="1600"/>
      <c r="R20" s="1600"/>
      <c r="S20" s="1600"/>
      <c r="T20" s="1600"/>
      <c r="U20" s="1600"/>
      <c r="V20" s="1600"/>
      <c r="W20" s="1600"/>
      <c r="X20" s="1600"/>
      <c r="Y20" s="1600"/>
      <c r="Z20" s="1600"/>
      <c r="AA20" s="1600"/>
      <c r="AB20" s="1600"/>
      <c r="AC20" s="1600"/>
      <c r="AD20" s="1600"/>
      <c r="AE20" s="1600"/>
      <c r="AF20" s="1600"/>
    </row>
    <row r="21" spans="1:32" s="1448" customFormat="1" ht="16.5" customHeight="1">
      <c r="A21" s="1604"/>
      <c r="B21" s="1595" t="s">
        <v>839</v>
      </c>
      <c r="C21" s="1597"/>
      <c r="D21" s="1597"/>
      <c r="E21" s="1597"/>
      <c r="F21" s="1600"/>
      <c r="G21" s="1600"/>
      <c r="H21" s="1600"/>
      <c r="I21" s="1508"/>
      <c r="J21" s="1600"/>
      <c r="K21" s="1600"/>
      <c r="L21" s="1600"/>
      <c r="M21" s="1599"/>
      <c r="N21" s="1600"/>
      <c r="O21" s="1600"/>
      <c r="P21" s="1600"/>
      <c r="Q21" s="1600"/>
      <c r="R21" s="1600"/>
      <c r="S21" s="1600"/>
      <c r="T21" s="1600"/>
      <c r="U21" s="1600"/>
      <c r="V21" s="1600"/>
      <c r="W21" s="1600"/>
      <c r="X21" s="1600"/>
      <c r="Y21" s="1600"/>
      <c r="Z21" s="1600"/>
      <c r="AA21" s="1600"/>
      <c r="AB21" s="1600"/>
      <c r="AC21" s="1600"/>
      <c r="AD21" s="1600"/>
      <c r="AE21" s="1600"/>
      <c r="AF21" s="1600"/>
    </row>
    <row r="22" spans="1:32" s="1448" customFormat="1" ht="16.5" customHeight="1">
      <c r="A22" s="1594">
        <f>A19+1</f>
        <v>2</v>
      </c>
      <c r="B22" s="1595" t="s">
        <v>840</v>
      </c>
      <c r="C22" s="1597" t="s">
        <v>344</v>
      </c>
      <c r="D22" s="1597">
        <v>24.45</v>
      </c>
      <c r="E22" s="1597">
        <v>3205.06</v>
      </c>
      <c r="F22" s="1600">
        <f>E22*D22</f>
        <v>78363.71699999999</v>
      </c>
      <c r="G22" s="1600"/>
      <c r="H22" s="1600">
        <f>ROUND(G22*$D22,2)</f>
        <v>0</v>
      </c>
      <c r="I22" s="1508"/>
      <c r="J22" s="1600">
        <f>I22*D22</f>
        <v>0</v>
      </c>
      <c r="K22" s="1599">
        <f>E22-G22+I22</f>
        <v>3205.06</v>
      </c>
      <c r="L22" s="1600">
        <f>K22*D22</f>
        <v>78363.71699999999</v>
      </c>
      <c r="M22" s="1599">
        <f>S22+U22+W22+Y22+AA22+AC22</f>
        <v>0</v>
      </c>
      <c r="N22" s="1600"/>
      <c r="O22" s="1600"/>
      <c r="P22" s="1600"/>
      <c r="Q22" s="1600"/>
      <c r="R22" s="1600"/>
      <c r="S22" s="1600"/>
      <c r="T22" s="1600"/>
      <c r="U22" s="1600"/>
      <c r="V22" s="1600"/>
      <c r="W22" s="1600"/>
      <c r="X22" s="1600"/>
      <c r="Y22" s="1600"/>
      <c r="Z22" s="1600"/>
      <c r="AA22" s="1600"/>
      <c r="AB22" s="1600"/>
      <c r="AC22" s="1600"/>
      <c r="AD22" s="1600"/>
      <c r="AE22" s="1600"/>
      <c r="AF22" s="1600"/>
    </row>
    <row r="23" spans="1:32" s="1448" customFormat="1" ht="16.5" customHeight="1">
      <c r="A23" s="1594">
        <f>A22+1</f>
        <v>3</v>
      </c>
      <c r="B23" s="1595" t="s">
        <v>841</v>
      </c>
      <c r="C23" s="1597" t="s">
        <v>344</v>
      </c>
      <c r="D23" s="1597">
        <v>24.45</v>
      </c>
      <c r="E23" s="1597">
        <v>15711.22</v>
      </c>
      <c r="F23" s="1600">
        <f>E23*D23</f>
        <v>384139.32899999997</v>
      </c>
      <c r="G23" s="1600"/>
      <c r="H23" s="1600">
        <f>ROUND(G23*$D23,2)</f>
        <v>0</v>
      </c>
      <c r="I23" s="1508"/>
      <c r="J23" s="1600">
        <f>I23*D23</f>
        <v>0</v>
      </c>
      <c r="K23" s="1599">
        <f>E23-G23+I23</f>
        <v>15711.22</v>
      </c>
      <c r="L23" s="1600">
        <f>K23*D23</f>
        <v>384139.32899999997</v>
      </c>
      <c r="M23" s="1599">
        <f>S23+U23+W23+Y23+AA23+AC23</f>
        <v>0</v>
      </c>
      <c r="N23" s="1600"/>
      <c r="O23" s="1600"/>
      <c r="P23" s="1600"/>
      <c r="Q23" s="1600"/>
      <c r="R23" s="1600"/>
      <c r="S23" s="1600"/>
      <c r="T23" s="1600"/>
      <c r="U23" s="1600"/>
      <c r="V23" s="1600"/>
      <c r="W23" s="1600"/>
      <c r="X23" s="1600"/>
      <c r="Y23" s="1600"/>
      <c r="Z23" s="1600"/>
      <c r="AA23" s="1600"/>
      <c r="AB23" s="1600"/>
      <c r="AC23" s="1600"/>
      <c r="AD23" s="1600"/>
      <c r="AE23" s="1600"/>
      <c r="AF23" s="1600"/>
    </row>
    <row r="24" spans="1:32" s="1448" customFormat="1" ht="16.5" customHeight="1">
      <c r="A24" s="1594"/>
      <c r="B24" s="1595" t="s">
        <v>842</v>
      </c>
      <c r="C24" s="1597"/>
      <c r="D24" s="1597"/>
      <c r="E24" s="1597"/>
      <c r="F24" s="1600"/>
      <c r="G24" s="1600"/>
      <c r="H24" s="1600"/>
      <c r="I24" s="1508"/>
      <c r="J24" s="1600"/>
      <c r="K24" s="1600"/>
      <c r="L24" s="1600"/>
      <c r="M24" s="1599"/>
      <c r="N24" s="1600"/>
      <c r="O24" s="1600"/>
      <c r="P24" s="1600"/>
      <c r="Q24" s="1600"/>
      <c r="R24" s="1600"/>
      <c r="S24" s="1600"/>
      <c r="T24" s="1600"/>
      <c r="U24" s="1600"/>
      <c r="V24" s="1600"/>
      <c r="W24" s="1600"/>
      <c r="X24" s="1600"/>
      <c r="Y24" s="1600"/>
      <c r="Z24" s="1600"/>
      <c r="AA24" s="1600"/>
      <c r="AB24" s="1600"/>
      <c r="AC24" s="1600"/>
      <c r="AD24" s="1600"/>
      <c r="AE24" s="1600"/>
      <c r="AF24" s="1600"/>
    </row>
    <row r="25" spans="1:32" s="1448" customFormat="1" ht="16.5" customHeight="1">
      <c r="A25" s="1594"/>
      <c r="B25" s="1595" t="s">
        <v>843</v>
      </c>
      <c r="C25" s="1597"/>
      <c r="D25" s="1597"/>
      <c r="E25" s="1597"/>
      <c r="F25" s="1600"/>
      <c r="G25" s="1600"/>
      <c r="H25" s="1600"/>
      <c r="I25" s="1508"/>
      <c r="J25" s="1600"/>
      <c r="K25" s="1600"/>
      <c r="L25" s="1600"/>
      <c r="M25" s="1599"/>
      <c r="N25" s="1600"/>
      <c r="O25" s="1600"/>
      <c r="P25" s="1600"/>
      <c r="Q25" s="1600"/>
      <c r="R25" s="1600"/>
      <c r="S25" s="1600"/>
      <c r="T25" s="1600"/>
      <c r="U25" s="1600"/>
      <c r="V25" s="1600"/>
      <c r="W25" s="1600"/>
      <c r="X25" s="1600"/>
      <c r="Y25" s="1600"/>
      <c r="Z25" s="1600"/>
      <c r="AA25" s="1600"/>
      <c r="AB25" s="1600"/>
      <c r="AC25" s="1600"/>
      <c r="AD25" s="1600"/>
      <c r="AE25" s="1600"/>
      <c r="AF25" s="1600"/>
    </row>
    <row r="26" spans="1:32" s="1448" customFormat="1" ht="16.5" customHeight="1">
      <c r="A26" s="1594">
        <f>A23+1</f>
        <v>4</v>
      </c>
      <c r="B26" s="1595" t="s">
        <v>844</v>
      </c>
      <c r="C26" s="1597" t="s">
        <v>344</v>
      </c>
      <c r="D26" s="1597">
        <v>31.98</v>
      </c>
      <c r="E26" s="1597">
        <v>1000</v>
      </c>
      <c r="F26" s="1600">
        <f>E26*D26</f>
        <v>31980</v>
      </c>
      <c r="G26" s="1600"/>
      <c r="H26" s="1600">
        <f>ROUND(G26*$D26,2)</f>
        <v>0</v>
      </c>
      <c r="I26" s="1508"/>
      <c r="J26" s="1600">
        <f>I26*D26</f>
        <v>0</v>
      </c>
      <c r="K26" s="1599">
        <f>E26-G26+I26</f>
        <v>1000</v>
      </c>
      <c r="L26" s="1600">
        <f>K26*D26</f>
        <v>31980</v>
      </c>
      <c r="M26" s="1599">
        <f>S26+U26+W26+Y26+AA26+AC26</f>
        <v>0</v>
      </c>
      <c r="N26" s="1600"/>
      <c r="O26" s="1600"/>
      <c r="P26" s="1600"/>
      <c r="Q26" s="1600"/>
      <c r="R26" s="1600"/>
      <c r="S26" s="1600"/>
      <c r="T26" s="1600"/>
      <c r="U26" s="1600"/>
      <c r="V26" s="1600"/>
      <c r="W26" s="1600"/>
      <c r="X26" s="1600"/>
      <c r="Y26" s="1600"/>
      <c r="Z26" s="1600"/>
      <c r="AA26" s="1600"/>
      <c r="AB26" s="1600"/>
      <c r="AC26" s="1600"/>
      <c r="AD26" s="1600"/>
      <c r="AE26" s="1600"/>
      <c r="AF26" s="1600"/>
    </row>
    <row r="27" spans="1:32" s="1448" customFormat="1" ht="16.5" customHeight="1">
      <c r="A27" s="1594"/>
      <c r="B27" s="1595" t="s">
        <v>845</v>
      </c>
      <c r="C27" s="1597"/>
      <c r="D27" s="1597"/>
      <c r="E27" s="1597"/>
      <c r="F27" s="1600"/>
      <c r="G27" s="1600"/>
      <c r="H27" s="1600"/>
      <c r="I27" s="1508"/>
      <c r="J27" s="1600"/>
      <c r="K27" s="1600"/>
      <c r="L27" s="1600"/>
      <c r="M27" s="1599"/>
      <c r="N27" s="1600"/>
      <c r="O27" s="1600"/>
      <c r="P27" s="1600"/>
      <c r="Q27" s="1600"/>
      <c r="R27" s="1600"/>
      <c r="S27" s="1600"/>
      <c r="T27" s="1600"/>
      <c r="U27" s="1600"/>
      <c r="V27" s="1600"/>
      <c r="W27" s="1600"/>
      <c r="X27" s="1600"/>
      <c r="Y27" s="1600"/>
      <c r="Z27" s="1600"/>
      <c r="AA27" s="1600"/>
      <c r="AB27" s="1600"/>
      <c r="AC27" s="1600"/>
      <c r="AD27" s="1600"/>
      <c r="AE27" s="1600"/>
      <c r="AF27" s="1600"/>
    </row>
    <row r="28" spans="1:32" s="1448" customFormat="1" ht="16.5" customHeight="1">
      <c r="A28" s="1594">
        <f>A26+1</f>
        <v>5</v>
      </c>
      <c r="B28" s="1595" t="s">
        <v>846</v>
      </c>
      <c r="C28" s="1597" t="s">
        <v>344</v>
      </c>
      <c r="D28" s="1597">
        <v>34.57</v>
      </c>
      <c r="E28" s="1597">
        <v>13209.67</v>
      </c>
      <c r="F28" s="1600">
        <f>E28*D28</f>
        <v>456658.29190000001</v>
      </c>
      <c r="G28" s="1600"/>
      <c r="H28" s="1600">
        <f>ROUND(G28*$D28,2)</f>
        <v>0</v>
      </c>
      <c r="I28" s="1508"/>
      <c r="J28" s="1600">
        <f>I28*D28</f>
        <v>0</v>
      </c>
      <c r="K28" s="1599">
        <f>E28-G28+I28</f>
        <v>13209.67</v>
      </c>
      <c r="L28" s="1600">
        <f>K28*D28</f>
        <v>456658.29190000001</v>
      </c>
      <c r="M28" s="1599">
        <f>S28+U28+W28+Y28+AA28+AC28</f>
        <v>0</v>
      </c>
      <c r="N28" s="1600"/>
      <c r="O28" s="1600"/>
      <c r="P28" s="1600"/>
      <c r="Q28" s="1600"/>
      <c r="R28" s="1600"/>
      <c r="S28" s="1600"/>
      <c r="T28" s="1600"/>
      <c r="U28" s="1600"/>
      <c r="V28" s="1600"/>
      <c r="W28" s="1600"/>
      <c r="X28" s="1600"/>
      <c r="Y28" s="1600"/>
      <c r="Z28" s="1600"/>
      <c r="AA28" s="1600"/>
      <c r="AB28" s="1600"/>
      <c r="AC28" s="1600"/>
      <c r="AD28" s="1600"/>
      <c r="AE28" s="1600"/>
      <c r="AF28" s="1600"/>
    </row>
    <row r="29" spans="1:32" s="1448" customFormat="1" ht="16.5" customHeight="1">
      <c r="A29" s="1594"/>
      <c r="B29" s="1595" t="s">
        <v>847</v>
      </c>
      <c r="C29" s="1597"/>
      <c r="D29" s="1597"/>
      <c r="E29" s="1597"/>
      <c r="F29" s="1600"/>
      <c r="G29" s="1600"/>
      <c r="H29" s="1600"/>
      <c r="I29" s="1508"/>
      <c r="J29" s="1600"/>
      <c r="K29" s="1600"/>
      <c r="L29" s="1600"/>
      <c r="M29" s="1599"/>
      <c r="N29" s="1600"/>
      <c r="O29" s="1600"/>
      <c r="P29" s="1600"/>
      <c r="Q29" s="1600"/>
      <c r="R29" s="1600"/>
      <c r="S29" s="1600"/>
      <c r="T29" s="1600"/>
      <c r="U29" s="1600"/>
      <c r="V29" s="1600"/>
      <c r="W29" s="1600"/>
      <c r="X29" s="1600"/>
      <c r="Y29" s="1600"/>
      <c r="Z29" s="1600"/>
      <c r="AA29" s="1600"/>
      <c r="AB29" s="1600"/>
      <c r="AC29" s="1600"/>
      <c r="AD29" s="1600"/>
      <c r="AE29" s="1600"/>
      <c r="AF29" s="1600"/>
    </row>
    <row r="30" spans="1:32" s="1448" customFormat="1" ht="16.5" customHeight="1">
      <c r="A30" s="1594"/>
      <c r="B30" s="1595" t="s">
        <v>848</v>
      </c>
      <c r="C30" s="1597"/>
      <c r="D30" s="1597"/>
      <c r="E30" s="1597"/>
      <c r="F30" s="1600"/>
      <c r="G30" s="1600"/>
      <c r="H30" s="1600"/>
      <c r="I30" s="1508"/>
      <c r="J30" s="1600"/>
      <c r="K30" s="1600"/>
      <c r="L30" s="1600"/>
      <c r="M30" s="1599"/>
      <c r="N30" s="1600"/>
      <c r="O30" s="1600"/>
      <c r="P30" s="1600"/>
      <c r="Q30" s="1600"/>
      <c r="R30" s="1600"/>
      <c r="S30" s="1600"/>
      <c r="T30" s="1600"/>
      <c r="U30" s="1600"/>
      <c r="V30" s="1600"/>
      <c r="W30" s="1600"/>
      <c r="X30" s="1600"/>
      <c r="Y30" s="1600"/>
      <c r="Z30" s="1600"/>
      <c r="AA30" s="1600"/>
      <c r="AB30" s="1600"/>
      <c r="AC30" s="1600"/>
      <c r="AD30" s="1600"/>
      <c r="AE30" s="1600"/>
      <c r="AF30" s="1600"/>
    </row>
    <row r="31" spans="1:32" s="1448" customFormat="1" ht="16.5" customHeight="1">
      <c r="A31" s="1594"/>
      <c r="B31" s="1595" t="s">
        <v>849</v>
      </c>
      <c r="C31" s="1597"/>
      <c r="D31" s="1597"/>
      <c r="E31" s="1597"/>
      <c r="F31" s="1600"/>
      <c r="G31" s="1600"/>
      <c r="H31" s="1600"/>
      <c r="I31" s="1508"/>
      <c r="J31" s="1600"/>
      <c r="K31" s="1600"/>
      <c r="L31" s="1600"/>
      <c r="M31" s="1599"/>
      <c r="N31" s="1600"/>
      <c r="O31" s="1600"/>
      <c r="P31" s="1600"/>
      <c r="Q31" s="1600"/>
      <c r="R31" s="1600"/>
      <c r="S31" s="1600"/>
      <c r="T31" s="1600"/>
      <c r="U31" s="1600"/>
      <c r="V31" s="1600"/>
      <c r="W31" s="1600"/>
      <c r="X31" s="1600"/>
      <c r="Y31" s="1600"/>
      <c r="Z31" s="1600"/>
      <c r="AA31" s="1600"/>
      <c r="AB31" s="1600"/>
      <c r="AC31" s="1600"/>
      <c r="AD31" s="1600"/>
      <c r="AE31" s="1600"/>
      <c r="AF31" s="1600"/>
    </row>
    <row r="32" spans="1:32" s="1448" customFormat="1" ht="16.5" customHeight="1">
      <c r="A32" s="1594">
        <f>A28+1</f>
        <v>6</v>
      </c>
      <c r="B32" s="1595" t="s">
        <v>850</v>
      </c>
      <c r="C32" s="1597" t="s">
        <v>344</v>
      </c>
      <c r="D32" s="1597">
        <v>142.1</v>
      </c>
      <c r="E32" s="1597">
        <v>67657.62</v>
      </c>
      <c r="F32" s="1600">
        <f>E32*D32</f>
        <v>9614147.8019999992</v>
      </c>
      <c r="G32" s="1600"/>
      <c r="H32" s="1600">
        <f>ROUND(G32*$D32,2)</f>
        <v>0</v>
      </c>
      <c r="I32" s="1508"/>
      <c r="J32" s="1600">
        <f>I32*D32</f>
        <v>0</v>
      </c>
      <c r="K32" s="1599">
        <f>E32-G32+I32</f>
        <v>67657.62</v>
      </c>
      <c r="L32" s="1600">
        <f>K32*D32</f>
        <v>9614147.8019999992</v>
      </c>
      <c r="M32" s="1599">
        <f>S32+U32+W32+Y32+AA32+AC32</f>
        <v>0</v>
      </c>
      <c r="N32" s="1600"/>
      <c r="O32" s="1600"/>
      <c r="P32" s="1600"/>
      <c r="Q32" s="1600"/>
      <c r="R32" s="1600"/>
      <c r="S32" s="1600"/>
      <c r="T32" s="1600"/>
      <c r="U32" s="1600"/>
      <c r="V32" s="1600"/>
      <c r="W32" s="1600"/>
      <c r="X32" s="1600"/>
      <c r="Y32" s="1600"/>
      <c r="Z32" s="1600"/>
      <c r="AA32" s="1600"/>
      <c r="AB32" s="1600"/>
      <c r="AC32" s="1600"/>
      <c r="AD32" s="1600"/>
      <c r="AE32" s="1600"/>
      <c r="AF32" s="1600"/>
    </row>
    <row r="33" spans="1:32" s="1448" customFormat="1" ht="16.5" customHeight="1">
      <c r="A33" s="1594"/>
      <c r="B33" s="1595" t="s">
        <v>366</v>
      </c>
      <c r="C33" s="1597"/>
      <c r="D33" s="1597"/>
      <c r="E33" s="1597"/>
      <c r="F33" s="1600"/>
      <c r="G33" s="1600"/>
      <c r="H33" s="1600"/>
      <c r="I33" s="1508"/>
      <c r="J33" s="1600"/>
      <c r="K33" s="1600"/>
      <c r="L33" s="1600"/>
      <c r="M33" s="1599"/>
      <c r="N33" s="1600"/>
      <c r="O33" s="1600"/>
      <c r="P33" s="1600"/>
      <c r="Q33" s="1600"/>
      <c r="R33" s="1600"/>
      <c r="S33" s="1600"/>
      <c r="T33" s="1600"/>
      <c r="U33" s="1600"/>
      <c r="V33" s="1600"/>
      <c r="W33" s="1600"/>
      <c r="X33" s="1600"/>
      <c r="Y33" s="1600"/>
      <c r="Z33" s="1600"/>
      <c r="AA33" s="1600"/>
      <c r="AB33" s="1600"/>
      <c r="AC33" s="1600"/>
      <c r="AD33" s="1600"/>
      <c r="AE33" s="1600"/>
      <c r="AF33" s="1600"/>
    </row>
    <row r="34" spans="1:32" s="1448" customFormat="1" ht="16.5" customHeight="1">
      <c r="A34" s="1594"/>
      <c r="B34" s="1595" t="s">
        <v>851</v>
      </c>
      <c r="C34" s="1597"/>
      <c r="D34" s="1597"/>
      <c r="E34" s="1597"/>
      <c r="F34" s="1600"/>
      <c r="G34" s="1600"/>
      <c r="H34" s="1600"/>
      <c r="I34" s="1508"/>
      <c r="J34" s="1600"/>
      <c r="K34" s="1600"/>
      <c r="L34" s="1600"/>
      <c r="M34" s="1599"/>
      <c r="N34" s="1600"/>
      <c r="O34" s="1600"/>
      <c r="P34" s="1600"/>
      <c r="Q34" s="1600"/>
      <c r="R34" s="1600"/>
      <c r="S34" s="1600"/>
      <c r="T34" s="1600"/>
      <c r="U34" s="1600"/>
      <c r="V34" s="1600"/>
      <c r="W34" s="1600"/>
      <c r="X34" s="1600"/>
      <c r="Y34" s="1600"/>
      <c r="Z34" s="1600"/>
      <c r="AA34" s="1600"/>
      <c r="AB34" s="1600"/>
      <c r="AC34" s="1600"/>
      <c r="AD34" s="1600"/>
      <c r="AE34" s="1600"/>
      <c r="AF34" s="1600"/>
    </row>
    <row r="35" spans="1:32" s="1448" customFormat="1" ht="16.5" customHeight="1">
      <c r="A35" s="1594"/>
      <c r="B35" s="1595" t="s">
        <v>852</v>
      </c>
      <c r="C35" s="1597"/>
      <c r="D35" s="1597"/>
      <c r="E35" s="1597"/>
      <c r="F35" s="1600"/>
      <c r="G35" s="1600"/>
      <c r="H35" s="1600"/>
      <c r="I35" s="1508"/>
      <c r="J35" s="1600"/>
      <c r="K35" s="1600"/>
      <c r="L35" s="1600"/>
      <c r="M35" s="1599"/>
      <c r="N35" s="1600"/>
      <c r="O35" s="1600"/>
      <c r="P35" s="1600"/>
      <c r="Q35" s="1600"/>
      <c r="R35" s="1600"/>
      <c r="S35" s="1600"/>
      <c r="T35" s="1600"/>
      <c r="U35" s="1600"/>
      <c r="V35" s="1600"/>
      <c r="W35" s="1600"/>
      <c r="X35" s="1600"/>
      <c r="Y35" s="1600"/>
      <c r="Z35" s="1600"/>
      <c r="AA35" s="1600"/>
      <c r="AB35" s="1600"/>
      <c r="AC35" s="1600"/>
      <c r="AD35" s="1600"/>
      <c r="AE35" s="1600"/>
      <c r="AF35" s="1600"/>
    </row>
    <row r="36" spans="1:32" s="1448" customFormat="1" ht="16.5" customHeight="1">
      <c r="A36" s="1594">
        <f>A32+1</f>
        <v>7</v>
      </c>
      <c r="B36" s="1595" t="s">
        <v>853</v>
      </c>
      <c r="C36" s="1597" t="s">
        <v>344</v>
      </c>
      <c r="D36" s="1597">
        <v>12.68</v>
      </c>
      <c r="E36" s="1597">
        <v>9161.6</v>
      </c>
      <c r="F36" s="1600">
        <f>E36*D36</f>
        <v>116169.088</v>
      </c>
      <c r="G36" s="1600"/>
      <c r="H36" s="1600">
        <f>ROUND(G36*$D36,2)</f>
        <v>0</v>
      </c>
      <c r="I36" s="1508"/>
      <c r="J36" s="1600">
        <f>I36*D36</f>
        <v>0</v>
      </c>
      <c r="K36" s="1599">
        <f>E36-G36+I36</f>
        <v>9161.6</v>
      </c>
      <c r="L36" s="1600">
        <f>K36*D36</f>
        <v>116169.088</v>
      </c>
      <c r="M36" s="1599">
        <f>S36+U36+W36+Y36+AA36+AC36</f>
        <v>0</v>
      </c>
      <c r="N36" s="1600"/>
      <c r="O36" s="1600"/>
      <c r="P36" s="1600"/>
      <c r="Q36" s="1600"/>
      <c r="R36" s="1600"/>
      <c r="S36" s="1600"/>
      <c r="T36" s="1600"/>
      <c r="U36" s="1600"/>
      <c r="V36" s="1600"/>
      <c r="W36" s="1600"/>
      <c r="X36" s="1600"/>
      <c r="Y36" s="1600"/>
      <c r="Z36" s="1600"/>
      <c r="AA36" s="1600"/>
      <c r="AB36" s="1600"/>
      <c r="AC36" s="1600"/>
      <c r="AD36" s="1600"/>
      <c r="AE36" s="1600"/>
      <c r="AF36" s="1600"/>
    </row>
    <row r="37" spans="1:32" s="1448" customFormat="1" ht="16.5" customHeight="1">
      <c r="A37" s="1594"/>
      <c r="B37" s="1595" t="s">
        <v>854</v>
      </c>
      <c r="C37" s="1597"/>
      <c r="D37" s="1597"/>
      <c r="E37" s="1597"/>
      <c r="F37" s="1600"/>
      <c r="G37" s="1600"/>
      <c r="H37" s="1600"/>
      <c r="I37" s="1508"/>
      <c r="J37" s="1600"/>
      <c r="K37" s="1600"/>
      <c r="L37" s="1600"/>
      <c r="M37" s="1599"/>
      <c r="N37" s="1600"/>
      <c r="O37" s="1600"/>
      <c r="P37" s="1600"/>
      <c r="Q37" s="1600"/>
      <c r="R37" s="1600"/>
      <c r="S37" s="1600"/>
      <c r="T37" s="1600"/>
      <c r="U37" s="1600"/>
      <c r="V37" s="1600"/>
      <c r="W37" s="1600"/>
      <c r="X37" s="1600"/>
      <c r="Y37" s="1600"/>
      <c r="Z37" s="1600"/>
      <c r="AA37" s="1600"/>
      <c r="AB37" s="1600"/>
      <c r="AC37" s="1600"/>
      <c r="AD37" s="1600"/>
      <c r="AE37" s="1600"/>
      <c r="AF37" s="1600"/>
    </row>
    <row r="38" spans="1:32" s="1448" customFormat="1" ht="16.5" customHeight="1">
      <c r="A38" s="1594">
        <f>A36+1</f>
        <v>8</v>
      </c>
      <c r="B38" s="1595" t="s">
        <v>855</v>
      </c>
      <c r="C38" s="1597" t="s">
        <v>344</v>
      </c>
      <c r="D38" s="1597">
        <v>12.68</v>
      </c>
      <c r="E38" s="1597">
        <v>1000</v>
      </c>
      <c r="F38" s="1600">
        <f>E38*D38</f>
        <v>12680</v>
      </c>
      <c r="G38" s="1600"/>
      <c r="H38" s="1600">
        <f>ROUND(G38*$D38,2)</f>
        <v>0</v>
      </c>
      <c r="I38" s="1508"/>
      <c r="J38" s="1600">
        <f>I38*D38</f>
        <v>0</v>
      </c>
      <c r="K38" s="1599">
        <f>E38-G38+I38</f>
        <v>1000</v>
      </c>
      <c r="L38" s="1600">
        <f>K38*D38</f>
        <v>12680</v>
      </c>
      <c r="M38" s="1599">
        <f>S38+U38+W38+Y38+AA38+AC38</f>
        <v>0</v>
      </c>
      <c r="N38" s="1600"/>
      <c r="O38" s="1600"/>
      <c r="P38" s="1600"/>
      <c r="Q38" s="1600"/>
      <c r="R38" s="1600"/>
      <c r="S38" s="1600"/>
      <c r="T38" s="1600"/>
      <c r="U38" s="1600"/>
      <c r="V38" s="1600"/>
      <c r="W38" s="1600"/>
      <c r="X38" s="1600"/>
      <c r="Y38" s="1600"/>
      <c r="Z38" s="1600"/>
      <c r="AA38" s="1600"/>
      <c r="AB38" s="1600"/>
      <c r="AC38" s="1600"/>
      <c r="AD38" s="1600"/>
      <c r="AE38" s="1600"/>
      <c r="AF38" s="1600"/>
    </row>
    <row r="39" spans="1:32" s="1448" customFormat="1" ht="16.5" customHeight="1">
      <c r="A39" s="1604"/>
      <c r="B39" s="1595" t="s">
        <v>620</v>
      </c>
      <c r="C39" s="1597"/>
      <c r="D39" s="1597"/>
      <c r="E39" s="1597"/>
      <c r="F39" s="1600"/>
      <c r="G39" s="1600"/>
      <c r="H39" s="1600"/>
      <c r="I39" s="1508"/>
      <c r="J39" s="1600"/>
      <c r="K39" s="1600"/>
      <c r="L39" s="1600"/>
      <c r="M39" s="1599"/>
      <c r="N39" s="1600"/>
      <c r="O39" s="1600"/>
      <c r="P39" s="1600"/>
      <c r="Q39" s="1600"/>
      <c r="R39" s="1600"/>
      <c r="S39" s="1600"/>
      <c r="T39" s="1600"/>
      <c r="U39" s="1600"/>
      <c r="V39" s="1600"/>
      <c r="W39" s="1600"/>
      <c r="X39" s="1600"/>
      <c r="Y39" s="1600"/>
      <c r="Z39" s="1600"/>
      <c r="AA39" s="1600"/>
      <c r="AB39" s="1600"/>
      <c r="AC39" s="1600"/>
      <c r="AD39" s="1600"/>
      <c r="AE39" s="1600"/>
      <c r="AF39" s="1600"/>
    </row>
    <row r="40" spans="1:32" s="1448" customFormat="1" ht="16.5" customHeight="1">
      <c r="A40" s="1605"/>
      <c r="B40" s="1595" t="s">
        <v>621</v>
      </c>
      <c r="C40" s="1597"/>
      <c r="D40" s="1597"/>
      <c r="E40" s="1597"/>
      <c r="F40" s="1600"/>
      <c r="G40" s="1600"/>
      <c r="H40" s="1600"/>
      <c r="I40" s="1508"/>
      <c r="J40" s="1600"/>
      <c r="K40" s="1600"/>
      <c r="L40" s="1600"/>
      <c r="M40" s="1599"/>
      <c r="N40" s="1600"/>
      <c r="O40" s="1600"/>
      <c r="P40" s="1600"/>
      <c r="Q40" s="1600"/>
      <c r="R40" s="1600"/>
      <c r="S40" s="1600"/>
      <c r="T40" s="1600"/>
      <c r="U40" s="1600"/>
      <c r="V40" s="1600"/>
      <c r="W40" s="1600"/>
      <c r="X40" s="1600"/>
      <c r="Y40" s="1600"/>
      <c r="Z40" s="1600"/>
      <c r="AA40" s="1600"/>
      <c r="AB40" s="1600"/>
      <c r="AC40" s="1600"/>
      <c r="AD40" s="1600"/>
      <c r="AE40" s="1600"/>
      <c r="AF40" s="1600"/>
    </row>
    <row r="41" spans="1:32" s="1448" customFormat="1" ht="16.5" customHeight="1">
      <c r="A41" s="1605">
        <f>A38+1</f>
        <v>9</v>
      </c>
      <c r="B41" s="1595" t="s">
        <v>622</v>
      </c>
      <c r="C41" s="1597" t="s">
        <v>344</v>
      </c>
      <c r="D41" s="1597">
        <v>26.63</v>
      </c>
      <c r="E41" s="1597">
        <v>23589.360000000001</v>
      </c>
      <c r="F41" s="1600">
        <f>E41*D41</f>
        <v>628184.6568</v>
      </c>
      <c r="G41" s="1600"/>
      <c r="H41" s="1600">
        <f>ROUND(G41*$D41,2)</f>
        <v>0</v>
      </c>
      <c r="I41" s="1508"/>
      <c r="J41" s="1600">
        <f>I41*D41</f>
        <v>0</v>
      </c>
      <c r="K41" s="1599">
        <f>E41-G41+I41</f>
        <v>23589.360000000001</v>
      </c>
      <c r="L41" s="1600">
        <f>K41*D41</f>
        <v>628184.6568</v>
      </c>
      <c r="M41" s="1599">
        <f>S41+U41+W41+Y41+AA41+AC41</f>
        <v>0</v>
      </c>
      <c r="N41" s="1600"/>
      <c r="O41" s="1600"/>
      <c r="P41" s="1600"/>
      <c r="Q41" s="1600"/>
      <c r="R41" s="1600"/>
      <c r="S41" s="1600"/>
      <c r="T41" s="1600"/>
      <c r="U41" s="1600"/>
      <c r="V41" s="1600"/>
      <c r="W41" s="1600"/>
      <c r="X41" s="1600"/>
      <c r="Y41" s="1600"/>
      <c r="Z41" s="1600"/>
      <c r="AA41" s="1600"/>
      <c r="AB41" s="1600"/>
      <c r="AC41" s="1600"/>
      <c r="AD41" s="1600"/>
      <c r="AE41" s="1600"/>
      <c r="AF41" s="1600"/>
    </row>
    <row r="42" spans="1:32" s="1448" customFormat="1" ht="16.5" customHeight="1">
      <c r="A42" s="1594">
        <f>A41+1</f>
        <v>10</v>
      </c>
      <c r="B42" s="1595" t="s">
        <v>623</v>
      </c>
      <c r="C42" s="1597" t="s">
        <v>344</v>
      </c>
      <c r="D42" s="1597">
        <v>27.72</v>
      </c>
      <c r="E42" s="1597">
        <v>29601.81</v>
      </c>
      <c r="F42" s="1600">
        <f>E42*D42</f>
        <v>820562.17319999996</v>
      </c>
      <c r="G42" s="1600"/>
      <c r="H42" s="1600">
        <f>ROUND(G42*$D42,2)</f>
        <v>0</v>
      </c>
      <c r="I42" s="1508"/>
      <c r="J42" s="1600">
        <f>I42*D42</f>
        <v>0</v>
      </c>
      <c r="K42" s="1599">
        <f>E42-G42+I42</f>
        <v>29601.81</v>
      </c>
      <c r="L42" s="1600">
        <f>K42*D42</f>
        <v>820562.17319999996</v>
      </c>
      <c r="M42" s="1599">
        <f>S42+U42+W42+Y42+AA42+AC42</f>
        <v>0</v>
      </c>
      <c r="N42" s="1600"/>
      <c r="O42" s="1600"/>
      <c r="P42" s="1600"/>
      <c r="Q42" s="1600"/>
      <c r="R42" s="1600"/>
      <c r="S42" s="1600"/>
      <c r="T42" s="1600"/>
      <c r="U42" s="1600"/>
      <c r="V42" s="1600"/>
      <c r="W42" s="1600"/>
      <c r="X42" s="1600"/>
      <c r="Y42" s="1600"/>
      <c r="Z42" s="1600"/>
      <c r="AA42" s="1600"/>
      <c r="AB42" s="1600"/>
      <c r="AC42" s="1600"/>
      <c r="AD42" s="1600"/>
      <c r="AE42" s="1600"/>
      <c r="AF42" s="1600"/>
    </row>
    <row r="43" spans="1:32" s="1448" customFormat="1" ht="16.5" customHeight="1">
      <c r="A43" s="1594">
        <f>A42+1</f>
        <v>11</v>
      </c>
      <c r="B43" s="1595" t="s">
        <v>624</v>
      </c>
      <c r="C43" s="1597" t="s">
        <v>344</v>
      </c>
      <c r="D43" s="1597">
        <v>30.79</v>
      </c>
      <c r="E43" s="1597">
        <v>13466.45</v>
      </c>
      <c r="F43" s="1600">
        <f>E43*D43</f>
        <v>414631.99550000002</v>
      </c>
      <c r="G43" s="1600"/>
      <c r="H43" s="1600">
        <f>ROUND(G43*$D43,2)</f>
        <v>0</v>
      </c>
      <c r="I43" s="1508"/>
      <c r="J43" s="1600">
        <f>I43*D43</f>
        <v>0</v>
      </c>
      <c r="K43" s="1599">
        <f>E43-G43+I43</f>
        <v>13466.45</v>
      </c>
      <c r="L43" s="1600">
        <f>K43*D43</f>
        <v>414631.99550000002</v>
      </c>
      <c r="M43" s="1599">
        <f>S43+U43+W43+Y43+AA43+AC43</f>
        <v>0</v>
      </c>
      <c r="N43" s="1600"/>
      <c r="O43" s="1600"/>
      <c r="P43" s="1600"/>
      <c r="Q43" s="1600"/>
      <c r="R43" s="1600"/>
      <c r="S43" s="1600"/>
      <c r="T43" s="1600"/>
      <c r="U43" s="1600"/>
      <c r="V43" s="1600"/>
      <c r="W43" s="1600"/>
      <c r="X43" s="1600"/>
      <c r="Y43" s="1600"/>
      <c r="Z43" s="1600"/>
      <c r="AA43" s="1600"/>
      <c r="AB43" s="1600"/>
      <c r="AC43" s="1600"/>
      <c r="AD43" s="1600"/>
      <c r="AE43" s="1600"/>
      <c r="AF43" s="1600"/>
    </row>
    <row r="44" spans="1:32" s="1448" customFormat="1" ht="16.5" customHeight="1">
      <c r="A44" s="1594"/>
      <c r="B44" s="1595" t="s">
        <v>625</v>
      </c>
      <c r="C44" s="1597"/>
      <c r="D44" s="1597"/>
      <c r="E44" s="1597"/>
      <c r="F44" s="1600"/>
      <c r="G44" s="1600"/>
      <c r="H44" s="1600"/>
      <c r="I44" s="1508"/>
      <c r="J44" s="1600"/>
      <c r="K44" s="1600"/>
      <c r="L44" s="1600"/>
      <c r="M44" s="1599"/>
      <c r="N44" s="1600"/>
      <c r="O44" s="1600"/>
      <c r="P44" s="1600"/>
      <c r="Q44" s="1600"/>
      <c r="R44" s="1600"/>
      <c r="S44" s="1600"/>
      <c r="T44" s="1600"/>
      <c r="U44" s="1600"/>
      <c r="V44" s="1600"/>
      <c r="W44" s="1600"/>
      <c r="X44" s="1600"/>
      <c r="Y44" s="1600"/>
      <c r="Z44" s="1600"/>
      <c r="AA44" s="1600"/>
      <c r="AB44" s="1600"/>
      <c r="AC44" s="1600"/>
      <c r="AD44" s="1600"/>
      <c r="AE44" s="1600"/>
      <c r="AF44" s="1600"/>
    </row>
    <row r="45" spans="1:32" s="1448" customFormat="1" ht="16.5" customHeight="1">
      <c r="A45" s="1594">
        <f>A43+1</f>
        <v>12</v>
      </c>
      <c r="B45" s="1595" t="s">
        <v>626</v>
      </c>
      <c r="C45" s="1597" t="s">
        <v>344</v>
      </c>
      <c r="D45" s="1597">
        <v>27.72</v>
      </c>
      <c r="E45" s="1597">
        <v>1000</v>
      </c>
      <c r="F45" s="1600">
        <f>E45*D45</f>
        <v>27720</v>
      </c>
      <c r="G45" s="1600"/>
      <c r="H45" s="1600">
        <f>ROUND(G45*$D45,2)</f>
        <v>0</v>
      </c>
      <c r="I45" s="1508"/>
      <c r="J45" s="1600">
        <f>I45*D45</f>
        <v>0</v>
      </c>
      <c r="K45" s="1599">
        <f>E45-G45+I45</f>
        <v>1000</v>
      </c>
      <c r="L45" s="1600">
        <f>K45*D45</f>
        <v>27720</v>
      </c>
      <c r="M45" s="1599">
        <f>S45+U45+W45+Y45+AA45+AC45</f>
        <v>0</v>
      </c>
      <c r="N45" s="1600"/>
      <c r="O45" s="1600"/>
      <c r="P45" s="1600"/>
      <c r="Q45" s="1600"/>
      <c r="R45" s="1600"/>
      <c r="S45" s="1600"/>
      <c r="T45" s="1600"/>
      <c r="U45" s="1600"/>
      <c r="V45" s="1600"/>
      <c r="W45" s="1600"/>
      <c r="X45" s="1600"/>
      <c r="Y45" s="1600"/>
      <c r="Z45" s="1600"/>
      <c r="AA45" s="1600"/>
      <c r="AB45" s="1600"/>
      <c r="AC45" s="1600"/>
      <c r="AD45" s="1600"/>
      <c r="AE45" s="1600"/>
      <c r="AF45" s="1600"/>
    </row>
    <row r="46" spans="1:32" s="1448" customFormat="1" ht="16.5" customHeight="1">
      <c r="A46" s="1594"/>
      <c r="B46" s="1595" t="s">
        <v>627</v>
      </c>
      <c r="C46" s="1597"/>
      <c r="D46" s="1597"/>
      <c r="E46" s="1597"/>
      <c r="F46" s="1600"/>
      <c r="G46" s="1600"/>
      <c r="H46" s="1600"/>
      <c r="I46" s="1508"/>
      <c r="J46" s="1600"/>
      <c r="K46" s="1600"/>
      <c r="L46" s="1600"/>
      <c r="M46" s="1599"/>
      <c r="N46" s="1600"/>
      <c r="O46" s="1600"/>
      <c r="P46" s="1600"/>
      <c r="Q46" s="1600"/>
      <c r="R46" s="1600"/>
      <c r="S46" s="1600"/>
      <c r="T46" s="1600"/>
      <c r="U46" s="1600"/>
      <c r="V46" s="1600"/>
      <c r="W46" s="1600"/>
      <c r="X46" s="1600"/>
      <c r="Y46" s="1600"/>
      <c r="Z46" s="1600"/>
      <c r="AA46" s="1600"/>
      <c r="AB46" s="1600"/>
      <c r="AC46" s="1600"/>
      <c r="AD46" s="1600"/>
      <c r="AE46" s="1600"/>
      <c r="AF46" s="1600"/>
    </row>
    <row r="47" spans="1:32" s="1448" customFormat="1" ht="16.5" customHeight="1">
      <c r="A47" s="1594">
        <f>A45+1</f>
        <v>13</v>
      </c>
      <c r="B47" s="1595" t="s">
        <v>628</v>
      </c>
      <c r="C47" s="1597" t="s">
        <v>344</v>
      </c>
      <c r="D47" s="1597">
        <v>11.04</v>
      </c>
      <c r="E47" s="1597">
        <v>23685</v>
      </c>
      <c r="F47" s="1600">
        <f>E47*D47</f>
        <v>261482.4</v>
      </c>
      <c r="G47" s="1600"/>
      <c r="H47" s="1600">
        <f>ROUND(G47*$D47,2)</f>
        <v>0</v>
      </c>
      <c r="I47" s="1508"/>
      <c r="J47" s="1600">
        <f>I47*D47</f>
        <v>0</v>
      </c>
      <c r="K47" s="1599">
        <f>E47-G47+I47</f>
        <v>23685</v>
      </c>
      <c r="L47" s="1600">
        <f>K47*D47</f>
        <v>261482.4</v>
      </c>
      <c r="M47" s="1599">
        <f>S47+U47+W47+Y47+AA47+AC47</f>
        <v>0</v>
      </c>
      <c r="N47" s="1600"/>
      <c r="O47" s="1600"/>
      <c r="P47" s="1600"/>
      <c r="Q47" s="1600"/>
      <c r="R47" s="1600"/>
      <c r="S47" s="1600"/>
      <c r="T47" s="1600"/>
      <c r="U47" s="1600"/>
      <c r="V47" s="1600"/>
      <c r="W47" s="1600"/>
      <c r="X47" s="1600"/>
      <c r="Y47" s="1600"/>
      <c r="Z47" s="1600"/>
      <c r="AA47" s="1600"/>
      <c r="AB47" s="1600"/>
      <c r="AC47" s="1600"/>
      <c r="AD47" s="1600"/>
      <c r="AE47" s="1600"/>
      <c r="AF47" s="1600"/>
    </row>
    <row r="48" spans="1:32" s="1448" customFormat="1" ht="16.5" customHeight="1">
      <c r="A48" s="1594"/>
      <c r="B48" s="1595" t="s">
        <v>629</v>
      </c>
      <c r="C48" s="1606"/>
      <c r="D48" s="1597"/>
      <c r="E48" s="1597"/>
      <c r="F48" s="1600"/>
      <c r="G48" s="1600"/>
      <c r="H48" s="1600"/>
      <c r="I48" s="1508"/>
      <c r="J48" s="1600"/>
      <c r="K48" s="1600"/>
      <c r="L48" s="1600"/>
      <c r="M48" s="1599"/>
      <c r="N48" s="1600"/>
      <c r="O48" s="1600"/>
      <c r="P48" s="1600"/>
      <c r="Q48" s="1600"/>
      <c r="R48" s="1600"/>
      <c r="S48" s="1600"/>
      <c r="T48" s="1600"/>
      <c r="U48" s="1600"/>
      <c r="V48" s="1600"/>
      <c r="W48" s="1600"/>
      <c r="X48" s="1600"/>
      <c r="Y48" s="1600"/>
      <c r="Z48" s="1600"/>
      <c r="AA48" s="1600"/>
      <c r="AB48" s="1600"/>
      <c r="AC48" s="1600"/>
      <c r="AD48" s="1600"/>
      <c r="AE48" s="1600"/>
      <c r="AF48" s="1600"/>
    </row>
    <row r="49" spans="1:32" s="1448" customFormat="1" ht="16.5" customHeight="1">
      <c r="A49" s="1594"/>
      <c r="B49" s="1595" t="s">
        <v>630</v>
      </c>
      <c r="C49" s="1597"/>
      <c r="D49" s="1597"/>
      <c r="E49" s="1597"/>
      <c r="F49" s="1600"/>
      <c r="G49" s="1600"/>
      <c r="H49" s="1600"/>
      <c r="I49" s="1508"/>
      <c r="J49" s="1600"/>
      <c r="K49" s="1600"/>
      <c r="L49" s="1600"/>
      <c r="M49" s="1599"/>
      <c r="N49" s="1600"/>
      <c r="O49" s="1600"/>
      <c r="P49" s="1600"/>
      <c r="Q49" s="1600"/>
      <c r="R49" s="1600"/>
      <c r="S49" s="1600"/>
      <c r="T49" s="1600"/>
      <c r="U49" s="1600"/>
      <c r="V49" s="1600"/>
      <c r="W49" s="1600"/>
      <c r="X49" s="1600"/>
      <c r="Y49" s="1600"/>
      <c r="Z49" s="1600"/>
      <c r="AA49" s="1600"/>
      <c r="AB49" s="1600"/>
      <c r="AC49" s="1600"/>
      <c r="AD49" s="1600"/>
      <c r="AE49" s="1600"/>
      <c r="AF49" s="1600"/>
    </row>
    <row r="50" spans="1:32" s="1448" customFormat="1" ht="16.5" customHeight="1">
      <c r="A50" s="1594"/>
      <c r="B50" s="1595" t="s">
        <v>631</v>
      </c>
      <c r="C50" s="1597"/>
      <c r="D50" s="1597"/>
      <c r="E50" s="1597"/>
      <c r="F50" s="1600"/>
      <c r="G50" s="1600"/>
      <c r="H50" s="1600"/>
      <c r="I50" s="1508"/>
      <c r="J50" s="1600"/>
      <c r="K50" s="1600"/>
      <c r="L50" s="1600"/>
      <c r="M50" s="1599"/>
      <c r="N50" s="1600"/>
      <c r="O50" s="1600"/>
      <c r="P50" s="1600"/>
      <c r="Q50" s="1600"/>
      <c r="R50" s="1600"/>
      <c r="S50" s="1600"/>
      <c r="T50" s="1600"/>
      <c r="U50" s="1600"/>
      <c r="V50" s="1600"/>
      <c r="W50" s="1600"/>
      <c r="X50" s="1600"/>
      <c r="Y50" s="1600"/>
      <c r="Z50" s="1600"/>
      <c r="AA50" s="1600"/>
      <c r="AB50" s="1600"/>
      <c r="AC50" s="1600"/>
      <c r="AD50" s="1600"/>
      <c r="AE50" s="1600"/>
      <c r="AF50" s="1600"/>
    </row>
    <row r="51" spans="1:32" s="1448" customFormat="1" ht="16.5" customHeight="1">
      <c r="A51" s="1605">
        <v>14</v>
      </c>
      <c r="B51" s="1595" t="s">
        <v>632</v>
      </c>
      <c r="C51" s="1597" t="s">
        <v>344</v>
      </c>
      <c r="D51" s="1597">
        <v>20.53</v>
      </c>
      <c r="E51" s="1597">
        <v>225</v>
      </c>
      <c r="F51" s="1600">
        <f>E51*D51</f>
        <v>4619.25</v>
      </c>
      <c r="G51" s="1600"/>
      <c r="H51" s="1600">
        <f>ROUND(G51*$D51,2)</f>
        <v>0</v>
      </c>
      <c r="I51" s="1508"/>
      <c r="J51" s="1600">
        <f>I51*D51</f>
        <v>0</v>
      </c>
      <c r="K51" s="1599">
        <f>E51-G51+I51</f>
        <v>225</v>
      </c>
      <c r="L51" s="1600">
        <f>K51*D51</f>
        <v>4619.25</v>
      </c>
      <c r="M51" s="1599">
        <f>S51+U51+W51+Y51+AA51+AC51</f>
        <v>0</v>
      </c>
      <c r="N51" s="1600"/>
      <c r="O51" s="1600"/>
      <c r="P51" s="1600"/>
      <c r="Q51" s="1600"/>
      <c r="R51" s="1600"/>
      <c r="S51" s="1600"/>
      <c r="T51" s="1600"/>
      <c r="U51" s="1600"/>
      <c r="V51" s="1600"/>
      <c r="W51" s="1600"/>
      <c r="X51" s="1600"/>
      <c r="Y51" s="1600"/>
      <c r="Z51" s="1600"/>
      <c r="AA51" s="1600"/>
      <c r="AB51" s="1600"/>
      <c r="AC51" s="1600"/>
      <c r="AD51" s="1600"/>
      <c r="AE51" s="1600"/>
      <c r="AF51" s="1600"/>
    </row>
    <row r="52" spans="1:32" s="1448" customFormat="1" ht="16.5" customHeight="1">
      <c r="A52" s="1605">
        <v>15</v>
      </c>
      <c r="B52" s="1595" t="s">
        <v>633</v>
      </c>
      <c r="C52" s="1597" t="s">
        <v>344</v>
      </c>
      <c r="D52" s="1597">
        <v>284.04000000000002</v>
      </c>
      <c r="E52" s="1597">
        <v>1468.27</v>
      </c>
      <c r="F52" s="1600">
        <f>E52*D52</f>
        <v>417047.41080000001</v>
      </c>
      <c r="G52" s="1600"/>
      <c r="H52" s="1600">
        <f>ROUND(G52*$D52,2)</f>
        <v>0</v>
      </c>
      <c r="I52" s="1508"/>
      <c r="J52" s="1600">
        <f>I52*D52</f>
        <v>0</v>
      </c>
      <c r="K52" s="1599">
        <f>E52-G52+I52</f>
        <v>1468.27</v>
      </c>
      <c r="L52" s="1600">
        <f>K52*D52</f>
        <v>417047.41080000001</v>
      </c>
      <c r="M52" s="1599">
        <f>S52+U52+W52+Y52+AA52+AC52</f>
        <v>0</v>
      </c>
      <c r="N52" s="1600"/>
      <c r="O52" s="1600"/>
      <c r="P52" s="1600"/>
      <c r="Q52" s="1600"/>
      <c r="R52" s="1600"/>
      <c r="S52" s="1600"/>
      <c r="T52" s="1600"/>
      <c r="U52" s="1600"/>
      <c r="V52" s="1600"/>
      <c r="W52" s="1600"/>
      <c r="X52" s="1600"/>
      <c r="Y52" s="1600"/>
      <c r="Z52" s="1600"/>
      <c r="AA52" s="1600"/>
      <c r="AB52" s="1600"/>
      <c r="AC52" s="1600"/>
      <c r="AD52" s="1600"/>
      <c r="AE52" s="1600"/>
      <c r="AF52" s="1600"/>
    </row>
    <row r="53" spans="1:32" s="1448" customFormat="1" ht="16.5" customHeight="1">
      <c r="A53" s="1605">
        <v>16</v>
      </c>
      <c r="B53" s="1595" t="s">
        <v>634</v>
      </c>
      <c r="C53" s="1597" t="s">
        <v>344</v>
      </c>
      <c r="D53" s="1597">
        <v>428.89</v>
      </c>
      <c r="E53" s="1597">
        <v>754.66</v>
      </c>
      <c r="F53" s="1600">
        <f>E53*D53</f>
        <v>323666.1274</v>
      </c>
      <c r="G53" s="1600"/>
      <c r="H53" s="1600">
        <f>ROUND(G53*$D53,2)</f>
        <v>0</v>
      </c>
      <c r="I53" s="1508"/>
      <c r="J53" s="1600">
        <f>I53*D53</f>
        <v>0</v>
      </c>
      <c r="K53" s="1599">
        <f>E53-G53+I53</f>
        <v>754.66</v>
      </c>
      <c r="L53" s="1600">
        <f>K53*D53</f>
        <v>323666.1274</v>
      </c>
      <c r="M53" s="1599">
        <f>S53+U53+W53+Y53+AA53+AC53</f>
        <v>0</v>
      </c>
      <c r="N53" s="1600"/>
      <c r="O53" s="1600"/>
      <c r="P53" s="1600"/>
      <c r="Q53" s="1600"/>
      <c r="R53" s="1600"/>
      <c r="S53" s="1600"/>
      <c r="T53" s="1600"/>
      <c r="U53" s="1600"/>
      <c r="V53" s="1600"/>
      <c r="W53" s="1600"/>
      <c r="X53" s="1600"/>
      <c r="Y53" s="1600"/>
      <c r="Z53" s="1600"/>
      <c r="AA53" s="1600"/>
      <c r="AB53" s="1600"/>
      <c r="AC53" s="1600"/>
      <c r="AD53" s="1600"/>
      <c r="AE53" s="1600"/>
      <c r="AF53" s="1600"/>
    </row>
    <row r="54" spans="1:32" s="1448" customFormat="1" ht="16.5" customHeight="1">
      <c r="A54" s="1607"/>
      <c r="B54" s="1608" t="s">
        <v>856</v>
      </c>
      <c r="C54" s="1597"/>
      <c r="D54" s="1511"/>
      <c r="E54" s="1509"/>
      <c r="F54" s="1510">
        <f>SUM(F19:F53)</f>
        <v>13632290.0986</v>
      </c>
      <c r="G54" s="1511" t="s">
        <v>399</v>
      </c>
      <c r="H54" s="1510">
        <f>SUM(H19:H53)</f>
        <v>0</v>
      </c>
      <c r="I54" s="1511" t="s">
        <v>399</v>
      </c>
      <c r="J54" s="1510">
        <f>SUM(J19:J53)</f>
        <v>0</v>
      </c>
      <c r="K54" s="1511"/>
      <c r="L54" s="1510">
        <f>SUM(L19:L53)</f>
        <v>13632290.0986</v>
      </c>
      <c r="M54" s="1511"/>
      <c r="N54" s="1600"/>
      <c r="O54" s="1600"/>
      <c r="P54" s="1600"/>
      <c r="Q54" s="1600"/>
      <c r="R54" s="1600"/>
      <c r="S54" s="1600"/>
      <c r="T54" s="1600"/>
      <c r="U54" s="1600"/>
      <c r="V54" s="1600"/>
      <c r="W54" s="1600"/>
      <c r="X54" s="1600"/>
      <c r="Y54" s="1600"/>
      <c r="Z54" s="1600"/>
      <c r="AA54" s="1600"/>
      <c r="AB54" s="1600"/>
      <c r="AC54" s="1600"/>
      <c r="AD54" s="1600"/>
      <c r="AE54" s="1600"/>
      <c r="AF54" s="1600"/>
    </row>
    <row r="55" spans="1:32" s="1619" customFormat="1" ht="16.5" customHeight="1">
      <c r="A55" s="1609"/>
      <c r="B55" s="1610" t="s">
        <v>242</v>
      </c>
      <c r="C55" s="1611"/>
      <c r="D55" s="1612"/>
      <c r="E55" s="1613"/>
      <c r="F55" s="1614"/>
      <c r="G55" s="1615"/>
      <c r="H55" s="1616"/>
      <c r="I55" s="1617"/>
      <c r="J55" s="1618"/>
      <c r="K55" s="1617"/>
      <c r="L55" s="1618"/>
      <c r="M55" s="1617"/>
      <c r="N55" s="1600"/>
      <c r="O55" s="1600"/>
      <c r="P55" s="1600"/>
      <c r="Q55" s="1600"/>
      <c r="R55" s="1600"/>
      <c r="S55" s="1600"/>
      <c r="T55" s="1600"/>
      <c r="U55" s="1600"/>
      <c r="V55" s="1600"/>
      <c r="W55" s="1600"/>
      <c r="X55" s="1600"/>
      <c r="Y55" s="1600"/>
      <c r="Z55" s="1600"/>
      <c r="AA55" s="1600"/>
      <c r="AB55" s="1600"/>
      <c r="AC55" s="1600"/>
      <c r="AD55" s="1600"/>
      <c r="AE55" s="1600"/>
      <c r="AF55" s="1600"/>
    </row>
    <row r="56" spans="1:32" s="1448" customFormat="1" ht="16.5" customHeight="1">
      <c r="A56" s="1594"/>
      <c r="B56" s="1595" t="s">
        <v>710</v>
      </c>
      <c r="C56" s="1606"/>
      <c r="D56" s="1620"/>
      <c r="E56" s="1621"/>
      <c r="F56" s="1519"/>
      <c r="G56" s="1508"/>
      <c r="H56" s="1520"/>
      <c r="I56" s="1599"/>
      <c r="J56" s="1600"/>
      <c r="K56" s="1599"/>
      <c r="L56" s="1600"/>
      <c r="M56" s="1599"/>
      <c r="N56" s="1600"/>
      <c r="O56" s="1600"/>
      <c r="P56" s="1600"/>
      <c r="Q56" s="1600"/>
      <c r="R56" s="1600"/>
      <c r="S56" s="1600"/>
      <c r="T56" s="1600"/>
      <c r="U56" s="1600"/>
      <c r="V56" s="1600"/>
      <c r="W56" s="1600"/>
      <c r="X56" s="1600"/>
      <c r="Y56" s="1600"/>
      <c r="Z56" s="1600"/>
      <c r="AA56" s="1600"/>
      <c r="AB56" s="1600"/>
      <c r="AC56" s="1600"/>
      <c r="AD56" s="1600"/>
      <c r="AE56" s="1600"/>
      <c r="AF56" s="1600"/>
    </row>
    <row r="57" spans="1:32" s="1448" customFormat="1" ht="16.5" customHeight="1">
      <c r="A57" s="1594"/>
      <c r="B57" s="1595" t="s">
        <v>636</v>
      </c>
      <c r="C57" s="1597"/>
      <c r="D57" s="1620"/>
      <c r="E57" s="1621"/>
      <c r="F57" s="1600"/>
      <c r="G57" s="1600"/>
      <c r="H57" s="1600"/>
      <c r="I57" s="1600"/>
      <c r="J57" s="1600"/>
      <c r="K57" s="1600"/>
      <c r="L57" s="1600"/>
      <c r="M57" s="1599"/>
      <c r="N57" s="1600"/>
      <c r="O57" s="1600"/>
      <c r="P57" s="1600"/>
      <c r="Q57" s="1600"/>
      <c r="R57" s="1600"/>
      <c r="S57" s="1600"/>
      <c r="T57" s="1600"/>
      <c r="U57" s="1600"/>
      <c r="V57" s="1600"/>
      <c r="W57" s="1600"/>
      <c r="X57" s="1600"/>
      <c r="Y57" s="1600"/>
      <c r="Z57" s="1600"/>
      <c r="AA57" s="1600"/>
      <c r="AB57" s="1600"/>
      <c r="AC57" s="1600"/>
      <c r="AD57" s="1600"/>
      <c r="AE57" s="1600"/>
      <c r="AF57" s="1600"/>
    </row>
    <row r="58" spans="1:32" s="1448" customFormat="1" ht="16.5" customHeight="1">
      <c r="A58" s="1594"/>
      <c r="B58" s="1595" t="s">
        <v>637</v>
      </c>
      <c r="C58" s="1597"/>
      <c r="D58" s="1620"/>
      <c r="E58" s="1621"/>
      <c r="F58" s="1600"/>
      <c r="G58" s="1600"/>
      <c r="H58" s="1600"/>
      <c r="I58" s="1600"/>
      <c r="J58" s="1600"/>
      <c r="K58" s="1600"/>
      <c r="L58" s="1600"/>
      <c r="M58" s="1599"/>
      <c r="N58" s="1600"/>
      <c r="O58" s="1600"/>
      <c r="P58" s="1600"/>
      <c r="Q58" s="1600"/>
      <c r="R58" s="1600"/>
      <c r="S58" s="1600"/>
      <c r="T58" s="1600"/>
      <c r="U58" s="1600"/>
      <c r="V58" s="1600"/>
      <c r="W58" s="1600"/>
      <c r="X58" s="1600"/>
      <c r="Y58" s="1600"/>
      <c r="Z58" s="1600"/>
      <c r="AA58" s="1600"/>
      <c r="AB58" s="1600"/>
      <c r="AC58" s="1600"/>
      <c r="AD58" s="1600"/>
      <c r="AE58" s="1600"/>
      <c r="AF58" s="1600"/>
    </row>
    <row r="59" spans="1:32" s="1448" customFormat="1" ht="16.5" customHeight="1">
      <c r="A59" s="1594">
        <v>17</v>
      </c>
      <c r="B59" s="1595" t="s">
        <v>638</v>
      </c>
      <c r="C59" s="1597" t="s">
        <v>344</v>
      </c>
      <c r="D59" s="1597">
        <v>51.96</v>
      </c>
      <c r="E59" s="1597">
        <v>1549.1</v>
      </c>
      <c r="F59" s="1600">
        <f>E59*D59</f>
        <v>80491.23599999999</v>
      </c>
      <c r="G59" s="1600"/>
      <c r="H59" s="1600">
        <f>ROUND(G59*$D59,2)</f>
        <v>0</v>
      </c>
      <c r="I59" s="1600"/>
      <c r="J59" s="1600">
        <f>I59*D59</f>
        <v>0</v>
      </c>
      <c r="K59" s="1599">
        <f>E59-G59+I59</f>
        <v>1549.1</v>
      </c>
      <c r="L59" s="1600">
        <f>K59*D59</f>
        <v>80491.23599999999</v>
      </c>
      <c r="M59" s="1599">
        <f>S59+U59+W59+Y59+AA59+AC59</f>
        <v>0</v>
      </c>
      <c r="N59" s="1600"/>
      <c r="O59" s="1600"/>
      <c r="P59" s="1600"/>
      <c r="Q59" s="1600"/>
      <c r="R59" s="1600"/>
      <c r="S59" s="1600"/>
      <c r="T59" s="1600"/>
      <c r="U59" s="1600"/>
      <c r="V59" s="1600"/>
      <c r="W59" s="1600"/>
      <c r="X59" s="1600"/>
      <c r="Y59" s="1600"/>
      <c r="Z59" s="1600"/>
      <c r="AA59" s="1600"/>
      <c r="AB59" s="1600"/>
      <c r="AC59" s="1600"/>
      <c r="AD59" s="1600"/>
      <c r="AE59" s="1600"/>
      <c r="AF59" s="1600"/>
    </row>
    <row r="60" spans="1:32" s="1448" customFormat="1" ht="16.5" customHeight="1">
      <c r="A60" s="1594"/>
      <c r="B60" s="1595" t="s">
        <v>388</v>
      </c>
      <c r="C60" s="1597"/>
      <c r="D60" s="1597"/>
      <c r="E60" s="1597"/>
      <c r="F60" s="1600"/>
      <c r="G60" s="1600"/>
      <c r="H60" s="1600"/>
      <c r="I60" s="1600"/>
      <c r="J60" s="1600"/>
      <c r="K60" s="1600"/>
      <c r="L60" s="1600"/>
      <c r="M60" s="1599"/>
      <c r="N60" s="1600"/>
      <c r="O60" s="1600"/>
      <c r="P60" s="1600"/>
      <c r="Q60" s="1600"/>
      <c r="R60" s="1600"/>
      <c r="S60" s="1600"/>
      <c r="T60" s="1600"/>
      <c r="U60" s="1600"/>
      <c r="V60" s="1600"/>
      <c r="W60" s="1600"/>
      <c r="X60" s="1600"/>
      <c r="Y60" s="1600"/>
      <c r="Z60" s="1600"/>
      <c r="AA60" s="1600"/>
      <c r="AB60" s="1600"/>
      <c r="AC60" s="1600"/>
      <c r="AD60" s="1600"/>
      <c r="AE60" s="1600"/>
      <c r="AF60" s="1600"/>
    </row>
    <row r="61" spans="1:32" s="1448" customFormat="1" ht="16.5" customHeight="1">
      <c r="A61" s="1594"/>
      <c r="B61" s="1595" t="s">
        <v>639</v>
      </c>
      <c r="C61" s="1597"/>
      <c r="D61" s="1597"/>
      <c r="E61" s="1597"/>
      <c r="F61" s="1600"/>
      <c r="G61" s="1600"/>
      <c r="H61" s="1600"/>
      <c r="I61" s="1600"/>
      <c r="J61" s="1600"/>
      <c r="K61" s="1600"/>
      <c r="L61" s="1600"/>
      <c r="M61" s="1599"/>
      <c r="N61" s="1600"/>
      <c r="O61" s="1600"/>
      <c r="P61" s="1600"/>
      <c r="Q61" s="1600"/>
      <c r="R61" s="1600"/>
      <c r="S61" s="1600"/>
      <c r="T61" s="1600"/>
      <c r="U61" s="1600"/>
      <c r="V61" s="1600"/>
      <c r="W61" s="1600"/>
      <c r="X61" s="1600"/>
      <c r="Y61" s="1600"/>
      <c r="Z61" s="1600"/>
      <c r="AA61" s="1600"/>
      <c r="AB61" s="1600"/>
      <c r="AC61" s="1600"/>
      <c r="AD61" s="1600"/>
      <c r="AE61" s="1600"/>
      <c r="AF61" s="1600"/>
    </row>
    <row r="62" spans="1:32" s="1448" customFormat="1" ht="16.5" customHeight="1">
      <c r="A62" s="1594">
        <v>18</v>
      </c>
      <c r="B62" s="1595" t="s">
        <v>640</v>
      </c>
      <c r="C62" s="1597" t="s">
        <v>344</v>
      </c>
      <c r="D62" s="1597">
        <v>205.47</v>
      </c>
      <c r="E62" s="1597">
        <v>483</v>
      </c>
      <c r="F62" s="1600">
        <f>E62*D62</f>
        <v>99242.01</v>
      </c>
      <c r="G62" s="1600"/>
      <c r="H62" s="1600">
        <f>ROUND(G62*$D62,2)</f>
        <v>0</v>
      </c>
      <c r="I62" s="1600"/>
      <c r="J62" s="1600">
        <f>I62*D62</f>
        <v>0</v>
      </c>
      <c r="K62" s="1599">
        <f>E62-G62+I62</f>
        <v>483</v>
      </c>
      <c r="L62" s="1600">
        <f>K62*D62</f>
        <v>99242.01</v>
      </c>
      <c r="M62" s="1599">
        <f>S62+U62+W62+Y62+AA62+AC62</f>
        <v>0</v>
      </c>
      <c r="N62" s="1600"/>
      <c r="O62" s="1600"/>
      <c r="P62" s="1600"/>
      <c r="Q62" s="1600"/>
      <c r="R62" s="1600"/>
      <c r="S62" s="1600"/>
      <c r="T62" s="1600"/>
      <c r="U62" s="1600"/>
      <c r="V62" s="1600"/>
      <c r="W62" s="1600"/>
      <c r="X62" s="1600"/>
      <c r="Y62" s="1600"/>
      <c r="Z62" s="1600"/>
      <c r="AA62" s="1600"/>
      <c r="AB62" s="1600"/>
      <c r="AC62" s="1600"/>
      <c r="AD62" s="1600"/>
      <c r="AE62" s="1600"/>
      <c r="AF62" s="1600"/>
    </row>
    <row r="63" spans="1:32" s="1448" customFormat="1" ht="16.5" customHeight="1">
      <c r="A63" s="1604"/>
      <c r="B63" s="1595" t="s">
        <v>678</v>
      </c>
      <c r="C63" s="1597"/>
      <c r="D63" s="1597"/>
      <c r="E63" s="1597"/>
      <c r="F63" s="1600"/>
      <c r="G63" s="1600"/>
      <c r="H63" s="1600"/>
      <c r="I63" s="1600"/>
      <c r="J63" s="1600"/>
      <c r="K63" s="1600"/>
      <c r="L63" s="1600"/>
      <c r="M63" s="1599"/>
      <c r="N63" s="1600"/>
      <c r="O63" s="1600"/>
      <c r="P63" s="1600"/>
      <c r="Q63" s="1600"/>
      <c r="R63" s="1600"/>
      <c r="S63" s="1600"/>
      <c r="T63" s="1600"/>
      <c r="U63" s="1600"/>
      <c r="V63" s="1600"/>
      <c r="W63" s="1600"/>
      <c r="X63" s="1600"/>
      <c r="Y63" s="1600"/>
      <c r="Z63" s="1600"/>
      <c r="AA63" s="1600"/>
      <c r="AB63" s="1600"/>
      <c r="AC63" s="1600"/>
      <c r="AD63" s="1600"/>
      <c r="AE63" s="1600"/>
      <c r="AF63" s="1600"/>
    </row>
    <row r="64" spans="1:32" s="1448" customFormat="1" ht="16.5" customHeight="1">
      <c r="A64" s="1605"/>
      <c r="B64" s="1595" t="s">
        <v>641</v>
      </c>
      <c r="C64" s="1597"/>
      <c r="D64" s="1597"/>
      <c r="E64" s="1597"/>
      <c r="F64" s="1600"/>
      <c r="G64" s="1600"/>
      <c r="H64" s="1600"/>
      <c r="I64" s="1600"/>
      <c r="J64" s="1600"/>
      <c r="K64" s="1600"/>
      <c r="L64" s="1600"/>
      <c r="M64" s="1599"/>
      <c r="N64" s="1600"/>
      <c r="O64" s="1600"/>
      <c r="P64" s="1600"/>
      <c r="Q64" s="1600"/>
      <c r="R64" s="1600"/>
      <c r="S64" s="1600"/>
      <c r="T64" s="1600"/>
      <c r="U64" s="1600"/>
      <c r="V64" s="1600"/>
      <c r="W64" s="1600"/>
      <c r="X64" s="1600"/>
      <c r="Y64" s="1600"/>
      <c r="Z64" s="1600"/>
      <c r="AA64" s="1600"/>
      <c r="AB64" s="1600"/>
      <c r="AC64" s="1600"/>
      <c r="AD64" s="1600"/>
      <c r="AE64" s="1600"/>
      <c r="AF64" s="1600"/>
    </row>
    <row r="65" spans="1:32" s="1448" customFormat="1" ht="16.5" customHeight="1">
      <c r="A65" s="1605">
        <v>19</v>
      </c>
      <c r="B65" s="1595" t="s">
        <v>642</v>
      </c>
      <c r="C65" s="1597" t="s">
        <v>344</v>
      </c>
      <c r="D65" s="1597">
        <v>1684.85</v>
      </c>
      <c r="E65" s="1597">
        <v>69</v>
      </c>
      <c r="F65" s="1600">
        <f>E65*D65</f>
        <v>116254.65</v>
      </c>
      <c r="G65" s="1600"/>
      <c r="H65" s="1600">
        <f>ROUND(G65*$D65,2)</f>
        <v>0</v>
      </c>
      <c r="I65" s="1600"/>
      <c r="J65" s="1600">
        <f>I65*D65</f>
        <v>0</v>
      </c>
      <c r="K65" s="1599">
        <f>E65-G65+I65</f>
        <v>69</v>
      </c>
      <c r="L65" s="1600">
        <f>K65*D65</f>
        <v>116254.65</v>
      </c>
      <c r="M65" s="1599">
        <f>S65+U65+W65+Y65+AA65+AC65</f>
        <v>0</v>
      </c>
      <c r="N65" s="1600"/>
      <c r="O65" s="1600"/>
      <c r="P65" s="1600"/>
      <c r="Q65" s="1600"/>
      <c r="R65" s="1600"/>
      <c r="S65" s="1600"/>
      <c r="T65" s="1600"/>
      <c r="U65" s="1600"/>
      <c r="V65" s="1600"/>
      <c r="W65" s="1600"/>
      <c r="X65" s="1600"/>
      <c r="Y65" s="1600"/>
      <c r="Z65" s="1600"/>
      <c r="AA65" s="1600"/>
      <c r="AB65" s="1600"/>
      <c r="AC65" s="1600"/>
      <c r="AD65" s="1600"/>
      <c r="AE65" s="1600"/>
      <c r="AF65" s="1600"/>
    </row>
    <row r="66" spans="1:32" s="1448" customFormat="1" ht="16.5" customHeight="1">
      <c r="A66" s="1605">
        <v>20</v>
      </c>
      <c r="B66" s="1595" t="s">
        <v>643</v>
      </c>
      <c r="C66" s="1597" t="s">
        <v>344</v>
      </c>
      <c r="D66" s="1597">
        <v>1806.37</v>
      </c>
      <c r="E66" s="1597">
        <v>1370.72</v>
      </c>
      <c r="F66" s="1600">
        <f>E66*D66</f>
        <v>2476027.4863999998</v>
      </c>
      <c r="G66" s="1600"/>
      <c r="H66" s="1600">
        <f>ROUND(G66*$D66,2)</f>
        <v>0</v>
      </c>
      <c r="I66" s="1600"/>
      <c r="J66" s="1600">
        <f>I66*D66</f>
        <v>0</v>
      </c>
      <c r="K66" s="1599">
        <f>E66-G66+I66</f>
        <v>1370.72</v>
      </c>
      <c r="L66" s="1600">
        <f>K66*D66</f>
        <v>2476027.4863999998</v>
      </c>
      <c r="M66" s="1599">
        <f>S66+U66+W66+Y66+AA66+AC66</f>
        <v>0</v>
      </c>
      <c r="N66" s="1600"/>
      <c r="O66" s="1600"/>
      <c r="P66" s="1600"/>
      <c r="Q66" s="1600"/>
      <c r="R66" s="1600"/>
      <c r="S66" s="1600"/>
      <c r="T66" s="1600"/>
      <c r="U66" s="1600"/>
      <c r="V66" s="1600"/>
      <c r="W66" s="1600"/>
      <c r="X66" s="1600"/>
      <c r="Y66" s="1600"/>
      <c r="Z66" s="1600"/>
      <c r="AA66" s="1600"/>
      <c r="AB66" s="1600"/>
      <c r="AC66" s="1600"/>
      <c r="AD66" s="1600"/>
      <c r="AE66" s="1600"/>
      <c r="AF66" s="1600"/>
    </row>
    <row r="67" spans="1:32" s="1448" customFormat="1" ht="16.5" customHeight="1">
      <c r="A67" s="1605">
        <v>21</v>
      </c>
      <c r="B67" s="1595" t="s">
        <v>644</v>
      </c>
      <c r="C67" s="1597" t="s">
        <v>344</v>
      </c>
      <c r="D67" s="1597">
        <v>2025.05</v>
      </c>
      <c r="E67" s="1597">
        <v>261.64999999999998</v>
      </c>
      <c r="F67" s="1600">
        <f>E67*D67</f>
        <v>529854.3324999999</v>
      </c>
      <c r="G67" s="1600"/>
      <c r="H67" s="1600">
        <f>ROUND(G67*$D67,2)</f>
        <v>0</v>
      </c>
      <c r="I67" s="1600"/>
      <c r="J67" s="1600">
        <f>I67*D67</f>
        <v>0</v>
      </c>
      <c r="K67" s="1599">
        <f>E67-G67+I67</f>
        <v>261.64999999999998</v>
      </c>
      <c r="L67" s="1600">
        <f>K67*D67</f>
        <v>529854.3324999999</v>
      </c>
      <c r="M67" s="1599">
        <f>S67+U67+W67+Y67+AA67+AC67</f>
        <v>0</v>
      </c>
      <c r="N67" s="1600"/>
      <c r="O67" s="1600"/>
      <c r="P67" s="1600"/>
      <c r="Q67" s="1600"/>
      <c r="R67" s="1600"/>
      <c r="S67" s="1600"/>
      <c r="T67" s="1600"/>
      <c r="U67" s="1600"/>
      <c r="V67" s="1600"/>
      <c r="W67" s="1600"/>
      <c r="X67" s="1600"/>
      <c r="Y67" s="1600"/>
      <c r="Z67" s="1600"/>
      <c r="AA67" s="1600"/>
      <c r="AB67" s="1600"/>
      <c r="AC67" s="1600"/>
      <c r="AD67" s="1600"/>
      <c r="AE67" s="1600"/>
      <c r="AF67" s="1600"/>
    </row>
    <row r="68" spans="1:32" s="1448" customFormat="1" ht="16.5" customHeight="1">
      <c r="A68" s="1605"/>
      <c r="B68" s="1595" t="s">
        <v>721</v>
      </c>
      <c r="C68" s="1597"/>
      <c r="D68" s="1597"/>
      <c r="E68" s="1597"/>
      <c r="F68" s="1600"/>
      <c r="G68" s="1600"/>
      <c r="H68" s="1600"/>
      <c r="I68" s="1600"/>
      <c r="J68" s="1600"/>
      <c r="K68" s="1600"/>
      <c r="L68" s="1600"/>
      <c r="M68" s="1599"/>
      <c r="N68" s="1600"/>
      <c r="O68" s="1600"/>
      <c r="P68" s="1600"/>
      <c r="Q68" s="1600"/>
      <c r="R68" s="1600"/>
      <c r="S68" s="1600"/>
      <c r="T68" s="1600"/>
      <c r="U68" s="1600"/>
      <c r="V68" s="1600"/>
      <c r="W68" s="1600"/>
      <c r="X68" s="1600"/>
      <c r="Y68" s="1600"/>
      <c r="Z68" s="1600"/>
      <c r="AA68" s="1600"/>
      <c r="AB68" s="1600"/>
      <c r="AC68" s="1600"/>
      <c r="AD68" s="1600"/>
      <c r="AE68" s="1600"/>
      <c r="AF68" s="1600"/>
    </row>
    <row r="69" spans="1:32" s="1448" customFormat="1" ht="16.5" customHeight="1">
      <c r="A69" s="1594"/>
      <c r="B69" s="1595" t="s">
        <v>645</v>
      </c>
      <c r="C69" s="1597"/>
      <c r="D69" s="1597"/>
      <c r="E69" s="1597"/>
      <c r="F69" s="1600"/>
      <c r="G69" s="1600"/>
      <c r="H69" s="1600"/>
      <c r="I69" s="1600"/>
      <c r="J69" s="1600"/>
      <c r="K69" s="1600"/>
      <c r="L69" s="1600"/>
      <c r="M69" s="1599"/>
      <c r="N69" s="1600"/>
      <c r="O69" s="1600"/>
      <c r="P69" s="1600"/>
      <c r="Q69" s="1600"/>
      <c r="R69" s="1600"/>
      <c r="S69" s="1600"/>
      <c r="T69" s="1600"/>
      <c r="U69" s="1600"/>
      <c r="V69" s="1600"/>
      <c r="W69" s="1600"/>
      <c r="X69" s="1600"/>
      <c r="Y69" s="1600"/>
      <c r="Z69" s="1600"/>
      <c r="AA69" s="1600"/>
      <c r="AB69" s="1600"/>
      <c r="AC69" s="1600"/>
      <c r="AD69" s="1600"/>
      <c r="AE69" s="1600"/>
      <c r="AF69" s="1600"/>
    </row>
    <row r="70" spans="1:32" s="1448" customFormat="1" ht="16.5" customHeight="1">
      <c r="A70" s="1594"/>
      <c r="B70" s="1595" t="s">
        <v>646</v>
      </c>
      <c r="C70" s="1597"/>
      <c r="D70" s="1597"/>
      <c r="E70" s="1597"/>
      <c r="F70" s="1600"/>
      <c r="G70" s="1600"/>
      <c r="H70" s="1600"/>
      <c r="I70" s="1600"/>
      <c r="J70" s="1600"/>
      <c r="K70" s="1600"/>
      <c r="L70" s="1600"/>
      <c r="M70" s="1599"/>
      <c r="N70" s="1600"/>
      <c r="O70" s="1600"/>
      <c r="P70" s="1600"/>
      <c r="Q70" s="1600"/>
      <c r="R70" s="1600"/>
      <c r="S70" s="1600"/>
      <c r="T70" s="1600"/>
      <c r="U70" s="1600"/>
      <c r="V70" s="1600"/>
      <c r="W70" s="1600"/>
      <c r="X70" s="1600"/>
      <c r="Y70" s="1600"/>
      <c r="Z70" s="1600"/>
      <c r="AA70" s="1600"/>
      <c r="AB70" s="1600"/>
      <c r="AC70" s="1600"/>
      <c r="AD70" s="1600"/>
      <c r="AE70" s="1600"/>
      <c r="AF70" s="1600"/>
    </row>
    <row r="71" spans="1:32" s="1448" customFormat="1" ht="16.5" customHeight="1">
      <c r="A71" s="1594">
        <v>22</v>
      </c>
      <c r="B71" s="1595" t="s">
        <v>647</v>
      </c>
      <c r="C71" s="1597" t="s">
        <v>648</v>
      </c>
      <c r="D71" s="1597">
        <v>19.73</v>
      </c>
      <c r="E71" s="1597">
        <v>19585</v>
      </c>
      <c r="F71" s="1600">
        <f>E71*D71</f>
        <v>386412.05</v>
      </c>
      <c r="G71" s="1600"/>
      <c r="H71" s="1600">
        <f>ROUND(G71*$D71,2)</f>
        <v>0</v>
      </c>
      <c r="I71" s="1600"/>
      <c r="J71" s="1600">
        <f>I71*D71</f>
        <v>0</v>
      </c>
      <c r="K71" s="1599">
        <f>E71-G71+I71</f>
        <v>19585</v>
      </c>
      <c r="L71" s="1600">
        <f>K71*D71</f>
        <v>386412.05</v>
      </c>
      <c r="M71" s="1599">
        <f>S71+U71+W71+Y71+AA71+AC71</f>
        <v>0</v>
      </c>
      <c r="N71" s="1600"/>
      <c r="O71" s="1600"/>
      <c r="P71" s="1600"/>
      <c r="Q71" s="1600"/>
      <c r="R71" s="1600"/>
      <c r="S71" s="1600"/>
      <c r="T71" s="1600"/>
      <c r="U71" s="1600"/>
      <c r="V71" s="1600"/>
      <c r="W71" s="1600"/>
      <c r="X71" s="1600"/>
      <c r="Y71" s="1600"/>
      <c r="Z71" s="1600"/>
      <c r="AA71" s="1600"/>
      <c r="AB71" s="1600"/>
      <c r="AC71" s="1600"/>
      <c r="AD71" s="1600"/>
      <c r="AE71" s="1600"/>
      <c r="AF71" s="1600"/>
    </row>
    <row r="72" spans="1:32" s="1448" customFormat="1" ht="16.5" customHeight="1">
      <c r="A72" s="1594"/>
      <c r="B72" s="1595" t="s">
        <v>857</v>
      </c>
      <c r="C72" s="1597"/>
      <c r="D72" s="1597"/>
      <c r="E72" s="1597"/>
      <c r="F72" s="1600"/>
      <c r="G72" s="1600"/>
      <c r="H72" s="1600"/>
      <c r="I72" s="1600"/>
      <c r="J72" s="1600"/>
      <c r="K72" s="1600"/>
      <c r="L72" s="1600"/>
      <c r="M72" s="1599"/>
      <c r="N72" s="1600"/>
      <c r="O72" s="1600"/>
      <c r="P72" s="1600"/>
      <c r="Q72" s="1600"/>
      <c r="R72" s="1600"/>
      <c r="S72" s="1600"/>
      <c r="T72" s="1600"/>
      <c r="U72" s="1600"/>
      <c r="V72" s="1600"/>
      <c r="W72" s="1600"/>
      <c r="X72" s="1600"/>
      <c r="Y72" s="1600"/>
      <c r="Z72" s="1600"/>
      <c r="AA72" s="1600"/>
      <c r="AB72" s="1600"/>
      <c r="AC72" s="1600"/>
      <c r="AD72" s="1600"/>
      <c r="AE72" s="1600"/>
      <c r="AF72" s="1600"/>
    </row>
    <row r="73" spans="1:32" s="1448" customFormat="1" ht="16.5" customHeight="1">
      <c r="A73" s="1594">
        <v>23</v>
      </c>
      <c r="B73" s="1595" t="s">
        <v>650</v>
      </c>
      <c r="C73" s="1597" t="s">
        <v>453</v>
      </c>
      <c r="D73" s="1597">
        <v>1901.83</v>
      </c>
      <c r="E73" s="1597">
        <v>59.43</v>
      </c>
      <c r="F73" s="1600">
        <f>E73*D73</f>
        <v>113025.75689999999</v>
      </c>
      <c r="G73" s="1600"/>
      <c r="H73" s="1600">
        <f>ROUND(G73*$D73,2)</f>
        <v>0</v>
      </c>
      <c r="I73" s="1600">
        <v>64</v>
      </c>
      <c r="J73" s="1600">
        <f>I73*D73</f>
        <v>121717.12</v>
      </c>
      <c r="K73" s="1599">
        <f>E73-G73+I73</f>
        <v>123.43</v>
      </c>
      <c r="L73" s="1600">
        <f>K73*D73</f>
        <v>234742.8769</v>
      </c>
      <c r="M73" s="1599">
        <f>S73+U73+W73+Y73+AA73+AC73</f>
        <v>0</v>
      </c>
      <c r="N73" s="1600"/>
      <c r="O73" s="1600"/>
      <c r="P73" s="1600"/>
      <c r="Q73" s="1600"/>
      <c r="R73" s="1600"/>
      <c r="S73" s="1600"/>
      <c r="T73" s="1600"/>
      <c r="U73" s="1600"/>
      <c r="V73" s="1600"/>
      <c r="W73" s="1600"/>
      <c r="X73" s="1600"/>
      <c r="Y73" s="1600"/>
      <c r="Z73" s="1600"/>
      <c r="AA73" s="1600"/>
      <c r="AB73" s="1600"/>
      <c r="AC73" s="1600"/>
      <c r="AD73" s="1600"/>
      <c r="AE73" s="1600"/>
      <c r="AF73" s="1600"/>
    </row>
    <row r="74" spans="1:32" s="1448" customFormat="1" ht="16.5" customHeight="1">
      <c r="A74" s="1594">
        <v>24</v>
      </c>
      <c r="B74" s="1595" t="s">
        <v>651</v>
      </c>
      <c r="C74" s="1597" t="s">
        <v>453</v>
      </c>
      <c r="D74" s="1597">
        <v>3253.62</v>
      </c>
      <c r="E74" s="1597">
        <v>0</v>
      </c>
      <c r="F74" s="1600">
        <f>E74*D74</f>
        <v>0</v>
      </c>
      <c r="G74" s="1600"/>
      <c r="H74" s="1600">
        <f>ROUND(G74*$D74,2)</f>
        <v>0</v>
      </c>
      <c r="I74" s="1600"/>
      <c r="J74" s="1600">
        <f>I74*D74</f>
        <v>0</v>
      </c>
      <c r="K74" s="1599">
        <f>E74-G74+I74</f>
        <v>0</v>
      </c>
      <c r="L74" s="1600">
        <f>K74*D74</f>
        <v>0</v>
      </c>
      <c r="M74" s="1599">
        <f>S74+U74+W74+Y74+AA74+AC74</f>
        <v>0</v>
      </c>
      <c r="N74" s="1600"/>
      <c r="O74" s="1600"/>
      <c r="P74" s="1600"/>
      <c r="Q74" s="1600"/>
      <c r="R74" s="1600"/>
      <c r="S74" s="1600"/>
      <c r="T74" s="1600"/>
      <c r="U74" s="1600"/>
      <c r="V74" s="1600"/>
      <c r="W74" s="1600"/>
      <c r="X74" s="1600"/>
      <c r="Y74" s="1600"/>
      <c r="Z74" s="1600"/>
      <c r="AA74" s="1600"/>
      <c r="AB74" s="1600"/>
      <c r="AC74" s="1600"/>
      <c r="AD74" s="1600"/>
      <c r="AE74" s="1600"/>
      <c r="AF74" s="1600"/>
    </row>
    <row r="75" spans="1:32" s="1448" customFormat="1" ht="16.5" customHeight="1">
      <c r="A75" s="1607"/>
      <c r="B75" s="1608" t="s">
        <v>652</v>
      </c>
      <c r="C75" s="1597"/>
      <c r="D75" s="1511"/>
      <c r="E75" s="1509"/>
      <c r="F75" s="1510">
        <f>SUM(F57:F74)</f>
        <v>3801307.5217999993</v>
      </c>
      <c r="G75" s="1511" t="s">
        <v>433</v>
      </c>
      <c r="H75" s="1510">
        <f>SUM(H57:H74)</f>
        <v>0</v>
      </c>
      <c r="I75" s="1511" t="s">
        <v>433</v>
      </c>
      <c r="J75" s="1510">
        <f>SUM(J57:J74)</f>
        <v>121717.12</v>
      </c>
      <c r="K75" s="1511"/>
      <c r="L75" s="1510">
        <f>SUM(L57:L74)</f>
        <v>3923024.6417999994</v>
      </c>
      <c r="M75" s="1511"/>
      <c r="N75" s="1600"/>
      <c r="O75" s="1600"/>
      <c r="P75" s="1600"/>
      <c r="Q75" s="1600"/>
      <c r="R75" s="1600"/>
      <c r="S75" s="1600"/>
      <c r="T75" s="1600"/>
      <c r="U75" s="1600"/>
      <c r="V75" s="1600"/>
      <c r="W75" s="1600"/>
      <c r="X75" s="1600"/>
      <c r="Y75" s="1600"/>
      <c r="Z75" s="1600"/>
      <c r="AA75" s="1600"/>
      <c r="AB75" s="1600"/>
      <c r="AC75" s="1600"/>
      <c r="AD75" s="1600"/>
      <c r="AE75" s="1600"/>
      <c r="AF75" s="1600"/>
    </row>
    <row r="76" spans="1:32" s="1448" customFormat="1" ht="16.5" customHeight="1">
      <c r="A76" s="1607"/>
      <c r="B76" s="1562"/>
      <c r="C76" s="1563"/>
      <c r="D76" s="1511"/>
      <c r="E76" s="1509"/>
      <c r="F76" s="1510"/>
      <c r="G76" s="1508"/>
      <c r="H76" s="1520"/>
      <c r="I76" s="1599"/>
      <c r="J76" s="1600"/>
      <c r="K76" s="1599"/>
      <c r="L76" s="1600"/>
      <c r="M76" s="1599"/>
      <c r="N76" s="1600"/>
      <c r="O76" s="1600"/>
      <c r="P76" s="1600"/>
      <c r="Q76" s="1600"/>
      <c r="R76" s="1600"/>
      <c r="S76" s="1600"/>
      <c r="T76" s="1600"/>
      <c r="U76" s="1600"/>
      <c r="V76" s="1600"/>
      <c r="W76" s="1600"/>
      <c r="X76" s="1600"/>
      <c r="Y76" s="1600"/>
      <c r="Z76" s="1600"/>
      <c r="AA76" s="1600"/>
      <c r="AB76" s="1600"/>
      <c r="AC76" s="1600"/>
      <c r="AD76" s="1600"/>
      <c r="AE76" s="1600"/>
      <c r="AF76" s="1600"/>
    </row>
    <row r="77" spans="1:32" s="1619" customFormat="1" ht="16.5" customHeight="1">
      <c r="A77" s="1609"/>
      <c r="B77" s="1610" t="s">
        <v>232</v>
      </c>
      <c r="C77" s="1611"/>
      <c r="D77" s="1612"/>
      <c r="E77" s="1613"/>
      <c r="F77" s="1614"/>
      <c r="G77" s="1615"/>
      <c r="H77" s="1622"/>
      <c r="I77" s="1617"/>
      <c r="J77" s="1618"/>
      <c r="K77" s="1617"/>
      <c r="L77" s="1618"/>
      <c r="M77" s="1617"/>
      <c r="N77" s="1600"/>
      <c r="O77" s="1600"/>
      <c r="P77" s="1600"/>
      <c r="Q77" s="1600"/>
      <c r="R77" s="1600"/>
      <c r="S77" s="1600"/>
      <c r="T77" s="1600"/>
      <c r="U77" s="1600"/>
      <c r="V77" s="1600"/>
      <c r="W77" s="1600"/>
      <c r="X77" s="1600"/>
      <c r="Y77" s="1600"/>
      <c r="Z77" s="1600"/>
      <c r="AA77" s="1600"/>
      <c r="AB77" s="1600"/>
      <c r="AC77" s="1600"/>
      <c r="AD77" s="1600"/>
      <c r="AE77" s="1600"/>
      <c r="AF77" s="1600"/>
    </row>
    <row r="78" spans="1:32" s="1448" customFormat="1" ht="16.5" customHeight="1">
      <c r="A78" s="1604"/>
      <c r="B78" s="1595" t="s">
        <v>232</v>
      </c>
      <c r="C78" s="1597"/>
      <c r="D78" s="1620"/>
      <c r="E78" s="1621"/>
      <c r="F78" s="1519"/>
      <c r="G78" s="1508"/>
      <c r="H78" s="1599"/>
      <c r="I78" s="1599"/>
      <c r="J78" s="1600"/>
      <c r="K78" s="1599"/>
      <c r="L78" s="1600"/>
      <c r="M78" s="1599"/>
      <c r="N78" s="1600"/>
      <c r="O78" s="1600"/>
      <c r="P78" s="1600"/>
      <c r="Q78" s="1600"/>
      <c r="R78" s="1600"/>
      <c r="S78" s="1600"/>
      <c r="T78" s="1600"/>
      <c r="U78" s="1600"/>
      <c r="V78" s="1600"/>
      <c r="W78" s="1600"/>
      <c r="X78" s="1600"/>
      <c r="Y78" s="1600"/>
      <c r="Z78" s="1600"/>
      <c r="AA78" s="1600"/>
      <c r="AB78" s="1600"/>
      <c r="AC78" s="1600"/>
      <c r="AD78" s="1600"/>
      <c r="AE78" s="1600"/>
      <c r="AF78" s="1600"/>
    </row>
    <row r="79" spans="1:32" s="1448" customFormat="1" ht="16.5" customHeight="1">
      <c r="A79" s="1604"/>
      <c r="B79" s="1595" t="s">
        <v>653</v>
      </c>
      <c r="C79" s="1597"/>
      <c r="D79" s="1620"/>
      <c r="E79" s="1621"/>
      <c r="F79" s="1600"/>
      <c r="G79" s="1600"/>
      <c r="H79" s="1600"/>
      <c r="I79" s="1524"/>
      <c r="J79" s="1600"/>
      <c r="K79" s="1600"/>
      <c r="L79" s="1600"/>
      <c r="M79" s="1599"/>
      <c r="N79" s="1600"/>
      <c r="O79" s="1600"/>
      <c r="P79" s="1600"/>
      <c r="Q79" s="1600"/>
      <c r="R79" s="1600"/>
      <c r="S79" s="1600"/>
      <c r="T79" s="1600"/>
      <c r="U79" s="1600"/>
      <c r="V79" s="1600"/>
      <c r="W79" s="1600"/>
      <c r="X79" s="1600"/>
      <c r="Y79" s="1600"/>
      <c r="Z79" s="1600"/>
      <c r="AA79" s="1600"/>
      <c r="AB79" s="1600"/>
      <c r="AC79" s="1600"/>
      <c r="AD79" s="1600"/>
      <c r="AE79" s="1600"/>
      <c r="AF79" s="1600"/>
    </row>
    <row r="80" spans="1:32" s="1448" customFormat="1" ht="16.5" customHeight="1">
      <c r="A80" s="1604"/>
      <c r="B80" s="1595" t="s">
        <v>654</v>
      </c>
      <c r="C80" s="1597"/>
      <c r="D80" s="1620"/>
      <c r="E80" s="1621"/>
      <c r="F80" s="1600"/>
      <c r="G80" s="1600"/>
      <c r="H80" s="1600"/>
      <c r="I80" s="1524"/>
      <c r="J80" s="1600"/>
      <c r="K80" s="1600"/>
      <c r="L80" s="1600"/>
      <c r="M80" s="1599"/>
      <c r="N80" s="1600"/>
      <c r="O80" s="1600"/>
      <c r="P80" s="1600"/>
      <c r="Q80" s="1600"/>
      <c r="R80" s="1600"/>
      <c r="S80" s="1600"/>
      <c r="T80" s="1600"/>
      <c r="U80" s="1600"/>
      <c r="V80" s="1600"/>
      <c r="W80" s="1600"/>
      <c r="X80" s="1600"/>
      <c r="Y80" s="1600"/>
      <c r="Z80" s="1600"/>
      <c r="AA80" s="1600"/>
      <c r="AB80" s="1600"/>
      <c r="AC80" s="1600"/>
      <c r="AD80" s="1600"/>
      <c r="AE80" s="1600"/>
      <c r="AF80" s="1600"/>
    </row>
    <row r="81" spans="1:32" s="1448" customFormat="1" ht="16.5" customHeight="1">
      <c r="A81" s="1594"/>
      <c r="B81" s="1595" t="s">
        <v>655</v>
      </c>
      <c r="C81" s="1597"/>
      <c r="D81" s="1620"/>
      <c r="E81" s="1620"/>
      <c r="F81" s="1600"/>
      <c r="G81" s="1600"/>
      <c r="H81" s="1600"/>
      <c r="I81" s="1524"/>
      <c r="J81" s="1600"/>
      <c r="K81" s="1600"/>
      <c r="L81" s="1600"/>
      <c r="M81" s="1599"/>
      <c r="N81" s="1600"/>
      <c r="O81" s="1600"/>
      <c r="P81" s="1600"/>
      <c r="Q81" s="1600"/>
      <c r="R81" s="1600"/>
      <c r="S81" s="1600"/>
      <c r="T81" s="1600"/>
      <c r="U81" s="1600"/>
      <c r="V81" s="1600"/>
      <c r="W81" s="1600"/>
      <c r="X81" s="1600"/>
      <c r="Y81" s="1600"/>
      <c r="Z81" s="1600"/>
      <c r="AA81" s="1600"/>
      <c r="AB81" s="1600"/>
      <c r="AC81" s="1600"/>
      <c r="AD81" s="1600"/>
      <c r="AE81" s="1600"/>
      <c r="AF81" s="1600"/>
    </row>
    <row r="82" spans="1:32" s="1448" customFormat="1" ht="16.5" customHeight="1">
      <c r="A82" s="1594">
        <f>A74+1</f>
        <v>25</v>
      </c>
      <c r="B82" s="1595" t="s">
        <v>656</v>
      </c>
      <c r="C82" s="1597" t="s">
        <v>453</v>
      </c>
      <c r="D82" s="1597">
        <v>68.08</v>
      </c>
      <c r="E82" s="1597">
        <v>900</v>
      </c>
      <c r="F82" s="1600">
        <f>E82*D82</f>
        <v>61272</v>
      </c>
      <c r="G82" s="1600"/>
      <c r="H82" s="1600">
        <f>ROUND(G82*$D82,2)</f>
        <v>0</v>
      </c>
      <c r="I82" s="1524"/>
      <c r="J82" s="1600">
        <f>I82*D82</f>
        <v>0</v>
      </c>
      <c r="K82" s="1599">
        <f>E82-G82+I82</f>
        <v>900</v>
      </c>
      <c r="L82" s="1600">
        <f>K82*D82</f>
        <v>61272</v>
      </c>
      <c r="M82" s="1599">
        <f>S82+U82+W82+Y82+AA82+AC82</f>
        <v>0</v>
      </c>
      <c r="N82" s="1600"/>
      <c r="O82" s="1600"/>
      <c r="P82" s="1600"/>
      <c r="Q82" s="1600"/>
      <c r="R82" s="1600"/>
      <c r="S82" s="1600"/>
      <c r="T82" s="1600"/>
      <c r="U82" s="1600"/>
      <c r="V82" s="1600"/>
      <c r="W82" s="1600"/>
      <c r="X82" s="1600"/>
      <c r="Y82" s="1600"/>
      <c r="Z82" s="1600"/>
      <c r="AA82" s="1600"/>
      <c r="AB82" s="1600"/>
      <c r="AC82" s="1600"/>
      <c r="AD82" s="1600"/>
      <c r="AE82" s="1600"/>
      <c r="AF82" s="1600"/>
    </row>
    <row r="83" spans="1:32" s="1448" customFormat="1" ht="16.5" customHeight="1">
      <c r="A83" s="1607"/>
      <c r="B83" s="1595" t="s">
        <v>657</v>
      </c>
      <c r="C83" s="1606"/>
      <c r="D83" s="1620"/>
      <c r="E83" s="1597"/>
      <c r="F83" s="1600"/>
      <c r="G83" s="1600"/>
      <c r="H83" s="1600"/>
      <c r="I83" s="1524"/>
      <c r="J83" s="1600"/>
      <c r="K83" s="1600"/>
      <c r="L83" s="1600"/>
      <c r="M83" s="1599"/>
      <c r="N83" s="1600"/>
      <c r="O83" s="1600"/>
      <c r="P83" s="1600"/>
      <c r="Q83" s="1600"/>
      <c r="R83" s="1600"/>
      <c r="S83" s="1600"/>
      <c r="T83" s="1600"/>
      <c r="U83" s="1600"/>
      <c r="V83" s="1600"/>
      <c r="W83" s="1600"/>
      <c r="X83" s="1600"/>
      <c r="Y83" s="1600"/>
      <c r="Z83" s="1600"/>
      <c r="AA83" s="1600"/>
      <c r="AB83" s="1600"/>
      <c r="AC83" s="1600"/>
      <c r="AD83" s="1600"/>
      <c r="AE83" s="1600"/>
      <c r="AF83" s="1600"/>
    </row>
    <row r="84" spans="1:32" s="1448" customFormat="1" ht="16.5" customHeight="1">
      <c r="A84" s="1607"/>
      <c r="B84" s="1595" t="s">
        <v>658</v>
      </c>
      <c r="C84" s="1606"/>
      <c r="D84" s="1620"/>
      <c r="E84" s="1597"/>
      <c r="F84" s="1600"/>
      <c r="G84" s="1600"/>
      <c r="H84" s="1600"/>
      <c r="I84" s="1524"/>
      <c r="J84" s="1600"/>
      <c r="K84" s="1600"/>
      <c r="L84" s="1600"/>
      <c r="M84" s="1599"/>
      <c r="N84" s="1600"/>
      <c r="O84" s="1599"/>
      <c r="P84" s="1600"/>
      <c r="Q84" s="1599"/>
      <c r="R84" s="1600"/>
      <c r="S84" s="1601"/>
      <c r="T84" s="1623"/>
      <c r="U84" s="1601"/>
      <c r="V84" s="1623"/>
      <c r="W84" s="1601"/>
      <c r="X84" s="1623"/>
      <c r="Y84" s="1601"/>
      <c r="Z84" s="1623"/>
      <c r="AA84" s="1601"/>
      <c r="AB84" s="1623"/>
      <c r="AC84" s="1601"/>
      <c r="AD84" s="1623"/>
      <c r="AE84" s="1601"/>
      <c r="AF84" s="1623"/>
    </row>
    <row r="85" spans="1:32" s="1448" customFormat="1" ht="16.5" customHeight="1">
      <c r="A85" s="1607">
        <v>26</v>
      </c>
      <c r="B85" s="1595" t="s">
        <v>659</v>
      </c>
      <c r="C85" s="1597" t="s">
        <v>344</v>
      </c>
      <c r="D85" s="1597">
        <v>1683.41</v>
      </c>
      <c r="E85" s="1597">
        <v>20</v>
      </c>
      <c r="F85" s="1600">
        <f>E85*D85</f>
        <v>33668.200000000004</v>
      </c>
      <c r="G85" s="1600"/>
      <c r="H85" s="1600">
        <f>ROUND(G85*$D85,2)</f>
        <v>0</v>
      </c>
      <c r="I85" s="1524"/>
      <c r="J85" s="1600">
        <f>I85*D85</f>
        <v>0</v>
      </c>
      <c r="K85" s="1599">
        <f>E85-G85+I85</f>
        <v>20</v>
      </c>
      <c r="L85" s="1600">
        <f>K85*D85</f>
        <v>33668.200000000004</v>
      </c>
      <c r="M85" s="1599">
        <f>S85+U85+W85+Y85+AA85+AC85</f>
        <v>0</v>
      </c>
      <c r="N85" s="1600">
        <f>M85*D85</f>
        <v>0</v>
      </c>
      <c r="O85" s="1599">
        <f>S85+U85+W85+Y85+AA85</f>
        <v>0</v>
      </c>
      <c r="P85" s="1600">
        <f>O85*D85</f>
        <v>0</v>
      </c>
      <c r="Q85" s="1599">
        <f>E85-O85</f>
        <v>20</v>
      </c>
      <c r="R85" s="1600">
        <f>Q85*D85</f>
        <v>33668.200000000004</v>
      </c>
      <c r="S85" s="1601"/>
      <c r="T85" s="1623"/>
      <c r="U85" s="1601"/>
      <c r="V85" s="1623"/>
      <c r="W85" s="1601"/>
      <c r="X85" s="1623"/>
      <c r="Y85" s="1601"/>
      <c r="Z85" s="1623"/>
      <c r="AA85" s="1601"/>
      <c r="AB85" s="1623"/>
      <c r="AC85" s="1601"/>
      <c r="AD85" s="1623"/>
      <c r="AE85" s="1601">
        <v>66.599999999999994</v>
      </c>
      <c r="AF85" s="1623">
        <f>AE85*D85</f>
        <v>112115.106</v>
      </c>
    </row>
    <row r="86" spans="1:32" s="1448" customFormat="1" ht="16.5" customHeight="1">
      <c r="A86" s="1607"/>
      <c r="B86" s="1595" t="s">
        <v>660</v>
      </c>
      <c r="C86" s="1597"/>
      <c r="D86" s="1597"/>
      <c r="E86" s="1597"/>
      <c r="F86" s="1600"/>
      <c r="G86" s="1600"/>
      <c r="H86" s="1600"/>
      <c r="I86" s="1524"/>
      <c r="J86" s="1600"/>
      <c r="K86" s="1600"/>
      <c r="L86" s="1600"/>
      <c r="M86" s="1599"/>
      <c r="N86" s="1600"/>
      <c r="O86" s="1599"/>
      <c r="P86" s="1600"/>
      <c r="Q86" s="1599"/>
      <c r="R86" s="1600"/>
      <c r="S86" s="1601"/>
      <c r="T86" s="1623"/>
      <c r="U86" s="1601"/>
      <c r="V86" s="1623"/>
      <c r="W86" s="1601"/>
      <c r="X86" s="1623"/>
      <c r="Y86" s="1601"/>
      <c r="Z86" s="1623"/>
      <c r="AA86" s="1601"/>
      <c r="AB86" s="1623"/>
      <c r="AC86" s="1601"/>
      <c r="AD86" s="1623"/>
      <c r="AE86" s="1601"/>
      <c r="AF86" s="1623"/>
    </row>
    <row r="87" spans="1:32" s="1448" customFormat="1" ht="16.5" customHeight="1">
      <c r="A87" s="1607"/>
      <c r="B87" s="1595" t="s">
        <v>661</v>
      </c>
      <c r="C87" s="1597"/>
      <c r="D87" s="1597"/>
      <c r="E87" s="1597"/>
      <c r="F87" s="1600"/>
      <c r="G87" s="1600"/>
      <c r="H87" s="1600"/>
      <c r="I87" s="1524"/>
      <c r="J87" s="1600"/>
      <c r="K87" s="1600"/>
      <c r="L87" s="1600"/>
      <c r="M87" s="1599"/>
      <c r="N87" s="1600"/>
      <c r="O87" s="1599"/>
      <c r="P87" s="1600"/>
      <c r="Q87" s="1599"/>
      <c r="R87" s="1600"/>
      <c r="S87" s="1601"/>
      <c r="T87" s="1623"/>
      <c r="U87" s="1601"/>
      <c r="V87" s="1623"/>
      <c r="W87" s="1601"/>
      <c r="X87" s="1623"/>
      <c r="Y87" s="1601"/>
      <c r="Z87" s="1623"/>
      <c r="AA87" s="1601"/>
      <c r="AB87" s="1623"/>
      <c r="AC87" s="1601"/>
      <c r="AD87" s="1623"/>
      <c r="AE87" s="1601"/>
      <c r="AF87" s="1623"/>
    </row>
    <row r="88" spans="1:32" s="1448" customFormat="1" ht="16.5" customHeight="1">
      <c r="A88" s="1607">
        <v>27</v>
      </c>
      <c r="B88" s="1595" t="s">
        <v>662</v>
      </c>
      <c r="C88" s="1597" t="s">
        <v>344</v>
      </c>
      <c r="D88" s="1597">
        <v>2060.89</v>
      </c>
      <c r="E88" s="1597">
        <v>9</v>
      </c>
      <c r="F88" s="1600">
        <f>E88*D88</f>
        <v>18548.009999999998</v>
      </c>
      <c r="G88" s="1600"/>
      <c r="H88" s="1600">
        <f>ROUND(G88*$D88,2)</f>
        <v>0</v>
      </c>
      <c r="I88" s="1524"/>
      <c r="J88" s="1600">
        <f>I88*D88</f>
        <v>0</v>
      </c>
      <c r="K88" s="1599">
        <f>E88-G88+I88</f>
        <v>9</v>
      </c>
      <c r="L88" s="1600">
        <f>K88*D88</f>
        <v>18548.009999999998</v>
      </c>
      <c r="M88" s="1599">
        <f>S88+U88+W88+Y88+AA88+AC88</f>
        <v>0</v>
      </c>
      <c r="N88" s="1600">
        <f>M88*D88</f>
        <v>0</v>
      </c>
      <c r="O88" s="1599">
        <f>S88+U88+W88+Y88+AA88</f>
        <v>0</v>
      </c>
      <c r="P88" s="1600">
        <f>O88*D88</f>
        <v>0</v>
      </c>
      <c r="Q88" s="1599">
        <f>E88-O88</f>
        <v>9</v>
      </c>
      <c r="R88" s="1600">
        <f>Q88*D88</f>
        <v>18548.009999999998</v>
      </c>
      <c r="S88" s="1601"/>
      <c r="T88" s="1623"/>
      <c r="U88" s="1601"/>
      <c r="V88" s="1623"/>
      <c r="W88" s="1601"/>
      <c r="X88" s="1623"/>
      <c r="Y88" s="1601"/>
      <c r="Z88" s="1623"/>
      <c r="AA88" s="1601"/>
      <c r="AB88" s="1623"/>
      <c r="AC88" s="1601"/>
      <c r="AD88" s="1623"/>
      <c r="AE88" s="1601">
        <v>14.615</v>
      </c>
      <c r="AF88" s="1623">
        <f>AE88*D88</f>
        <v>30119.907349999998</v>
      </c>
    </row>
    <row r="89" spans="1:32" s="1448" customFormat="1" ht="16.5" customHeight="1">
      <c r="A89" s="1607"/>
      <c r="B89" s="1595" t="s">
        <v>663</v>
      </c>
      <c r="C89" s="1597"/>
      <c r="D89" s="1597"/>
      <c r="E89" s="1597"/>
      <c r="F89" s="1600"/>
      <c r="G89" s="1600"/>
      <c r="H89" s="1600"/>
      <c r="I89" s="1524"/>
      <c r="J89" s="1600"/>
      <c r="K89" s="1600"/>
      <c r="L89" s="1600"/>
      <c r="M89" s="1599"/>
      <c r="N89" s="1600"/>
      <c r="O89" s="1599"/>
      <c r="P89" s="1600"/>
      <c r="Q89" s="1599"/>
      <c r="R89" s="1600"/>
      <c r="S89" s="1601"/>
      <c r="T89" s="1623"/>
      <c r="U89" s="1601"/>
      <c r="V89" s="1623"/>
      <c r="W89" s="1601"/>
      <c r="X89" s="1623"/>
      <c r="Y89" s="1601"/>
      <c r="Z89" s="1623"/>
      <c r="AA89" s="1601"/>
      <c r="AB89" s="1623"/>
      <c r="AC89" s="1601"/>
      <c r="AD89" s="1623"/>
      <c r="AE89" s="1601"/>
      <c r="AF89" s="1623"/>
    </row>
    <row r="90" spans="1:32" s="1448" customFormat="1" ht="16.5" customHeight="1">
      <c r="A90" s="1607"/>
      <c r="B90" s="1595" t="s">
        <v>664</v>
      </c>
      <c r="C90" s="1597"/>
      <c r="D90" s="1597"/>
      <c r="E90" s="1597"/>
      <c r="F90" s="1600"/>
      <c r="G90" s="1600"/>
      <c r="H90" s="1600"/>
      <c r="I90" s="1524"/>
      <c r="J90" s="1600"/>
      <c r="K90" s="1600"/>
      <c r="L90" s="1600"/>
      <c r="M90" s="1599"/>
      <c r="N90" s="1600"/>
      <c r="O90" s="1599"/>
      <c r="P90" s="1600"/>
      <c r="Q90" s="1599"/>
      <c r="R90" s="1600"/>
      <c r="S90" s="1601"/>
      <c r="T90" s="1623"/>
      <c r="U90" s="1601"/>
      <c r="V90" s="1623"/>
      <c r="W90" s="1601"/>
      <c r="X90" s="1623"/>
      <c r="Y90" s="1601"/>
      <c r="Z90" s="1623"/>
      <c r="AA90" s="1601"/>
      <c r="AB90" s="1623"/>
      <c r="AC90" s="1601"/>
      <c r="AD90" s="1623"/>
      <c r="AE90" s="1601"/>
      <c r="AF90" s="1623"/>
    </row>
    <row r="91" spans="1:32" s="1448" customFormat="1" ht="16.5" customHeight="1">
      <c r="A91" s="1607">
        <v>28</v>
      </c>
      <c r="B91" s="1595" t="s">
        <v>665</v>
      </c>
      <c r="C91" s="1597" t="s">
        <v>453</v>
      </c>
      <c r="D91" s="1597">
        <v>1425.08</v>
      </c>
      <c r="E91" s="1597">
        <v>2138</v>
      </c>
      <c r="F91" s="1600">
        <f>E91*D91</f>
        <v>3046821.04</v>
      </c>
      <c r="G91" s="1600"/>
      <c r="H91" s="1600">
        <f>ROUND(G91*$D91,2)</f>
        <v>0</v>
      </c>
      <c r="I91" s="1524"/>
      <c r="J91" s="1600">
        <f>I91*D91</f>
        <v>0</v>
      </c>
      <c r="K91" s="1599">
        <f>E91-G91+I91</f>
        <v>2138</v>
      </c>
      <c r="L91" s="1600">
        <f>K91*D91</f>
        <v>3046821.04</v>
      </c>
      <c r="M91" s="1599">
        <f>S91+U91+W91+Y91+AA91+AC91</f>
        <v>1455.6</v>
      </c>
      <c r="N91" s="1600">
        <f>M91*D91</f>
        <v>2074346.4479999999</v>
      </c>
      <c r="O91" s="1599">
        <f>S91+U91+W91+Y91+AA91</f>
        <v>0</v>
      </c>
      <c r="P91" s="1600">
        <f>O91*D91</f>
        <v>0</v>
      </c>
      <c r="Q91" s="1599">
        <f>E91-O91</f>
        <v>2138</v>
      </c>
      <c r="R91" s="1600">
        <f>Q91*D91</f>
        <v>3046821.04</v>
      </c>
      <c r="S91" s="1601"/>
      <c r="T91" s="1623"/>
      <c r="U91" s="1601"/>
      <c r="V91" s="1623"/>
      <c r="W91" s="1601"/>
      <c r="X91" s="1623"/>
      <c r="Y91" s="1601"/>
      <c r="Z91" s="1623"/>
      <c r="AA91" s="1601"/>
      <c r="AB91" s="1623"/>
      <c r="AC91" s="1601">
        <v>1455.6</v>
      </c>
      <c r="AD91" s="1623">
        <f>AC91*D91</f>
        <v>2074346.4479999999</v>
      </c>
      <c r="AE91" s="1601">
        <v>105</v>
      </c>
      <c r="AF91" s="1623">
        <f>AE91*D91</f>
        <v>149633.4</v>
      </c>
    </row>
    <row r="92" spans="1:32" s="1448" customFormat="1" ht="16.5" customHeight="1">
      <c r="A92" s="1607"/>
      <c r="B92" s="1595" t="s">
        <v>666</v>
      </c>
      <c r="C92" s="1597"/>
      <c r="D92" s="1597"/>
      <c r="E92" s="1597"/>
      <c r="F92" s="1600"/>
      <c r="G92" s="1600"/>
      <c r="H92" s="1600"/>
      <c r="I92" s="1524"/>
      <c r="J92" s="1600"/>
      <c r="K92" s="1600"/>
      <c r="L92" s="1600"/>
      <c r="M92" s="1599"/>
      <c r="N92" s="1600"/>
      <c r="O92" s="1599"/>
      <c r="P92" s="1600"/>
      <c r="Q92" s="1599"/>
      <c r="R92" s="1600"/>
      <c r="S92" s="1601"/>
      <c r="T92" s="1623"/>
      <c r="U92" s="1601"/>
      <c r="V92" s="1623"/>
      <c r="W92" s="1601"/>
      <c r="X92" s="1623"/>
      <c r="Y92" s="1601"/>
      <c r="Z92" s="1623"/>
      <c r="AA92" s="1601"/>
      <c r="AB92" s="1623"/>
      <c r="AC92" s="1601"/>
      <c r="AD92" s="1623"/>
      <c r="AE92" s="1601"/>
      <c r="AF92" s="1623"/>
    </row>
    <row r="93" spans="1:32" s="1448" customFormat="1" ht="16.5" customHeight="1">
      <c r="A93" s="1607">
        <v>29</v>
      </c>
      <c r="B93" s="1595" t="s">
        <v>667</v>
      </c>
      <c r="C93" s="1597" t="s">
        <v>453</v>
      </c>
      <c r="D93" s="1597">
        <v>81.069999999999993</v>
      </c>
      <c r="E93" s="1597">
        <v>4588</v>
      </c>
      <c r="F93" s="1600">
        <f>E93*D93</f>
        <v>371949.16</v>
      </c>
      <c r="G93" s="1600"/>
      <c r="H93" s="1600">
        <f>ROUND(G93*$D93,2)</f>
        <v>0</v>
      </c>
      <c r="I93" s="1524"/>
      <c r="J93" s="1600">
        <f>I93*D93</f>
        <v>0</v>
      </c>
      <c r="K93" s="1599">
        <f>E93-G93+I93</f>
        <v>4588</v>
      </c>
      <c r="L93" s="1600">
        <f>K93*D93</f>
        <v>371949.16</v>
      </c>
      <c r="M93" s="1599">
        <f>S93+U93+W93+Y93+AA93+AC93</f>
        <v>5180</v>
      </c>
      <c r="N93" s="1600">
        <f>M93*D93</f>
        <v>419942.6</v>
      </c>
      <c r="O93" s="1599">
        <f>S93+U93+W93+Y93+AA93</f>
        <v>4280</v>
      </c>
      <c r="P93" s="1600">
        <f>O93*D93</f>
        <v>346979.6</v>
      </c>
      <c r="Q93" s="1599">
        <f>E93-O93</f>
        <v>308</v>
      </c>
      <c r="R93" s="1600">
        <f>Q93*D93</f>
        <v>24969.559999999998</v>
      </c>
      <c r="S93" s="1601"/>
      <c r="T93" s="1623"/>
      <c r="U93" s="1601">
        <v>1520</v>
      </c>
      <c r="V93" s="1623">
        <f>U93*D93</f>
        <v>123226.4</v>
      </c>
      <c r="W93" s="1601">
        <v>1520</v>
      </c>
      <c r="X93" s="1623">
        <f>W93*D93</f>
        <v>123226.4</v>
      </c>
      <c r="Y93" s="1601">
        <v>300</v>
      </c>
      <c r="Z93" s="1623">
        <f>Y93*D93</f>
        <v>24320.999999999996</v>
      </c>
      <c r="AA93" s="1601">
        <v>940</v>
      </c>
      <c r="AB93" s="1623">
        <f>AA93*D93</f>
        <v>76205.799999999988</v>
      </c>
      <c r="AC93" s="1601">
        <v>900</v>
      </c>
      <c r="AD93" s="1623">
        <f>AC93*D93</f>
        <v>72963</v>
      </c>
      <c r="AE93" s="1601"/>
      <c r="AF93" s="1623"/>
    </row>
    <row r="94" spans="1:32" s="1448" customFormat="1" ht="16.5" customHeight="1">
      <c r="A94" s="1607"/>
      <c r="B94" s="1595" t="s">
        <v>668</v>
      </c>
      <c r="C94" s="1597"/>
      <c r="D94" s="1597"/>
      <c r="E94" s="1597"/>
      <c r="F94" s="1600"/>
      <c r="G94" s="1600"/>
      <c r="H94" s="1600"/>
      <c r="I94" s="1524"/>
      <c r="J94" s="1600"/>
      <c r="K94" s="1600"/>
      <c r="L94" s="1600"/>
      <c r="M94" s="1599"/>
      <c r="N94" s="1600"/>
      <c r="O94" s="1599"/>
      <c r="P94" s="1600"/>
      <c r="Q94" s="1599"/>
      <c r="R94" s="1600"/>
      <c r="S94" s="1601"/>
      <c r="T94" s="1623"/>
      <c r="U94" s="1601"/>
      <c r="V94" s="1623"/>
      <c r="W94" s="1601"/>
      <c r="X94" s="1623"/>
      <c r="Y94" s="1601"/>
      <c r="Z94" s="1623"/>
      <c r="AA94" s="1601"/>
      <c r="AB94" s="1623"/>
      <c r="AC94" s="1601"/>
      <c r="AD94" s="1623"/>
      <c r="AE94" s="1601"/>
      <c r="AF94" s="1623"/>
    </row>
    <row r="95" spans="1:32" s="1448" customFormat="1" ht="16.5" customHeight="1">
      <c r="A95" s="1607"/>
      <c r="B95" s="1595" t="s">
        <v>669</v>
      </c>
      <c r="C95" s="1597"/>
      <c r="D95" s="1597"/>
      <c r="E95" s="1597"/>
      <c r="F95" s="1600"/>
      <c r="G95" s="1600"/>
      <c r="H95" s="1600"/>
      <c r="I95" s="1524"/>
      <c r="J95" s="1600"/>
      <c r="K95" s="1600"/>
      <c r="L95" s="1600"/>
      <c r="M95" s="1599"/>
      <c r="N95" s="1600"/>
      <c r="O95" s="1599"/>
      <c r="P95" s="1600"/>
      <c r="Q95" s="1599"/>
      <c r="R95" s="1600"/>
      <c r="S95" s="1601"/>
      <c r="T95" s="1623"/>
      <c r="U95" s="1601"/>
      <c r="V95" s="1623"/>
      <c r="W95" s="1601"/>
      <c r="X95" s="1623"/>
      <c r="Y95" s="1601"/>
      <c r="Z95" s="1623"/>
      <c r="AA95" s="1601"/>
      <c r="AB95" s="1623"/>
      <c r="AC95" s="1601"/>
      <c r="AD95" s="1623"/>
      <c r="AE95" s="1601"/>
      <c r="AF95" s="1623"/>
    </row>
    <row r="96" spans="1:32" s="1448" customFormat="1" ht="16.5" customHeight="1">
      <c r="A96" s="1607">
        <v>30</v>
      </c>
      <c r="B96" s="1595" t="s">
        <v>670</v>
      </c>
      <c r="C96" s="1597" t="s">
        <v>466</v>
      </c>
      <c r="D96" s="1597">
        <v>76.989999999999995</v>
      </c>
      <c r="E96" s="1597">
        <v>1500</v>
      </c>
      <c r="F96" s="1600">
        <f>E96*D96</f>
        <v>115484.99999999999</v>
      </c>
      <c r="G96" s="1600">
        <v>1500</v>
      </c>
      <c r="H96" s="1600">
        <f>ROUND(G96*$D96,2)</f>
        <v>115485</v>
      </c>
      <c r="I96" s="1524"/>
      <c r="J96" s="1600">
        <f>I96*D96</f>
        <v>0</v>
      </c>
      <c r="K96" s="1599">
        <f>E96-G96+I96</f>
        <v>0</v>
      </c>
      <c r="L96" s="1600">
        <f>K96*D96</f>
        <v>0</v>
      </c>
      <c r="M96" s="1599">
        <f>S96+U96+W96+Y96+AA96+AC96</f>
        <v>0</v>
      </c>
      <c r="N96" s="1600">
        <f>M96*D96</f>
        <v>0</v>
      </c>
      <c r="O96" s="1599">
        <f>S96+U96+W96+Y96+AA96</f>
        <v>0</v>
      </c>
      <c r="P96" s="1600">
        <f>O96*D96</f>
        <v>0</v>
      </c>
      <c r="Q96" s="1599">
        <f>E96-O96</f>
        <v>1500</v>
      </c>
      <c r="R96" s="1600">
        <f>Q96*D96</f>
        <v>115484.99999999999</v>
      </c>
      <c r="S96" s="1601"/>
      <c r="T96" s="1623"/>
      <c r="U96" s="1601"/>
      <c r="V96" s="1623"/>
      <c r="W96" s="1601"/>
      <c r="X96" s="1623"/>
      <c r="Y96" s="1601"/>
      <c r="Z96" s="1623"/>
      <c r="AA96" s="1601"/>
      <c r="AB96" s="1623"/>
      <c r="AC96" s="1601"/>
      <c r="AD96" s="1623"/>
      <c r="AE96" s="1601"/>
      <c r="AF96" s="1623"/>
    </row>
    <row r="97" spans="1:32" s="1448" customFormat="1" ht="16.5" customHeight="1">
      <c r="A97" s="1607"/>
      <c r="B97" s="1595" t="s">
        <v>671</v>
      </c>
      <c r="C97" s="1597"/>
      <c r="D97" s="1597"/>
      <c r="E97" s="1597"/>
      <c r="F97" s="1600"/>
      <c r="G97" s="1600"/>
      <c r="H97" s="1600"/>
      <c r="I97" s="1524"/>
      <c r="J97" s="1600"/>
      <c r="K97" s="1600"/>
      <c r="L97" s="1600"/>
      <c r="M97" s="1599"/>
      <c r="N97" s="1600"/>
      <c r="O97" s="1599"/>
      <c r="P97" s="1600"/>
      <c r="Q97" s="1599"/>
      <c r="R97" s="1600"/>
      <c r="S97" s="1601"/>
      <c r="T97" s="1623"/>
      <c r="U97" s="1601"/>
      <c r="V97" s="1623"/>
      <c r="W97" s="1601"/>
      <c r="X97" s="1623"/>
      <c r="Y97" s="1601"/>
      <c r="Z97" s="1623"/>
      <c r="AA97" s="1601"/>
      <c r="AB97" s="1623"/>
      <c r="AC97" s="1601"/>
      <c r="AD97" s="1623"/>
      <c r="AE97" s="1601"/>
      <c r="AF97" s="1623"/>
    </row>
    <row r="98" spans="1:32" s="1448" customFormat="1" ht="16.5" customHeight="1">
      <c r="A98" s="1607"/>
      <c r="B98" s="1595" t="s">
        <v>672</v>
      </c>
      <c r="C98" s="1597"/>
      <c r="D98" s="1597"/>
      <c r="E98" s="1597"/>
      <c r="F98" s="1600"/>
      <c r="G98" s="1600"/>
      <c r="H98" s="1600"/>
      <c r="I98" s="1524"/>
      <c r="J98" s="1600"/>
      <c r="K98" s="1600"/>
      <c r="L98" s="1600"/>
      <c r="M98" s="1599"/>
      <c r="N98" s="1600"/>
      <c r="O98" s="1599"/>
      <c r="P98" s="1600"/>
      <c r="Q98" s="1599"/>
      <c r="R98" s="1600"/>
      <c r="S98" s="1601"/>
      <c r="T98" s="1623"/>
      <c r="U98" s="1601"/>
      <c r="V98" s="1623"/>
      <c r="W98" s="1601"/>
      <c r="X98" s="1623"/>
      <c r="Y98" s="1601"/>
      <c r="Z98" s="1623"/>
      <c r="AA98" s="1601"/>
      <c r="AB98" s="1623"/>
      <c r="AC98" s="1601"/>
      <c r="AD98" s="1623"/>
      <c r="AE98" s="1601"/>
      <c r="AF98" s="1623"/>
    </row>
    <row r="99" spans="1:32" s="1448" customFormat="1" ht="16.5" customHeight="1">
      <c r="A99" s="1607">
        <v>31</v>
      </c>
      <c r="B99" s="1595" t="s">
        <v>673</v>
      </c>
      <c r="C99" s="1597" t="s">
        <v>485</v>
      </c>
      <c r="D99" s="1597">
        <v>183.87</v>
      </c>
      <c r="E99" s="1597">
        <v>2000</v>
      </c>
      <c r="F99" s="1600">
        <f>E99*D99</f>
        <v>367740</v>
      </c>
      <c r="G99" s="1600">
        <v>4000</v>
      </c>
      <c r="H99" s="1600">
        <f>ROUND(G99*$D99,2)</f>
        <v>735480</v>
      </c>
      <c r="I99" s="1524"/>
      <c r="J99" s="1600">
        <f>I99*D99</f>
        <v>0</v>
      </c>
      <c r="K99" s="1599">
        <f>E99-G99+I99</f>
        <v>-2000</v>
      </c>
      <c r="L99" s="1600">
        <f>K99*D99</f>
        <v>-367740</v>
      </c>
      <c r="M99" s="1599">
        <f>S99+U99+W99+Y99+AA99+AC99</f>
        <v>0</v>
      </c>
      <c r="N99" s="1600">
        <f>M99*D99</f>
        <v>0</v>
      </c>
      <c r="O99" s="1599">
        <f>S99+U99+W99+Y99+AA99</f>
        <v>0</v>
      </c>
      <c r="P99" s="1600">
        <f>O99*D99</f>
        <v>0</v>
      </c>
      <c r="Q99" s="1599">
        <f>E99-O99</f>
        <v>2000</v>
      </c>
      <c r="R99" s="1600">
        <f>Q99*D99</f>
        <v>367740</v>
      </c>
      <c r="S99" s="1601"/>
      <c r="T99" s="1623"/>
      <c r="U99" s="1601"/>
      <c r="V99" s="1623"/>
      <c r="W99" s="1601"/>
      <c r="X99" s="1623"/>
      <c r="Y99" s="1601"/>
      <c r="Z99" s="1623"/>
      <c r="AA99" s="1601"/>
      <c r="AB99" s="1623"/>
      <c r="AC99" s="1601"/>
      <c r="AD99" s="1623"/>
      <c r="AE99" s="1601"/>
      <c r="AF99" s="1623"/>
    </row>
    <row r="100" spans="1:32" s="1448" customFormat="1" ht="16.5" customHeight="1">
      <c r="A100" s="1607"/>
      <c r="B100" s="1595" t="s">
        <v>674</v>
      </c>
      <c r="C100" s="1597"/>
      <c r="D100" s="1597"/>
      <c r="E100" s="1597"/>
      <c r="F100" s="1600"/>
      <c r="G100" s="1600"/>
      <c r="H100" s="1600"/>
      <c r="I100" s="1524"/>
      <c r="J100" s="1600"/>
      <c r="K100" s="1600"/>
      <c r="L100" s="1600"/>
      <c r="M100" s="1599"/>
      <c r="N100" s="1600"/>
      <c r="O100" s="1599"/>
      <c r="P100" s="1600"/>
      <c r="Q100" s="1599"/>
      <c r="R100" s="1600"/>
      <c r="S100" s="1601"/>
      <c r="T100" s="1623"/>
      <c r="U100" s="1601"/>
      <c r="V100" s="1623"/>
      <c r="W100" s="1601"/>
      <c r="X100" s="1623"/>
      <c r="Y100" s="1601"/>
      <c r="Z100" s="1623"/>
      <c r="AA100" s="1601"/>
      <c r="AB100" s="1623"/>
      <c r="AC100" s="1601"/>
      <c r="AD100" s="1623"/>
      <c r="AE100" s="1601"/>
      <c r="AF100" s="1623"/>
    </row>
    <row r="101" spans="1:32" s="1448" customFormat="1" ht="16.5" customHeight="1">
      <c r="A101" s="1607">
        <v>32</v>
      </c>
      <c r="B101" s="1595" t="s">
        <v>675</v>
      </c>
      <c r="C101" s="1597" t="s">
        <v>344</v>
      </c>
      <c r="D101" s="1597">
        <v>222.01</v>
      </c>
      <c r="E101" s="1597">
        <v>465</v>
      </c>
      <c r="F101" s="1600">
        <f>E101*D101</f>
        <v>103234.65</v>
      </c>
      <c r="G101" s="1600">
        <v>1500</v>
      </c>
      <c r="H101" s="1600">
        <f>ROUND(G101*$D101,2)</f>
        <v>333015</v>
      </c>
      <c r="I101" s="1524"/>
      <c r="J101" s="1600">
        <f>I101*D101</f>
        <v>0</v>
      </c>
      <c r="K101" s="1599">
        <f>E101-G101+I101</f>
        <v>-1035</v>
      </c>
      <c r="L101" s="1600">
        <f>K101*D101</f>
        <v>-229780.34999999998</v>
      </c>
      <c r="M101" s="1599">
        <f>S101+U101+W101+Y101+AA101+AC101</f>
        <v>0</v>
      </c>
      <c r="N101" s="1600">
        <f>M101*D101</f>
        <v>0</v>
      </c>
      <c r="O101" s="1599">
        <f>S101+U101+W101+Y101+AA101</f>
        <v>0</v>
      </c>
      <c r="P101" s="1600">
        <f>O101*D101</f>
        <v>0</v>
      </c>
      <c r="Q101" s="1599">
        <f>E101-O101</f>
        <v>465</v>
      </c>
      <c r="R101" s="1600">
        <f>Q101*D101</f>
        <v>103234.65</v>
      </c>
      <c r="S101" s="1601"/>
      <c r="T101" s="1623"/>
      <c r="U101" s="1601"/>
      <c r="V101" s="1623"/>
      <c r="W101" s="1601"/>
      <c r="X101" s="1623"/>
      <c r="Y101" s="1601"/>
      <c r="Z101" s="1623"/>
      <c r="AA101" s="1601"/>
      <c r="AB101" s="1623"/>
      <c r="AC101" s="1601"/>
      <c r="AD101" s="1623"/>
      <c r="AE101" s="1601"/>
      <c r="AF101" s="1623"/>
    </row>
    <row r="102" spans="1:32" s="1448" customFormat="1" ht="16.5" customHeight="1">
      <c r="A102" s="1607"/>
      <c r="B102" s="1595" t="s">
        <v>676</v>
      </c>
      <c r="C102" s="1597"/>
      <c r="D102" s="1597"/>
      <c r="E102" s="1597"/>
      <c r="F102" s="1600"/>
      <c r="G102" s="1600"/>
      <c r="H102" s="1600"/>
      <c r="I102" s="1524"/>
      <c r="J102" s="1600"/>
      <c r="K102" s="1600"/>
      <c r="L102" s="1600"/>
      <c r="M102" s="1599"/>
      <c r="N102" s="1600"/>
      <c r="O102" s="1599"/>
      <c r="P102" s="1600"/>
      <c r="Q102" s="1599"/>
      <c r="R102" s="1600"/>
      <c r="S102" s="1601"/>
      <c r="T102" s="1623"/>
      <c r="U102" s="1601"/>
      <c r="V102" s="1623"/>
      <c r="W102" s="1601"/>
      <c r="X102" s="1623"/>
      <c r="Y102" s="1601"/>
      <c r="Z102" s="1623"/>
      <c r="AA102" s="1601"/>
      <c r="AB102" s="1623"/>
      <c r="AC102" s="1601"/>
      <c r="AD102" s="1623"/>
      <c r="AE102" s="1601"/>
      <c r="AF102" s="1623"/>
    </row>
    <row r="103" spans="1:32" s="1448" customFormat="1" ht="16.5" customHeight="1">
      <c r="A103" s="1607">
        <v>33</v>
      </c>
      <c r="B103" s="1595" t="s">
        <v>638</v>
      </c>
      <c r="C103" s="1597" t="s">
        <v>344</v>
      </c>
      <c r="D103" s="1597">
        <v>222.01</v>
      </c>
      <c r="E103" s="1597">
        <v>151.30000000000001</v>
      </c>
      <c r="F103" s="1600">
        <f>E103*D103</f>
        <v>33590.112999999998</v>
      </c>
      <c r="G103" s="1600"/>
      <c r="H103" s="1600">
        <f>ROUND(G103*$D103,2)</f>
        <v>0</v>
      </c>
      <c r="I103" s="1600">
        <v>295</v>
      </c>
      <c r="J103" s="1600">
        <f>I103*D103</f>
        <v>65492.95</v>
      </c>
      <c r="K103" s="1599">
        <f>E103-G103+I103</f>
        <v>446.3</v>
      </c>
      <c r="L103" s="1600">
        <f>K103*D103</f>
        <v>99083.062999999995</v>
      </c>
      <c r="M103" s="1599">
        <f>S103+U103+W103+Y103+AA103+AC103</f>
        <v>219.13</v>
      </c>
      <c r="N103" s="1600">
        <f>M103*D103</f>
        <v>48649.051299999999</v>
      </c>
      <c r="O103" s="1599">
        <f>S103+U103+W103+Y103+AA103</f>
        <v>219.13</v>
      </c>
      <c r="P103" s="1600">
        <f>O103*D103</f>
        <v>48649.051299999999</v>
      </c>
      <c r="Q103" s="1599">
        <f>E103-O103</f>
        <v>-67.829999999999984</v>
      </c>
      <c r="R103" s="1600">
        <f>Q103*D103</f>
        <v>-15058.938299999996</v>
      </c>
      <c r="S103" s="1601">
        <v>147.37</v>
      </c>
      <c r="T103" s="1623">
        <f>S103*D103</f>
        <v>32717.613699999998</v>
      </c>
      <c r="U103" s="1601">
        <v>71.760000000000005</v>
      </c>
      <c r="V103" s="1623">
        <f>U103*D103</f>
        <v>15931.437600000001</v>
      </c>
      <c r="W103" s="1601"/>
      <c r="X103" s="1623"/>
      <c r="Y103" s="1601"/>
      <c r="Z103" s="1623"/>
      <c r="AA103" s="1601"/>
      <c r="AB103" s="1623"/>
      <c r="AC103" s="1601"/>
      <c r="AD103" s="1623"/>
      <c r="AE103" s="1601"/>
      <c r="AF103" s="1623"/>
    </row>
    <row r="104" spans="1:32" s="1448" customFormat="1" ht="11.25">
      <c r="A104" s="1607"/>
      <c r="B104" s="1595" t="s">
        <v>388</v>
      </c>
      <c r="C104" s="1597"/>
      <c r="D104" s="1597"/>
      <c r="E104" s="1597"/>
      <c r="F104" s="1600"/>
      <c r="G104" s="1600"/>
      <c r="H104" s="1600"/>
      <c r="I104" s="1600"/>
      <c r="J104" s="1600"/>
      <c r="K104" s="1600"/>
      <c r="L104" s="1600"/>
      <c r="M104" s="1599"/>
      <c r="N104" s="1600"/>
      <c r="O104" s="1599"/>
      <c r="P104" s="1600"/>
      <c r="Q104" s="1599"/>
      <c r="R104" s="1600"/>
      <c r="S104" s="1601"/>
      <c r="T104" s="1623"/>
      <c r="U104" s="1601"/>
      <c r="V104" s="1623"/>
      <c r="W104" s="1601"/>
      <c r="X104" s="1623"/>
      <c r="Y104" s="1601"/>
      <c r="Z104" s="1623"/>
      <c r="AA104" s="1601"/>
      <c r="AB104" s="1623"/>
      <c r="AC104" s="1601"/>
      <c r="AD104" s="1623"/>
      <c r="AE104" s="1601"/>
      <c r="AF104" s="1623"/>
    </row>
    <row r="105" spans="1:32" s="1448" customFormat="1" ht="12.75" customHeight="1">
      <c r="A105" s="1607">
        <v>34</v>
      </c>
      <c r="B105" s="1595" t="s">
        <v>677</v>
      </c>
      <c r="C105" s="1597" t="s">
        <v>344</v>
      </c>
      <c r="D105" s="1597">
        <v>255.22</v>
      </c>
      <c r="E105" s="1597">
        <v>99</v>
      </c>
      <c r="F105" s="1600">
        <f>E105*D105</f>
        <v>25266.78</v>
      </c>
      <c r="G105" s="1600"/>
      <c r="H105" s="1600">
        <f>ROUND(G105*$D105,2)</f>
        <v>0</v>
      </c>
      <c r="I105" s="1600">
        <v>99</v>
      </c>
      <c r="J105" s="1600">
        <f>I105*D105</f>
        <v>25266.78</v>
      </c>
      <c r="K105" s="1599">
        <f>E105-G105+I105</f>
        <v>198</v>
      </c>
      <c r="L105" s="1600">
        <f>K105*D105</f>
        <v>50533.56</v>
      </c>
      <c r="M105" s="1599">
        <f>S105+U105+W105+Y105+AA105+AC105</f>
        <v>176.07</v>
      </c>
      <c r="N105" s="1600">
        <f>M105*D105</f>
        <v>44936.585399999996</v>
      </c>
      <c r="O105" s="1599">
        <f>S105+U105+W105+Y105+AA105</f>
        <v>176.07</v>
      </c>
      <c r="P105" s="1600">
        <f>O105*D105</f>
        <v>44936.585399999996</v>
      </c>
      <c r="Q105" s="1599">
        <f>E105-O105</f>
        <v>-77.069999999999993</v>
      </c>
      <c r="R105" s="1600">
        <f>Q105*D105</f>
        <v>-19669.805399999997</v>
      </c>
      <c r="S105" s="1601">
        <v>125.84</v>
      </c>
      <c r="T105" s="1623">
        <f>S105*D105</f>
        <v>32116.8848</v>
      </c>
      <c r="U105" s="1601">
        <v>50.23</v>
      </c>
      <c r="V105" s="1623">
        <f>U105*D105</f>
        <v>12819.700599999998</v>
      </c>
      <c r="W105" s="1601"/>
      <c r="X105" s="1623"/>
      <c r="Y105" s="1601"/>
      <c r="Z105" s="1623"/>
      <c r="AA105" s="1601"/>
      <c r="AB105" s="1623"/>
      <c r="AC105" s="1601"/>
      <c r="AD105" s="1623"/>
      <c r="AE105" s="1601"/>
      <c r="AF105" s="1623"/>
    </row>
    <row r="106" spans="1:32" s="1448" customFormat="1" ht="12.75" customHeight="1">
      <c r="A106" s="1607"/>
      <c r="B106" s="1595" t="s">
        <v>678</v>
      </c>
      <c r="C106" s="1597"/>
      <c r="D106" s="1597"/>
      <c r="E106" s="1597"/>
      <c r="F106" s="1600"/>
      <c r="G106" s="1600"/>
      <c r="H106" s="1600"/>
      <c r="I106" s="1600"/>
      <c r="J106" s="1600"/>
      <c r="K106" s="1600"/>
      <c r="L106" s="1600"/>
      <c r="M106" s="1599"/>
      <c r="N106" s="1600"/>
      <c r="O106" s="1599"/>
      <c r="P106" s="1600"/>
      <c r="Q106" s="1599"/>
      <c r="R106" s="1600"/>
      <c r="S106" s="1601"/>
      <c r="T106" s="1623"/>
      <c r="U106" s="1601"/>
      <c r="V106" s="1623"/>
      <c r="W106" s="1601"/>
      <c r="X106" s="1623"/>
      <c r="Y106" s="1601"/>
      <c r="Z106" s="1623"/>
      <c r="AA106" s="1601"/>
      <c r="AB106" s="1623"/>
      <c r="AC106" s="1601"/>
      <c r="AD106" s="1623"/>
      <c r="AE106" s="1601"/>
      <c r="AF106" s="1623"/>
    </row>
    <row r="107" spans="1:32" s="1448" customFormat="1" ht="12.75" customHeight="1">
      <c r="A107" s="1607"/>
      <c r="B107" s="1595" t="s">
        <v>641</v>
      </c>
      <c r="C107" s="1597"/>
      <c r="D107" s="1597"/>
      <c r="E107" s="1597"/>
      <c r="F107" s="1600"/>
      <c r="G107" s="1600"/>
      <c r="H107" s="1600"/>
      <c r="I107" s="1600"/>
      <c r="J107" s="1600"/>
      <c r="K107" s="1600"/>
      <c r="L107" s="1600"/>
      <c r="M107" s="1599"/>
      <c r="N107" s="1600"/>
      <c r="O107" s="1599"/>
      <c r="P107" s="1600"/>
      <c r="Q107" s="1599"/>
      <c r="R107" s="1600"/>
      <c r="S107" s="1601"/>
      <c r="T107" s="1623"/>
      <c r="U107" s="1601"/>
      <c r="V107" s="1623"/>
      <c r="W107" s="1601"/>
      <c r="X107" s="1623"/>
      <c r="Y107" s="1601"/>
      <c r="Z107" s="1623"/>
      <c r="AA107" s="1601"/>
      <c r="AB107" s="1623"/>
      <c r="AC107" s="1601"/>
      <c r="AD107" s="1623"/>
      <c r="AE107" s="1601"/>
      <c r="AF107" s="1623"/>
    </row>
    <row r="108" spans="1:32" s="1448" customFormat="1" ht="12.75" customHeight="1">
      <c r="A108" s="1607">
        <v>35</v>
      </c>
      <c r="B108" s="1595" t="s">
        <v>679</v>
      </c>
      <c r="C108" s="1597" t="s">
        <v>344</v>
      </c>
      <c r="D108" s="1597">
        <v>2053.2199999999998</v>
      </c>
      <c r="E108" s="1597">
        <v>5.0999999999999996</v>
      </c>
      <c r="F108" s="1600">
        <f>E108*D108</f>
        <v>10471.421999999999</v>
      </c>
      <c r="G108" s="1600"/>
      <c r="H108" s="1600">
        <f>ROUND(G108*$D108,2)</f>
        <v>0</v>
      </c>
      <c r="I108" s="1600">
        <v>3.8</v>
      </c>
      <c r="J108" s="1600">
        <f>I108*D108</f>
        <v>7802.235999999999</v>
      </c>
      <c r="K108" s="1599">
        <f>E108-G108+I108</f>
        <v>8.8999999999999986</v>
      </c>
      <c r="L108" s="1600">
        <f>K108*D108</f>
        <v>18273.657999999996</v>
      </c>
      <c r="M108" s="1599">
        <f>S108+U108+W108+Y108+AA108+AC108</f>
        <v>3.15</v>
      </c>
      <c r="N108" s="1600">
        <f>M108*D108</f>
        <v>6467.6429999999991</v>
      </c>
      <c r="O108" s="1599">
        <f>S108+U108+W108+Y108+AA108</f>
        <v>3.15</v>
      </c>
      <c r="P108" s="1600">
        <f>O108*D108</f>
        <v>6467.6429999999991</v>
      </c>
      <c r="Q108" s="1599">
        <f>E108-O108</f>
        <v>1.9499999999999997</v>
      </c>
      <c r="R108" s="1600">
        <f>Q108*D108</f>
        <v>4003.7789999999991</v>
      </c>
      <c r="S108" s="1601">
        <v>2.0699999999999998</v>
      </c>
      <c r="T108" s="1623">
        <f>S108*D108</f>
        <v>4250.165399999999</v>
      </c>
      <c r="U108" s="1601">
        <v>1.08</v>
      </c>
      <c r="V108" s="1623">
        <f>U108*D108</f>
        <v>2217.4775999999997</v>
      </c>
      <c r="W108" s="1601"/>
      <c r="X108" s="1623"/>
      <c r="Y108" s="1601"/>
      <c r="Z108" s="1623"/>
      <c r="AA108" s="1601"/>
      <c r="AB108" s="1623"/>
      <c r="AC108" s="1601"/>
      <c r="AD108" s="1623"/>
      <c r="AE108" s="1601"/>
      <c r="AF108" s="1623"/>
    </row>
    <row r="109" spans="1:32" s="1448" customFormat="1" ht="12.75" customHeight="1">
      <c r="A109" s="1607">
        <v>36</v>
      </c>
      <c r="B109" s="1595" t="s">
        <v>680</v>
      </c>
      <c r="C109" s="1597" t="s">
        <v>344</v>
      </c>
      <c r="D109" s="1597">
        <v>5739.23</v>
      </c>
      <c r="E109" s="1597">
        <v>23.8</v>
      </c>
      <c r="F109" s="1600">
        <f>E109*D109</f>
        <v>136593.674</v>
      </c>
      <c r="G109" s="1600"/>
      <c r="H109" s="1600">
        <f>ROUND(G109*$D109,2)</f>
        <v>0</v>
      </c>
      <c r="I109" s="1600">
        <v>55</v>
      </c>
      <c r="J109" s="1600">
        <f>I109*D109</f>
        <v>315657.64999999997</v>
      </c>
      <c r="K109" s="1599">
        <f>E109-G109+I109</f>
        <v>78.8</v>
      </c>
      <c r="L109" s="1600">
        <f>K109*D109</f>
        <v>452251.32399999996</v>
      </c>
      <c r="M109" s="1599">
        <f>S109+U109+W109+Y109+AA109+AC109</f>
        <v>23.94</v>
      </c>
      <c r="N109" s="1600">
        <f>M109*D109</f>
        <v>137397.16620000001</v>
      </c>
      <c r="O109" s="1599">
        <f>S109+U109+W109+Y109+AA109</f>
        <v>23.94</v>
      </c>
      <c r="P109" s="1600">
        <f>O109*D109</f>
        <v>137397.16620000001</v>
      </c>
      <c r="Q109" s="1599">
        <f>E109-O109</f>
        <v>-0.14000000000000057</v>
      </c>
      <c r="R109" s="1600">
        <f>Q109*D109</f>
        <v>-803.49220000000321</v>
      </c>
      <c r="S109" s="1601">
        <v>15.73</v>
      </c>
      <c r="T109" s="1623">
        <f>S109*D109</f>
        <v>90278.087899999999</v>
      </c>
      <c r="U109" s="1601">
        <v>8.2100000000000009</v>
      </c>
      <c r="V109" s="1623">
        <f>U109*D109</f>
        <v>47119.078300000001</v>
      </c>
      <c r="W109" s="1601"/>
      <c r="X109" s="1623"/>
      <c r="Y109" s="1601"/>
      <c r="Z109" s="1623"/>
      <c r="AA109" s="1601"/>
      <c r="AB109" s="1623"/>
      <c r="AC109" s="1601"/>
      <c r="AD109" s="1623"/>
      <c r="AE109" s="1601"/>
      <c r="AF109" s="1623"/>
    </row>
    <row r="110" spans="1:32" s="1448" customFormat="1" ht="12.75" customHeight="1">
      <c r="A110" s="1607"/>
      <c r="B110" s="1595" t="s">
        <v>646</v>
      </c>
      <c r="C110" s="1597"/>
      <c r="D110" s="1597"/>
      <c r="E110" s="1597"/>
      <c r="F110" s="1600"/>
      <c r="G110" s="1600"/>
      <c r="H110" s="1600"/>
      <c r="I110" s="1600"/>
      <c r="J110" s="1600"/>
      <c r="K110" s="1600"/>
      <c r="L110" s="1600"/>
      <c r="M110" s="1599"/>
      <c r="N110" s="1600"/>
      <c r="O110" s="1599"/>
      <c r="P110" s="1600"/>
      <c r="Q110" s="1599"/>
      <c r="R110" s="1600"/>
      <c r="S110" s="1601"/>
      <c r="T110" s="1623"/>
      <c r="U110" s="1601"/>
      <c r="V110" s="1623"/>
      <c r="W110" s="1601"/>
      <c r="X110" s="1623"/>
      <c r="Y110" s="1601"/>
      <c r="Z110" s="1623"/>
      <c r="AA110" s="1601"/>
      <c r="AB110" s="1623"/>
      <c r="AC110" s="1601"/>
      <c r="AD110" s="1623"/>
      <c r="AE110" s="1601"/>
      <c r="AF110" s="1623"/>
    </row>
    <row r="111" spans="1:32" s="1448" customFormat="1" ht="12.75" customHeight="1">
      <c r="A111" s="1607">
        <v>37</v>
      </c>
      <c r="B111" s="1595" t="s">
        <v>647</v>
      </c>
      <c r="C111" s="1597" t="s">
        <v>648</v>
      </c>
      <c r="D111" s="1597">
        <v>24.29</v>
      </c>
      <c r="E111" s="1597">
        <v>2775</v>
      </c>
      <c r="F111" s="1600">
        <f>E111*D111</f>
        <v>67404.75</v>
      </c>
      <c r="G111" s="1600"/>
      <c r="H111" s="1600">
        <f>ROUND(G111*$D111,2)</f>
        <v>0</v>
      </c>
      <c r="I111" s="1600">
        <v>7398</v>
      </c>
      <c r="J111" s="1600">
        <f>I111*D111</f>
        <v>179697.41999999998</v>
      </c>
      <c r="K111" s="1599">
        <f>E111-G111+I111</f>
        <v>10173</v>
      </c>
      <c r="L111" s="1600">
        <f>K111*D111</f>
        <v>247102.16999999998</v>
      </c>
      <c r="M111" s="1599">
        <f>S111+U111+W111+Y111+AA111+AC111</f>
        <v>3326.4300000000003</v>
      </c>
      <c r="N111" s="1600">
        <f>M111*D111</f>
        <v>80798.984700000001</v>
      </c>
      <c r="O111" s="1599">
        <f>S111+U111+W111+Y111+AA111</f>
        <v>3326.4300000000003</v>
      </c>
      <c r="P111" s="1600">
        <f>O111*D111</f>
        <v>80798.984700000001</v>
      </c>
      <c r="Q111" s="1599">
        <f>E111-O111</f>
        <v>-551.43000000000029</v>
      </c>
      <c r="R111" s="1600">
        <f>Q111*D111</f>
        <v>-13394.234700000006</v>
      </c>
      <c r="S111" s="1601">
        <v>2185.94</v>
      </c>
      <c r="T111" s="1623">
        <f>S111*D111</f>
        <v>53096.482600000003</v>
      </c>
      <c r="U111" s="1601">
        <v>1140.49</v>
      </c>
      <c r="V111" s="1623">
        <f>U111*D111</f>
        <v>27702.502099999998</v>
      </c>
      <c r="W111" s="1601"/>
      <c r="X111" s="1623"/>
      <c r="Y111" s="1601"/>
      <c r="Z111" s="1623"/>
      <c r="AA111" s="1601"/>
      <c r="AB111" s="1623"/>
      <c r="AC111" s="1601"/>
      <c r="AD111" s="1623"/>
      <c r="AE111" s="1601"/>
      <c r="AF111" s="1623"/>
    </row>
    <row r="112" spans="1:32" s="1448" customFormat="1" ht="12.75" customHeight="1">
      <c r="A112" s="1607">
        <v>38</v>
      </c>
      <c r="B112" s="1595" t="s">
        <v>681</v>
      </c>
      <c r="C112" s="1597" t="s">
        <v>466</v>
      </c>
      <c r="D112" s="1597">
        <v>257.67</v>
      </c>
      <c r="E112" s="1597">
        <v>30.24</v>
      </c>
      <c r="F112" s="1600">
        <f>E112*D112</f>
        <v>7791.9408000000003</v>
      </c>
      <c r="G112" s="1600"/>
      <c r="H112" s="1600">
        <f>ROUND(G112*$D112,2)</f>
        <v>0</v>
      </c>
      <c r="I112" s="1600">
        <v>167</v>
      </c>
      <c r="J112" s="1600">
        <f>I112*D112</f>
        <v>43030.89</v>
      </c>
      <c r="K112" s="1599">
        <f>E112-G112+I112</f>
        <v>197.24</v>
      </c>
      <c r="L112" s="1600">
        <f>K112*D112</f>
        <v>50822.830800000003</v>
      </c>
      <c r="M112" s="1599">
        <f>S112+U112+W112+Y112+AA112+AC112</f>
        <v>0</v>
      </c>
      <c r="N112" s="1600">
        <f>M112*D112</f>
        <v>0</v>
      </c>
      <c r="O112" s="1599">
        <f>S112+U112+W112+Y112+AA112</f>
        <v>0</v>
      </c>
      <c r="P112" s="1600">
        <f>O112*D112</f>
        <v>0</v>
      </c>
      <c r="Q112" s="1599">
        <f>E112-O112</f>
        <v>30.24</v>
      </c>
      <c r="R112" s="1600">
        <f>Q112*D112</f>
        <v>7791.9408000000003</v>
      </c>
      <c r="S112" s="1601"/>
      <c r="T112" s="1623"/>
      <c r="U112" s="1601"/>
      <c r="V112" s="1623"/>
      <c r="W112" s="1601"/>
      <c r="X112" s="1623"/>
      <c r="Y112" s="1601"/>
      <c r="Z112" s="1623"/>
      <c r="AA112" s="1601"/>
      <c r="AB112" s="1623"/>
      <c r="AC112" s="1601"/>
      <c r="AD112" s="1623"/>
      <c r="AE112" s="1601"/>
      <c r="AF112" s="1623"/>
    </row>
    <row r="113" spans="1:32" s="1448" customFormat="1" ht="12.75" customHeight="1">
      <c r="A113" s="1607">
        <v>39</v>
      </c>
      <c r="B113" s="1595" t="s">
        <v>682</v>
      </c>
      <c r="C113" s="1597" t="s">
        <v>466</v>
      </c>
      <c r="D113" s="1597">
        <v>1196.93</v>
      </c>
      <c r="E113" s="1597">
        <v>30.24</v>
      </c>
      <c r="F113" s="1600">
        <f>E113*D113</f>
        <v>36195.163200000003</v>
      </c>
      <c r="G113" s="1600"/>
      <c r="H113" s="1600">
        <f>ROUND(G113*$D113,2)</f>
        <v>0</v>
      </c>
      <c r="I113" s="1600">
        <v>167</v>
      </c>
      <c r="J113" s="1600">
        <f>I113*D113</f>
        <v>199887.31</v>
      </c>
      <c r="K113" s="1599">
        <f>E113-G113+I113</f>
        <v>197.24</v>
      </c>
      <c r="L113" s="1600">
        <f>K113*D113</f>
        <v>236082.47320000004</v>
      </c>
      <c r="M113" s="1599">
        <f>S113+U113+W113+Y113+AA113+AC113</f>
        <v>0</v>
      </c>
      <c r="N113" s="1600">
        <f>M113*D113</f>
        <v>0</v>
      </c>
      <c r="O113" s="1599">
        <f>S113+U113+W113+Y113+AA113</f>
        <v>0</v>
      </c>
      <c r="P113" s="1600">
        <f>O113*D113</f>
        <v>0</v>
      </c>
      <c r="Q113" s="1599">
        <f>E113-O113</f>
        <v>30.24</v>
      </c>
      <c r="R113" s="1600">
        <f>Q113*D113</f>
        <v>36195.163200000003</v>
      </c>
      <c r="S113" s="1601"/>
      <c r="T113" s="1623"/>
      <c r="U113" s="1601"/>
      <c r="V113" s="1623"/>
      <c r="W113" s="1601"/>
      <c r="X113" s="1623"/>
      <c r="Y113" s="1601"/>
      <c r="Z113" s="1623"/>
      <c r="AA113" s="1601"/>
      <c r="AB113" s="1623"/>
      <c r="AC113" s="1601"/>
      <c r="AD113" s="1623"/>
      <c r="AE113" s="1601"/>
      <c r="AF113" s="1623"/>
    </row>
    <row r="114" spans="1:32" s="1448" customFormat="1" ht="12.75" customHeight="1">
      <c r="A114" s="1607">
        <v>40</v>
      </c>
      <c r="B114" s="1595" t="s">
        <v>683</v>
      </c>
      <c r="C114" s="1597" t="s">
        <v>466</v>
      </c>
      <c r="D114" s="1597">
        <v>1595.71</v>
      </c>
      <c r="E114" s="1597">
        <v>30.24</v>
      </c>
      <c r="F114" s="1600">
        <f>E114*D114</f>
        <v>48254.270400000001</v>
      </c>
      <c r="G114" s="1600"/>
      <c r="H114" s="1600">
        <f>ROUND(G114*$D114,2)</f>
        <v>0</v>
      </c>
      <c r="I114" s="1600">
        <v>167</v>
      </c>
      <c r="J114" s="1600">
        <f>I114*D114</f>
        <v>266483.57</v>
      </c>
      <c r="K114" s="1599">
        <f>E114-G114+I114</f>
        <v>197.24</v>
      </c>
      <c r="L114" s="1600">
        <f>K114*D114</f>
        <v>314737.84040000004</v>
      </c>
      <c r="M114" s="1599">
        <f>S114+U114+W114+Y114+AA114+AC114</f>
        <v>0</v>
      </c>
      <c r="N114" s="1600">
        <f>M114*D114</f>
        <v>0</v>
      </c>
      <c r="O114" s="1599">
        <f>S114+U114+W114+Y114+AA114</f>
        <v>0</v>
      </c>
      <c r="P114" s="1600">
        <f>O114*D114</f>
        <v>0</v>
      </c>
      <c r="Q114" s="1599">
        <f>E114-O114</f>
        <v>30.24</v>
      </c>
      <c r="R114" s="1600">
        <f>Q114*D114</f>
        <v>48254.270400000001</v>
      </c>
      <c r="S114" s="1601"/>
      <c r="T114" s="1623"/>
      <c r="U114" s="1601"/>
      <c r="V114" s="1623"/>
      <c r="W114" s="1601"/>
      <c r="X114" s="1623"/>
      <c r="Y114" s="1601"/>
      <c r="Z114" s="1623"/>
      <c r="AA114" s="1601"/>
      <c r="AB114" s="1623"/>
      <c r="AC114" s="1601"/>
      <c r="AD114" s="1623"/>
      <c r="AE114" s="1601"/>
      <c r="AF114" s="1623"/>
    </row>
    <row r="115" spans="1:32" s="1448" customFormat="1" ht="12.75" customHeight="1">
      <c r="A115" s="1607">
        <v>41</v>
      </c>
      <c r="B115" s="1595" t="s">
        <v>684</v>
      </c>
      <c r="C115" s="1597" t="s">
        <v>599</v>
      </c>
      <c r="D115" s="1597">
        <v>73648.2</v>
      </c>
      <c r="E115" s="1597">
        <v>0</v>
      </c>
      <c r="F115" s="1600">
        <f>E115*D115</f>
        <v>0</v>
      </c>
      <c r="G115" s="1600">
        <v>1</v>
      </c>
      <c r="H115" s="1600">
        <f>ROUND(G115*$D115,2)</f>
        <v>73648.2</v>
      </c>
      <c r="I115" s="1600"/>
      <c r="J115" s="1600">
        <f>I115*D115</f>
        <v>0</v>
      </c>
      <c r="K115" s="1599">
        <f>E115-G115+I115</f>
        <v>-1</v>
      </c>
      <c r="L115" s="1600">
        <f>K115*D115</f>
        <v>-73648.2</v>
      </c>
      <c r="M115" s="1599">
        <f>S115+U115+W115+Y115+AA115+AC115</f>
        <v>0</v>
      </c>
      <c r="N115" s="1600">
        <f>M115*D115</f>
        <v>0</v>
      </c>
      <c r="O115" s="1599">
        <f>S115+U115+W115+Y115+AA115</f>
        <v>0</v>
      </c>
      <c r="P115" s="1600">
        <f>O115*D115</f>
        <v>0</v>
      </c>
      <c r="Q115" s="1599">
        <f>E115-O115</f>
        <v>0</v>
      </c>
      <c r="R115" s="1600">
        <f>Q115*D115</f>
        <v>0</v>
      </c>
      <c r="S115" s="1601"/>
      <c r="T115" s="1623"/>
      <c r="U115" s="1601"/>
      <c r="V115" s="1623"/>
      <c r="W115" s="1601"/>
      <c r="X115" s="1623"/>
      <c r="Y115" s="1601"/>
      <c r="Z115" s="1623"/>
      <c r="AA115" s="1601"/>
      <c r="AB115" s="1623"/>
      <c r="AC115" s="1601"/>
      <c r="AD115" s="1623"/>
      <c r="AE115" s="1601"/>
      <c r="AF115" s="1623"/>
    </row>
    <row r="116" spans="1:32" s="1448" customFormat="1" ht="16.5" customHeight="1">
      <c r="A116" s="1607"/>
      <c r="B116" s="1568" t="s">
        <v>685</v>
      </c>
      <c r="C116" s="1563"/>
      <c r="D116" s="1511"/>
      <c r="E116" s="1509"/>
      <c r="F116" s="1510">
        <f>SUM(F79:F115)</f>
        <v>4484286.1733999997</v>
      </c>
      <c r="G116" s="1511" t="s">
        <v>470</v>
      </c>
      <c r="H116" s="1510">
        <f>SUM(H79:H115)</f>
        <v>1257628.2</v>
      </c>
      <c r="I116" s="1511" t="s">
        <v>470</v>
      </c>
      <c r="J116" s="1510">
        <f>SUM(J79:J115)</f>
        <v>1103318.8060000001</v>
      </c>
      <c r="K116" s="1511"/>
      <c r="L116" s="1510">
        <f>SUM(L79:L115)</f>
        <v>4329976.7793999994</v>
      </c>
      <c r="M116" s="1511"/>
      <c r="N116" s="1510">
        <f>SUM(N79:N115)</f>
        <v>2812538.4786</v>
      </c>
      <c r="O116" s="1511"/>
      <c r="P116" s="1510">
        <f>SUM(P79:P115)</f>
        <v>665229.03059999994</v>
      </c>
      <c r="Q116" s="1511"/>
      <c r="R116" s="1510">
        <f>SUM(R79:R115)</f>
        <v>3757785.1427999996</v>
      </c>
      <c r="S116" s="1527"/>
      <c r="T116" s="1528">
        <f>SUM(T79:T115)</f>
        <v>212459.23440000002</v>
      </c>
      <c r="U116" s="1511"/>
      <c r="V116" s="1528">
        <f>SUM(V79:V115)</f>
        <v>229016.59620000003</v>
      </c>
      <c r="W116" s="1511"/>
      <c r="X116" s="1528">
        <f>SUM(X79:X115)</f>
        <v>123226.4</v>
      </c>
      <c r="Y116" s="1511"/>
      <c r="Z116" s="1528">
        <f>SUM(Z79:Z115)</f>
        <v>24320.999999999996</v>
      </c>
      <c r="AA116" s="1511"/>
      <c r="AB116" s="1528">
        <f>SUM(AB79:AB115)</f>
        <v>76205.799999999988</v>
      </c>
      <c r="AC116" s="1511"/>
      <c r="AD116" s="1528">
        <f>SUM(AD79:AD115)</f>
        <v>2147309.4479999999</v>
      </c>
      <c r="AE116" s="1511"/>
      <c r="AF116" s="1528">
        <f>SUM(AF79:AF115)</f>
        <v>291868.41334999999</v>
      </c>
    </row>
    <row r="117" spans="1:32" s="1448" customFormat="1" ht="16.5" customHeight="1">
      <c r="A117" s="1607"/>
      <c r="B117" s="1562"/>
      <c r="C117" s="1563"/>
      <c r="D117" s="1524"/>
      <c r="E117" s="1524"/>
      <c r="F117" s="1524"/>
      <c r="G117" s="1508"/>
      <c r="H117" s="1520"/>
      <c r="I117" s="1624"/>
      <c r="J117" s="1600"/>
      <c r="K117" s="1624"/>
      <c r="L117" s="1600"/>
      <c r="M117" s="1599"/>
      <c r="N117" s="1624"/>
      <c r="O117" s="1624"/>
      <c r="P117" s="1600"/>
      <c r="Q117" s="1624"/>
      <c r="R117" s="1600"/>
      <c r="S117" s="1602"/>
      <c r="T117" s="1602"/>
      <c r="U117" s="1624"/>
      <c r="V117" s="1603"/>
      <c r="W117" s="1624"/>
      <c r="X117" s="1603"/>
      <c r="Y117" s="1624"/>
      <c r="Z117" s="1603"/>
      <c r="AA117" s="1624"/>
      <c r="AB117" s="1603"/>
      <c r="AC117" s="1624"/>
      <c r="AD117" s="1603"/>
      <c r="AE117" s="1624"/>
      <c r="AF117" s="1603"/>
    </row>
    <row r="118" spans="1:32" s="1448" customFormat="1" ht="16.5" customHeight="1">
      <c r="A118" s="1625"/>
      <c r="B118" s="1626" t="s">
        <v>233</v>
      </c>
      <c r="C118" s="1627"/>
      <c r="D118" s="1628"/>
      <c r="E118" s="1629"/>
      <c r="F118" s="1630"/>
      <c r="G118" s="1631"/>
      <c r="H118" s="1632"/>
      <c r="I118" s="1633"/>
      <c r="J118" s="1634"/>
      <c r="K118" s="1633"/>
      <c r="L118" s="1634"/>
      <c r="M118" s="1635"/>
      <c r="N118" s="1633"/>
      <c r="O118" s="1633"/>
      <c r="P118" s="1634"/>
      <c r="Q118" s="1633"/>
      <c r="R118" s="1634"/>
      <c r="S118" s="1636"/>
      <c r="T118" s="1636"/>
      <c r="U118" s="1633"/>
      <c r="V118" s="1637"/>
      <c r="W118" s="1633"/>
      <c r="X118" s="1637"/>
      <c r="Y118" s="1633"/>
      <c r="Z118" s="1637"/>
      <c r="AA118" s="1633"/>
      <c r="AB118" s="1637"/>
      <c r="AC118" s="1633"/>
      <c r="AD118" s="1637"/>
      <c r="AE118" s="1633"/>
      <c r="AF118" s="1637"/>
    </row>
    <row r="119" spans="1:32" s="1448" customFormat="1" ht="16.5" customHeight="1">
      <c r="A119" s="1605"/>
      <c r="B119" s="1595" t="s">
        <v>686</v>
      </c>
      <c r="C119" s="1606"/>
      <c r="D119" s="1620"/>
      <c r="E119" s="1638"/>
      <c r="F119" s="1519"/>
      <c r="G119" s="1508"/>
      <c r="H119" s="1520"/>
      <c r="I119" s="1624"/>
      <c r="J119" s="1600"/>
      <c r="K119" s="1624"/>
      <c r="L119" s="1600"/>
      <c r="M119" s="1599"/>
      <c r="N119" s="1624"/>
      <c r="O119" s="1624"/>
      <c r="P119" s="1600"/>
      <c r="Q119" s="1624"/>
      <c r="R119" s="1600"/>
      <c r="S119" s="1601"/>
      <c r="T119" s="1623"/>
      <c r="U119" s="1624"/>
      <c r="V119" s="1623"/>
      <c r="W119" s="1601"/>
      <c r="X119" s="1623"/>
      <c r="Y119" s="1601"/>
      <c r="Z119" s="1623"/>
      <c r="AA119" s="1601"/>
      <c r="AB119" s="1623"/>
      <c r="AC119" s="1601"/>
      <c r="AD119" s="1623"/>
      <c r="AE119" s="1601"/>
      <c r="AF119" s="1623"/>
    </row>
    <row r="120" spans="1:32" s="1448" customFormat="1" ht="16.5" customHeight="1">
      <c r="A120" s="1594"/>
      <c r="B120" s="1595" t="s">
        <v>687</v>
      </c>
      <c r="C120" s="1606"/>
      <c r="D120" s="1620"/>
      <c r="E120" s="1638"/>
      <c r="F120" s="1600"/>
      <c r="G120" s="1600"/>
      <c r="H120" s="1600"/>
      <c r="I120" s="1600"/>
      <c r="J120" s="1600"/>
      <c r="K120" s="1600"/>
      <c r="L120" s="1600"/>
      <c r="M120" s="1599"/>
      <c r="N120" s="1600"/>
      <c r="O120" s="1599"/>
      <c r="P120" s="1600"/>
      <c r="Q120" s="1599"/>
      <c r="R120" s="1600"/>
      <c r="S120" s="1601"/>
      <c r="T120" s="1623"/>
      <c r="U120" s="1508"/>
      <c r="V120" s="1623"/>
      <c r="W120" s="1601"/>
      <c r="X120" s="1623"/>
      <c r="Y120" s="1601"/>
      <c r="Z120" s="1623"/>
      <c r="AA120" s="1601"/>
      <c r="AB120" s="1623"/>
      <c r="AC120" s="1601"/>
      <c r="AD120" s="1623"/>
      <c r="AE120" s="1601"/>
      <c r="AF120" s="1623"/>
    </row>
    <row r="121" spans="1:32" s="1448" customFormat="1" ht="16.5" customHeight="1">
      <c r="A121" s="1594">
        <v>42</v>
      </c>
      <c r="B121" s="1595" t="s">
        <v>688</v>
      </c>
      <c r="C121" s="1597" t="s">
        <v>344</v>
      </c>
      <c r="D121" s="1597">
        <v>394.9</v>
      </c>
      <c r="E121" s="1597">
        <v>8788.42</v>
      </c>
      <c r="F121" s="1600">
        <f>E121*D121</f>
        <v>3470547.0579999997</v>
      </c>
      <c r="G121" s="1600"/>
      <c r="H121" s="1600">
        <f>ROUND(G121*$D121,2)</f>
        <v>0</v>
      </c>
      <c r="I121" s="1600"/>
      <c r="J121" s="1600">
        <f>I121*D121</f>
        <v>0</v>
      </c>
      <c r="K121" s="1599">
        <f>E121-G121+I121</f>
        <v>8788.42</v>
      </c>
      <c r="L121" s="1600">
        <f>K121*D121</f>
        <v>3470547.0579999997</v>
      </c>
      <c r="M121" s="1599">
        <f>S121+U121+W121+Y121+AA121+AC121</f>
        <v>9446.77</v>
      </c>
      <c r="N121" s="1600">
        <f>M121*D121</f>
        <v>3730529.4729999998</v>
      </c>
      <c r="O121" s="1599">
        <f>S121+U121+W121+Y121+AA121</f>
        <v>9446.77</v>
      </c>
      <c r="P121" s="1600">
        <f>O121*D121</f>
        <v>3730529.4729999998</v>
      </c>
      <c r="Q121" s="1599">
        <f>E121-O121</f>
        <v>-658.35000000000036</v>
      </c>
      <c r="R121" s="1600">
        <f>Q121*D121</f>
        <v>-259982.41500000012</v>
      </c>
      <c r="S121" s="1601">
        <v>3403.4</v>
      </c>
      <c r="T121" s="1623">
        <f>S121*D121</f>
        <v>1344002.66</v>
      </c>
      <c r="U121" s="1601">
        <v>1553.6</v>
      </c>
      <c r="V121" s="1623">
        <f>U121*D121</f>
        <v>613516.6399999999</v>
      </c>
      <c r="W121" s="1601">
        <v>938.45</v>
      </c>
      <c r="X121" s="1623">
        <f>W121*D121</f>
        <v>370593.90499999997</v>
      </c>
      <c r="Y121" s="1601">
        <v>1942.63</v>
      </c>
      <c r="Z121" s="1623">
        <f>Y121*D121</f>
        <v>767144.58699999994</v>
      </c>
      <c r="AA121" s="1601">
        <v>1608.69</v>
      </c>
      <c r="AB121" s="1623">
        <f>AA121*D121</f>
        <v>635271.68099999998</v>
      </c>
      <c r="AC121" s="1601"/>
      <c r="AD121" s="1623"/>
      <c r="AE121" s="1601">
        <v>55.62</v>
      </c>
      <c r="AF121" s="1623">
        <f>AE121*D121</f>
        <v>21964.337999999996</v>
      </c>
    </row>
    <row r="122" spans="1:32" s="1448" customFormat="1" ht="16.5" customHeight="1">
      <c r="A122" s="1594"/>
      <c r="B122" s="1595" t="s">
        <v>689</v>
      </c>
      <c r="C122" s="1597"/>
      <c r="D122" s="1597"/>
      <c r="E122" s="1597"/>
      <c r="F122" s="1600"/>
      <c r="G122" s="1600"/>
      <c r="H122" s="1600"/>
      <c r="I122" s="1600"/>
      <c r="J122" s="1600"/>
      <c r="K122" s="1600"/>
      <c r="L122" s="1600"/>
      <c r="M122" s="1599"/>
      <c r="N122" s="1600"/>
      <c r="O122" s="1599"/>
      <c r="P122" s="1600"/>
      <c r="Q122" s="1599"/>
      <c r="R122" s="1600"/>
      <c r="S122" s="1601"/>
      <c r="T122" s="1623"/>
      <c r="U122" s="1601"/>
      <c r="V122" s="1623"/>
      <c r="W122" s="1601"/>
      <c r="X122" s="1623">
        <f>W122*D122</f>
        <v>0</v>
      </c>
      <c r="Y122" s="1601"/>
      <c r="Z122" s="1623"/>
      <c r="AA122" s="1601"/>
      <c r="AB122" s="1623"/>
      <c r="AC122" s="1601"/>
      <c r="AD122" s="1623"/>
      <c r="AE122" s="1601"/>
      <c r="AF122" s="1623"/>
    </row>
    <row r="123" spans="1:32" s="1448" customFormat="1" ht="16.5" customHeight="1">
      <c r="A123" s="1605">
        <v>43</v>
      </c>
      <c r="B123" s="1595" t="s">
        <v>690</v>
      </c>
      <c r="C123" s="1597" t="s">
        <v>344</v>
      </c>
      <c r="D123" s="1597">
        <v>429.32</v>
      </c>
      <c r="E123" s="1597">
        <v>10624.96</v>
      </c>
      <c r="F123" s="1600">
        <f>E123*D123</f>
        <v>4561507.8271999992</v>
      </c>
      <c r="G123" s="1600"/>
      <c r="H123" s="1600">
        <f>ROUND(G123*$D123,2)</f>
        <v>0</v>
      </c>
      <c r="I123" s="1600"/>
      <c r="J123" s="1600">
        <f>I123*D123</f>
        <v>0</v>
      </c>
      <c r="K123" s="1599">
        <f>E123-G123+I123</f>
        <v>10624.96</v>
      </c>
      <c r="L123" s="1600">
        <f>K123*D123</f>
        <v>4561507.8271999992</v>
      </c>
      <c r="M123" s="1599">
        <f>S123+U123+W123+Y123+AA123+AC123</f>
        <v>10437.82</v>
      </c>
      <c r="N123" s="1600">
        <f>M123*D123</f>
        <v>4481164.8823999995</v>
      </c>
      <c r="O123" s="1599">
        <f>S123+U123+W123+Y123+AA123</f>
        <v>10437.82</v>
      </c>
      <c r="P123" s="1600">
        <f>O123*D123</f>
        <v>4481164.8823999995</v>
      </c>
      <c r="Q123" s="1599">
        <f>E123-O123</f>
        <v>187.13999999999942</v>
      </c>
      <c r="R123" s="1600">
        <f>Q123*D123</f>
        <v>80342.94479999975</v>
      </c>
      <c r="S123" s="1601">
        <v>4028.5299999999997</v>
      </c>
      <c r="T123" s="1623">
        <f>S123*D123</f>
        <v>1729528.4995999997</v>
      </c>
      <c r="U123" s="1601">
        <v>910.5</v>
      </c>
      <c r="V123" s="1623">
        <f>U123*D123</f>
        <v>390895.86</v>
      </c>
      <c r="W123" s="1601">
        <v>982.74</v>
      </c>
      <c r="X123" s="1623">
        <f>W123*D123</f>
        <v>421909.93680000002</v>
      </c>
      <c r="Y123" s="1601">
        <v>2491.17</v>
      </c>
      <c r="Z123" s="1623">
        <f>Y123*D123</f>
        <v>1069509.1044000001</v>
      </c>
      <c r="AA123" s="1601">
        <v>2024.88</v>
      </c>
      <c r="AB123" s="1623">
        <f>AA123*D123</f>
        <v>869321.48160000006</v>
      </c>
      <c r="AC123" s="1601"/>
      <c r="AD123" s="1623"/>
      <c r="AE123" s="1601">
        <v>52.75</v>
      </c>
      <c r="AF123" s="1623">
        <f>AE123*D123</f>
        <v>22646.63</v>
      </c>
    </row>
    <row r="124" spans="1:32" s="1448" customFormat="1" ht="16.5" customHeight="1">
      <c r="A124" s="1605"/>
      <c r="B124" s="1595" t="s">
        <v>691</v>
      </c>
      <c r="C124" s="1597"/>
      <c r="D124" s="1597"/>
      <c r="E124" s="1597"/>
      <c r="F124" s="1600"/>
      <c r="G124" s="1600"/>
      <c r="H124" s="1600"/>
      <c r="I124" s="1600"/>
      <c r="J124" s="1600"/>
      <c r="K124" s="1600"/>
      <c r="L124" s="1600"/>
      <c r="M124" s="1599"/>
      <c r="N124" s="1600"/>
      <c r="O124" s="1599"/>
      <c r="P124" s="1600"/>
      <c r="Q124" s="1599"/>
      <c r="R124" s="1600"/>
      <c r="S124" s="1601"/>
      <c r="T124" s="1623"/>
      <c r="U124" s="1601"/>
      <c r="V124" s="1623"/>
      <c r="W124" s="1601"/>
      <c r="X124" s="1623"/>
      <c r="Y124" s="1601"/>
      <c r="Z124" s="1623"/>
      <c r="AA124" s="1601"/>
      <c r="AB124" s="1623"/>
      <c r="AC124" s="1601"/>
      <c r="AD124" s="1623"/>
      <c r="AE124" s="1601"/>
      <c r="AF124" s="1623"/>
    </row>
    <row r="125" spans="1:32" s="1448" customFormat="1" ht="16.5" customHeight="1">
      <c r="A125" s="1605"/>
      <c r="B125" s="1595" t="s">
        <v>692</v>
      </c>
      <c r="C125" s="1597"/>
      <c r="D125" s="1597"/>
      <c r="E125" s="1597"/>
      <c r="F125" s="1600"/>
      <c r="G125" s="1600"/>
      <c r="H125" s="1600"/>
      <c r="I125" s="1600"/>
      <c r="J125" s="1600"/>
      <c r="K125" s="1600"/>
      <c r="L125" s="1600"/>
      <c r="M125" s="1599"/>
      <c r="N125" s="1600"/>
      <c r="O125" s="1599"/>
      <c r="P125" s="1600"/>
      <c r="Q125" s="1599"/>
      <c r="R125" s="1600"/>
      <c r="S125" s="1601"/>
      <c r="T125" s="1623"/>
      <c r="U125" s="1601"/>
      <c r="V125" s="1623"/>
      <c r="W125" s="1601"/>
      <c r="X125" s="1623"/>
      <c r="Y125" s="1601"/>
      <c r="Z125" s="1623"/>
      <c r="AA125" s="1601"/>
      <c r="AB125" s="1623"/>
      <c r="AC125" s="1601"/>
      <c r="AD125" s="1623"/>
      <c r="AE125" s="1601"/>
      <c r="AF125" s="1623"/>
    </row>
    <row r="126" spans="1:32" s="1448" customFormat="1" ht="16.5" customHeight="1">
      <c r="A126" s="1594"/>
      <c r="B126" s="1595" t="s">
        <v>693</v>
      </c>
      <c r="C126" s="1597"/>
      <c r="D126" s="1597"/>
      <c r="E126" s="1597"/>
      <c r="F126" s="1600"/>
      <c r="G126" s="1600"/>
      <c r="H126" s="1600"/>
      <c r="I126" s="1600"/>
      <c r="J126" s="1600"/>
      <c r="K126" s="1600"/>
      <c r="L126" s="1600"/>
      <c r="M126" s="1599"/>
      <c r="N126" s="1600"/>
      <c r="O126" s="1599"/>
      <c r="P126" s="1600"/>
      <c r="Q126" s="1599"/>
      <c r="R126" s="1600"/>
      <c r="S126" s="1601"/>
      <c r="T126" s="1623"/>
      <c r="U126" s="1601"/>
      <c r="V126" s="1623"/>
      <c r="W126" s="1601"/>
      <c r="X126" s="1623"/>
      <c r="Y126" s="1601"/>
      <c r="Z126" s="1623"/>
      <c r="AA126" s="1601"/>
      <c r="AB126" s="1623"/>
      <c r="AC126" s="1601"/>
      <c r="AD126" s="1623"/>
      <c r="AE126" s="1601"/>
      <c r="AF126" s="1623"/>
    </row>
    <row r="127" spans="1:32" s="1448" customFormat="1" ht="16.5" customHeight="1">
      <c r="A127" s="1594"/>
      <c r="B127" s="1595" t="s">
        <v>694</v>
      </c>
      <c r="C127" s="1597"/>
      <c r="D127" s="1597"/>
      <c r="E127" s="1597"/>
      <c r="F127" s="1600"/>
      <c r="G127" s="1600"/>
      <c r="H127" s="1600"/>
      <c r="I127" s="1600"/>
      <c r="J127" s="1600"/>
      <c r="K127" s="1600"/>
      <c r="L127" s="1600"/>
      <c r="M127" s="1599"/>
      <c r="N127" s="1600"/>
      <c r="O127" s="1599"/>
      <c r="P127" s="1600"/>
      <c r="Q127" s="1599"/>
      <c r="R127" s="1600"/>
      <c r="S127" s="1601"/>
      <c r="T127" s="1623"/>
      <c r="U127" s="1601"/>
      <c r="V127" s="1623"/>
      <c r="W127" s="1601"/>
      <c r="X127" s="1623"/>
      <c r="Y127" s="1601"/>
      <c r="Z127" s="1623"/>
      <c r="AA127" s="1601"/>
      <c r="AB127" s="1623"/>
      <c r="AC127" s="1601"/>
      <c r="AD127" s="1623"/>
      <c r="AE127" s="1601"/>
      <c r="AF127" s="1623"/>
    </row>
    <row r="128" spans="1:32" s="1448" customFormat="1" ht="16.5" customHeight="1">
      <c r="A128" s="1594">
        <v>44</v>
      </c>
      <c r="B128" s="1595" t="s">
        <v>695</v>
      </c>
      <c r="C128" s="1597" t="s">
        <v>696</v>
      </c>
      <c r="D128" s="1597">
        <v>5.8</v>
      </c>
      <c r="E128" s="1597">
        <v>89453.6</v>
      </c>
      <c r="F128" s="1600">
        <f>E128*D128</f>
        <v>518830.88</v>
      </c>
      <c r="G128" s="1600"/>
      <c r="H128" s="1600">
        <f>ROUND(G128*$D128,2)</f>
        <v>0</v>
      </c>
      <c r="I128" s="1600"/>
      <c r="J128" s="1600">
        <f>I128*D128</f>
        <v>0</v>
      </c>
      <c r="K128" s="1599">
        <f>E128-G128+I128</f>
        <v>89453.6</v>
      </c>
      <c r="L128" s="1600">
        <f>K128*D128</f>
        <v>518830.88</v>
      </c>
      <c r="M128" s="1599">
        <f>S128+U128+W128+Y128+AA128+AC128</f>
        <v>93276.62</v>
      </c>
      <c r="N128" s="1600">
        <f>M128*D128</f>
        <v>541004.39599999995</v>
      </c>
      <c r="O128" s="1599">
        <f>S128+U128+W128+Y128+AA128</f>
        <v>93276.62</v>
      </c>
      <c r="P128" s="1600">
        <f>O128*D128</f>
        <v>541004.39599999995</v>
      </c>
      <c r="Q128" s="1599">
        <f>E128-O128</f>
        <v>-3823.0199999999895</v>
      </c>
      <c r="R128" s="1600">
        <f>Q128*D128</f>
        <v>-22173.515999999938</v>
      </c>
      <c r="S128" s="1601">
        <v>32972.18</v>
      </c>
      <c r="T128" s="1623">
        <f>S128*D128</f>
        <v>191238.644</v>
      </c>
      <c r="U128" s="1601"/>
      <c r="V128" s="1623"/>
      <c r="W128" s="1601">
        <v>13413.11</v>
      </c>
      <c r="X128" s="1623">
        <f>W128*D128</f>
        <v>77796.038</v>
      </c>
      <c r="Y128" s="1601">
        <v>19136.900000000001</v>
      </c>
      <c r="Z128" s="1623">
        <f>Y128*D128</f>
        <v>110994.02</v>
      </c>
      <c r="AA128" s="1601">
        <v>27754.43</v>
      </c>
      <c r="AB128" s="1623">
        <f>AA128*D128</f>
        <v>160975.69399999999</v>
      </c>
      <c r="AC128" s="1601"/>
      <c r="AD128" s="1623"/>
      <c r="AE128" s="1601">
        <v>290.02999999999997</v>
      </c>
      <c r="AF128" s="1623">
        <f>AE128*D128</f>
        <v>1682.1739999999998</v>
      </c>
    </row>
    <row r="129" spans="1:32" s="1448" customFormat="1" ht="16.5" customHeight="1">
      <c r="A129" s="1594">
        <v>45</v>
      </c>
      <c r="B129" s="1595" t="s">
        <v>697</v>
      </c>
      <c r="C129" s="1597" t="s">
        <v>696</v>
      </c>
      <c r="D129" s="1597">
        <v>6.15</v>
      </c>
      <c r="E129" s="1597">
        <v>21974.58</v>
      </c>
      <c r="F129" s="1600">
        <f>E129*D129</f>
        <v>135143.66700000002</v>
      </c>
      <c r="G129" s="1600"/>
      <c r="H129" s="1600">
        <f>ROUND(G129*$D129,2)</f>
        <v>0</v>
      </c>
      <c r="I129" s="1600"/>
      <c r="J129" s="1600">
        <f>I129*D129</f>
        <v>0</v>
      </c>
      <c r="K129" s="1599">
        <f>E129-G129+I129</f>
        <v>21974.58</v>
      </c>
      <c r="L129" s="1600">
        <f>K129*D129</f>
        <v>135143.66700000002</v>
      </c>
      <c r="M129" s="1599">
        <f>S129+U129+W129+Y129+AA129+AC129</f>
        <v>28067.620000000003</v>
      </c>
      <c r="N129" s="1600">
        <f>M129*D129</f>
        <v>172615.86300000001</v>
      </c>
      <c r="O129" s="1599">
        <f>S129+U129+W129+Y129+AA129</f>
        <v>24158.720000000001</v>
      </c>
      <c r="P129" s="1600">
        <f>O129*D129</f>
        <v>148576.12800000003</v>
      </c>
      <c r="Q129" s="1599">
        <f>E129-O129</f>
        <v>-2184.1399999999994</v>
      </c>
      <c r="R129" s="1600">
        <f>Q129*D129</f>
        <v>-13432.460999999998</v>
      </c>
      <c r="S129" s="1601">
        <v>9497.5</v>
      </c>
      <c r="T129" s="1623">
        <f>S129*D129</f>
        <v>58409.625</v>
      </c>
      <c r="U129" s="1601">
        <v>1106.5899999999999</v>
      </c>
      <c r="V129" s="1623">
        <f>U129*D129</f>
        <v>6805.5284999999994</v>
      </c>
      <c r="W129" s="1601">
        <v>3682.06</v>
      </c>
      <c r="X129" s="1623">
        <f>W129*D129</f>
        <v>22644.669000000002</v>
      </c>
      <c r="Y129" s="1601">
        <v>5715.67</v>
      </c>
      <c r="Z129" s="1623">
        <f>Y129*D129</f>
        <v>35151.370500000005</v>
      </c>
      <c r="AA129" s="1601">
        <v>4156.8999999999996</v>
      </c>
      <c r="AB129" s="1623">
        <f>AA129*D129</f>
        <v>25564.934999999998</v>
      </c>
      <c r="AC129" s="1601">
        <v>3908.9</v>
      </c>
      <c r="AD129" s="1623">
        <f>AC129*D129</f>
        <v>24039.735000000001</v>
      </c>
      <c r="AE129" s="1601">
        <v>175.04500000000002</v>
      </c>
      <c r="AF129" s="1623">
        <f>AE129*D129</f>
        <v>1076.5267500000002</v>
      </c>
    </row>
    <row r="130" spans="1:32" s="1448" customFormat="1" ht="16.5" customHeight="1">
      <c r="A130" s="1594"/>
      <c r="B130" s="1595" t="s">
        <v>698</v>
      </c>
      <c r="C130" s="1597"/>
      <c r="D130" s="1597"/>
      <c r="E130" s="1597"/>
      <c r="F130" s="1600"/>
      <c r="G130" s="1600"/>
      <c r="H130" s="1600"/>
      <c r="I130" s="1600"/>
      <c r="J130" s="1600"/>
      <c r="K130" s="1600"/>
      <c r="L130" s="1600"/>
      <c r="M130" s="1599"/>
      <c r="N130" s="1600"/>
      <c r="O130" s="1599"/>
      <c r="P130" s="1600"/>
      <c r="Q130" s="1599"/>
      <c r="R130" s="1600"/>
      <c r="S130" s="1601"/>
      <c r="T130" s="1623"/>
      <c r="U130" s="1601"/>
      <c r="V130" s="1623"/>
      <c r="W130" s="1601"/>
      <c r="X130" s="1623"/>
      <c r="Y130" s="1601"/>
      <c r="Z130" s="1623"/>
      <c r="AA130" s="1601"/>
      <c r="AB130" s="1623"/>
      <c r="AC130" s="1601"/>
      <c r="AD130" s="1623"/>
      <c r="AE130" s="1601"/>
      <c r="AF130" s="1623"/>
    </row>
    <row r="131" spans="1:32" s="1448" customFormat="1" ht="16.5" customHeight="1">
      <c r="A131" s="1605">
        <v>46</v>
      </c>
      <c r="B131" s="1595" t="s">
        <v>699</v>
      </c>
      <c r="C131" s="1597" t="s">
        <v>648</v>
      </c>
      <c r="D131" s="1597">
        <v>7.6</v>
      </c>
      <c r="E131" s="1597">
        <v>683895.41</v>
      </c>
      <c r="F131" s="1600">
        <f>E131*D131</f>
        <v>5197605.1160000004</v>
      </c>
      <c r="G131" s="1600"/>
      <c r="H131" s="1600">
        <f>ROUND(G131*$D131,2)</f>
        <v>0</v>
      </c>
      <c r="I131" s="1600"/>
      <c r="J131" s="1600">
        <f>I131*D131</f>
        <v>0</v>
      </c>
      <c r="K131" s="1599">
        <f>E131-G131+I131</f>
        <v>683895.41</v>
      </c>
      <c r="L131" s="1600">
        <f>K131*D131</f>
        <v>5197605.1160000004</v>
      </c>
      <c r="M131" s="1599">
        <f>S131+U131+W131+Y131+AA131+AC131</f>
        <v>648437.19999999995</v>
      </c>
      <c r="N131" s="1600">
        <f>M131*D131</f>
        <v>4928122.72</v>
      </c>
      <c r="O131" s="1599">
        <f>S131+U131+W131+Y131+AA131</f>
        <v>561502.06999999995</v>
      </c>
      <c r="P131" s="1600">
        <f>O131*D131</f>
        <v>4267415.7319999998</v>
      </c>
      <c r="Q131" s="1599">
        <f>E131-O131</f>
        <v>122393.34000000008</v>
      </c>
      <c r="R131" s="1600">
        <f>Q131*D131</f>
        <v>930189.38400000054</v>
      </c>
      <c r="S131" s="1601">
        <v>211210.06</v>
      </c>
      <c r="T131" s="1623">
        <f>S131*D131</f>
        <v>1605196.456</v>
      </c>
      <c r="U131" s="1601">
        <v>24768.32</v>
      </c>
      <c r="V131" s="1623">
        <f>U131*D131</f>
        <v>188239.23199999999</v>
      </c>
      <c r="W131" s="1601">
        <v>105890.54</v>
      </c>
      <c r="X131" s="1623">
        <f>W131*D131</f>
        <v>804768.10399999993</v>
      </c>
      <c r="Y131" s="1601">
        <v>127236.12</v>
      </c>
      <c r="Z131" s="1623">
        <f>Y131*D131</f>
        <v>966994.51199999987</v>
      </c>
      <c r="AA131" s="1601">
        <v>92397.03</v>
      </c>
      <c r="AB131" s="1623">
        <f>AA131*D131</f>
        <v>702217.42799999996</v>
      </c>
      <c r="AC131" s="1601">
        <v>86935.13</v>
      </c>
      <c r="AD131" s="1623">
        <f>AC131*D131</f>
        <v>660706.98800000001</v>
      </c>
      <c r="AE131" s="1601">
        <v>1567.2600000000002</v>
      </c>
      <c r="AF131" s="1623">
        <f>AE131*D131</f>
        <v>11911.176000000001</v>
      </c>
    </row>
    <row r="132" spans="1:32" s="1448" customFormat="1" ht="16.5" customHeight="1">
      <c r="A132" s="1605"/>
      <c r="B132" s="1595" t="s">
        <v>700</v>
      </c>
      <c r="C132" s="1597"/>
      <c r="D132" s="1597"/>
      <c r="E132" s="1597"/>
      <c r="F132" s="1600"/>
      <c r="G132" s="1600"/>
      <c r="H132" s="1600"/>
      <c r="I132" s="1600"/>
      <c r="J132" s="1600"/>
      <c r="K132" s="1600"/>
      <c r="L132" s="1600"/>
      <c r="M132" s="1599"/>
      <c r="N132" s="1600"/>
      <c r="O132" s="1599"/>
      <c r="P132" s="1600"/>
      <c r="Q132" s="1599"/>
      <c r="R132" s="1600"/>
      <c r="S132" s="1601"/>
      <c r="T132" s="1623"/>
      <c r="U132" s="1601"/>
      <c r="V132" s="1623"/>
      <c r="W132" s="1601"/>
      <c r="X132" s="1623"/>
      <c r="Y132" s="1601"/>
      <c r="Z132" s="1623"/>
      <c r="AA132" s="1601"/>
      <c r="AB132" s="1623"/>
      <c r="AC132" s="1601"/>
      <c r="AD132" s="1623"/>
      <c r="AE132" s="1601"/>
      <c r="AF132" s="1623"/>
    </row>
    <row r="133" spans="1:32" s="1448" customFormat="1" ht="16.5" customHeight="1">
      <c r="A133" s="1605">
        <v>47</v>
      </c>
      <c r="B133" s="1595" t="s">
        <v>701</v>
      </c>
      <c r="C133" s="1597" t="s">
        <v>696</v>
      </c>
      <c r="D133" s="1597">
        <v>36.28</v>
      </c>
      <c r="E133" s="1597">
        <v>0</v>
      </c>
      <c r="F133" s="1600">
        <f>E133*D133</f>
        <v>0</v>
      </c>
      <c r="G133" s="1600">
        <v>4620.3</v>
      </c>
      <c r="H133" s="1600">
        <f>ROUND(G133*$D133,2)</f>
        <v>167624.48000000001</v>
      </c>
      <c r="I133" s="1600"/>
      <c r="J133" s="1600">
        <f>I133*D133</f>
        <v>0</v>
      </c>
      <c r="K133" s="1599">
        <f>E133-G133+I133</f>
        <v>-4620.3</v>
      </c>
      <c r="L133" s="1600">
        <f>K133*D133</f>
        <v>-167624.48400000003</v>
      </c>
      <c r="M133" s="1599">
        <f>S133+U133+W133+Y133+AA133+AC133</f>
        <v>0</v>
      </c>
      <c r="N133" s="1600">
        <f>M133*D133</f>
        <v>0</v>
      </c>
      <c r="O133" s="1599">
        <f>S133+U133+W133+Y133+AA133</f>
        <v>0</v>
      </c>
      <c r="P133" s="1600">
        <f>O133*D133</f>
        <v>0</v>
      </c>
      <c r="Q133" s="1599">
        <f>E133-O133</f>
        <v>0</v>
      </c>
      <c r="R133" s="1600">
        <f>Q133*D133</f>
        <v>0</v>
      </c>
      <c r="S133" s="1601"/>
      <c r="T133" s="1623"/>
      <c r="U133" s="1601"/>
      <c r="V133" s="1623"/>
      <c r="W133" s="1601"/>
      <c r="X133" s="1623"/>
      <c r="Y133" s="1601"/>
      <c r="Z133" s="1623"/>
      <c r="AA133" s="1601"/>
      <c r="AB133" s="1623"/>
      <c r="AC133" s="1601"/>
      <c r="AD133" s="1623"/>
      <c r="AE133" s="1601"/>
      <c r="AF133" s="1623"/>
    </row>
    <row r="134" spans="1:32" s="1448" customFormat="1" ht="16.5" customHeight="1">
      <c r="A134" s="1594"/>
      <c r="B134" s="1595" t="s">
        <v>702</v>
      </c>
      <c r="C134" s="1597"/>
      <c r="D134" s="1597"/>
      <c r="E134" s="1597"/>
      <c r="F134" s="1600"/>
      <c r="G134" s="1600"/>
      <c r="H134" s="1600"/>
      <c r="I134" s="1600"/>
      <c r="J134" s="1600"/>
      <c r="K134" s="1600"/>
      <c r="L134" s="1600"/>
      <c r="M134" s="1599"/>
      <c r="N134" s="1600"/>
      <c r="O134" s="1599"/>
      <c r="P134" s="1600"/>
      <c r="Q134" s="1599"/>
      <c r="R134" s="1600"/>
      <c r="S134" s="1601"/>
      <c r="T134" s="1623"/>
      <c r="U134" s="1601"/>
      <c r="V134" s="1623"/>
      <c r="W134" s="1601"/>
      <c r="X134" s="1623"/>
      <c r="Y134" s="1601"/>
      <c r="Z134" s="1623"/>
      <c r="AA134" s="1601"/>
      <c r="AB134" s="1623"/>
      <c r="AC134" s="1601"/>
      <c r="AD134" s="1623"/>
      <c r="AE134" s="1601"/>
      <c r="AF134" s="1623"/>
    </row>
    <row r="135" spans="1:32" s="1448" customFormat="1" ht="16.5" customHeight="1">
      <c r="A135" s="1594">
        <v>48</v>
      </c>
      <c r="B135" s="1595" t="s">
        <v>703</v>
      </c>
      <c r="C135" s="1597" t="s">
        <v>337</v>
      </c>
      <c r="D135" s="1597">
        <v>997.07</v>
      </c>
      <c r="E135" s="1597">
        <v>5.13</v>
      </c>
      <c r="F135" s="1600">
        <f>E135*D135</f>
        <v>5114.9691000000003</v>
      </c>
      <c r="G135" s="1600"/>
      <c r="H135" s="1600">
        <f>ROUND(G135*$D135,2)</f>
        <v>0</v>
      </c>
      <c r="I135" s="1600"/>
      <c r="J135" s="1600">
        <f>I135*D135</f>
        <v>0</v>
      </c>
      <c r="K135" s="1599">
        <f>E135-G135+I135</f>
        <v>5.13</v>
      </c>
      <c r="L135" s="1600">
        <f>K135*D135</f>
        <v>5114.9691000000003</v>
      </c>
      <c r="M135" s="1599">
        <f>S135+U135+W135+Y135+AA135+AC135</f>
        <v>5.6000000000000005</v>
      </c>
      <c r="N135" s="1600">
        <f>M135*D135</f>
        <v>5583.5920000000006</v>
      </c>
      <c r="O135" s="1599">
        <f>S135+U135+W135+Y135+AA135</f>
        <v>4.82</v>
      </c>
      <c r="P135" s="1600">
        <f>O135*D135</f>
        <v>4805.8774000000003</v>
      </c>
      <c r="Q135" s="1599">
        <f>E135-O135</f>
        <v>0.30999999999999961</v>
      </c>
      <c r="R135" s="1600">
        <f>Q135*D135</f>
        <v>309.09169999999961</v>
      </c>
      <c r="S135" s="1601">
        <v>1.9</v>
      </c>
      <c r="T135" s="1623">
        <f>S135*D135</f>
        <v>1894.433</v>
      </c>
      <c r="U135" s="1601">
        <v>0.22</v>
      </c>
      <c r="V135" s="1623">
        <f>U135*D135</f>
        <v>219.3554</v>
      </c>
      <c r="W135" s="1601">
        <v>0.73</v>
      </c>
      <c r="X135" s="1623">
        <f>W135*D135</f>
        <v>727.86109999999996</v>
      </c>
      <c r="Y135" s="1601">
        <v>1.1399999999999999</v>
      </c>
      <c r="Z135" s="1623">
        <f>Y135*D135</f>
        <v>1136.6597999999999</v>
      </c>
      <c r="AA135" s="1601">
        <v>0.83</v>
      </c>
      <c r="AB135" s="1623">
        <f>AA135*D135</f>
        <v>827.56809999999996</v>
      </c>
      <c r="AC135" s="1601">
        <v>0.78</v>
      </c>
      <c r="AD135" s="1623">
        <f>AC135*D135</f>
        <v>777.71460000000002</v>
      </c>
      <c r="AE135" s="1601">
        <v>0.04</v>
      </c>
      <c r="AF135" s="1623">
        <f>AE135*D135</f>
        <v>39.882800000000003</v>
      </c>
    </row>
    <row r="136" spans="1:32" s="1448" customFormat="1" ht="16.5" customHeight="1">
      <c r="A136" s="1594"/>
      <c r="B136" s="1595" t="s">
        <v>704</v>
      </c>
      <c r="C136" s="1597"/>
      <c r="D136" s="1597"/>
      <c r="E136" s="1597"/>
      <c r="F136" s="1600"/>
      <c r="G136" s="1600"/>
      <c r="H136" s="1600"/>
      <c r="I136" s="1600"/>
      <c r="J136" s="1600"/>
      <c r="K136" s="1600"/>
      <c r="L136" s="1600"/>
      <c r="M136" s="1599"/>
      <c r="N136" s="1600"/>
      <c r="O136" s="1599"/>
      <c r="P136" s="1600"/>
      <c r="Q136" s="1599"/>
      <c r="R136" s="1600"/>
      <c r="S136" s="1601"/>
      <c r="T136" s="1623"/>
      <c r="U136" s="1601"/>
      <c r="V136" s="1623"/>
      <c r="W136" s="1601"/>
      <c r="X136" s="1623"/>
      <c r="Y136" s="1601"/>
      <c r="Z136" s="1623"/>
      <c r="AA136" s="1601"/>
      <c r="AB136" s="1623"/>
      <c r="AC136" s="1601"/>
      <c r="AD136" s="1623"/>
      <c r="AE136" s="1601"/>
      <c r="AF136" s="1623"/>
    </row>
    <row r="137" spans="1:32" s="1448" customFormat="1" ht="16.5" customHeight="1">
      <c r="A137" s="1594"/>
      <c r="B137" s="1595" t="s">
        <v>705</v>
      </c>
      <c r="C137" s="1597"/>
      <c r="D137" s="1597"/>
      <c r="E137" s="1597"/>
      <c r="F137" s="1600"/>
      <c r="G137" s="1600"/>
      <c r="H137" s="1600"/>
      <c r="I137" s="1600"/>
      <c r="J137" s="1600"/>
      <c r="K137" s="1600"/>
      <c r="L137" s="1600"/>
      <c r="M137" s="1599"/>
      <c r="N137" s="1600"/>
      <c r="O137" s="1599"/>
      <c r="P137" s="1600"/>
      <c r="Q137" s="1599"/>
      <c r="R137" s="1600"/>
      <c r="S137" s="1601"/>
      <c r="T137" s="1623"/>
      <c r="U137" s="1601"/>
      <c r="V137" s="1623"/>
      <c r="W137" s="1601"/>
      <c r="X137" s="1623"/>
      <c r="Y137" s="1601"/>
      <c r="Z137" s="1623"/>
      <c r="AA137" s="1601"/>
      <c r="AB137" s="1623"/>
      <c r="AC137" s="1601"/>
      <c r="AD137" s="1623"/>
      <c r="AE137" s="1601"/>
      <c r="AF137" s="1623"/>
    </row>
    <row r="138" spans="1:32" s="1448" customFormat="1" ht="16.5" customHeight="1">
      <c r="A138" s="1594"/>
      <c r="B138" s="1595" t="s">
        <v>706</v>
      </c>
      <c r="C138" s="1597"/>
      <c r="D138" s="1597"/>
      <c r="E138" s="1597"/>
      <c r="F138" s="1600"/>
      <c r="G138" s="1600"/>
      <c r="H138" s="1600"/>
      <c r="I138" s="1600"/>
      <c r="J138" s="1600"/>
      <c r="K138" s="1600"/>
      <c r="L138" s="1600"/>
      <c r="M138" s="1599"/>
      <c r="N138" s="1600"/>
      <c r="O138" s="1599"/>
      <c r="P138" s="1600"/>
      <c r="Q138" s="1599"/>
      <c r="R138" s="1600"/>
      <c r="S138" s="1601"/>
      <c r="T138" s="1623"/>
      <c r="U138" s="1601"/>
      <c r="V138" s="1623"/>
      <c r="W138" s="1601"/>
      <c r="X138" s="1623"/>
      <c r="Y138" s="1601"/>
      <c r="Z138" s="1623"/>
      <c r="AA138" s="1601"/>
      <c r="AB138" s="1623"/>
      <c r="AC138" s="1601"/>
      <c r="AD138" s="1623"/>
      <c r="AE138" s="1601"/>
      <c r="AF138" s="1623"/>
    </row>
    <row r="139" spans="1:32" s="1448" customFormat="1" ht="16.5" customHeight="1">
      <c r="A139" s="1594">
        <v>49</v>
      </c>
      <c r="B139" s="1595" t="s">
        <v>707</v>
      </c>
      <c r="C139" s="1597" t="s">
        <v>344</v>
      </c>
      <c r="D139" s="1597">
        <v>652.97</v>
      </c>
      <c r="E139" s="1597">
        <v>5813.39</v>
      </c>
      <c r="F139" s="1600">
        <f>E139*D139</f>
        <v>3795969.2683000006</v>
      </c>
      <c r="G139" s="1600"/>
      <c r="H139" s="1600">
        <f>ROUND(G139*$D139,2)</f>
        <v>0</v>
      </c>
      <c r="I139" s="1600"/>
      <c r="J139" s="1600">
        <f>I139*D139</f>
        <v>0</v>
      </c>
      <c r="K139" s="1599">
        <f>E139-G139+I139</f>
        <v>5813.39</v>
      </c>
      <c r="L139" s="1600">
        <f>K139*D139</f>
        <v>3795969.2683000006</v>
      </c>
      <c r="M139" s="1599">
        <f>S139+U139+W139+Y139+AA139+AC139</f>
        <v>5758.42</v>
      </c>
      <c r="N139" s="1600">
        <f>M139*D139</f>
        <v>3760075.5074</v>
      </c>
      <c r="O139" s="1599">
        <f>S139+U139+W139+Y139+AA139</f>
        <v>4988.0600000000004</v>
      </c>
      <c r="P139" s="1600">
        <f>O139*D139</f>
        <v>3257053.5382000003</v>
      </c>
      <c r="Q139" s="1599">
        <f>E139-O139</f>
        <v>825.32999999999993</v>
      </c>
      <c r="R139" s="1600">
        <f>Q139*D139</f>
        <v>538915.73009999993</v>
      </c>
      <c r="S139" s="1601">
        <v>1884</v>
      </c>
      <c r="T139" s="1623">
        <f>S139*D139</f>
        <v>1230195.48</v>
      </c>
      <c r="U139" s="1601">
        <v>219.48</v>
      </c>
      <c r="V139" s="1623">
        <f>U139*D139</f>
        <v>143313.85560000001</v>
      </c>
      <c r="W139" s="1601">
        <v>938.34</v>
      </c>
      <c r="X139" s="1623">
        <f>W139*D139</f>
        <v>612707.8698000001</v>
      </c>
      <c r="Y139" s="1601">
        <v>1127.48</v>
      </c>
      <c r="Z139" s="1623">
        <f>Y139*D139</f>
        <v>736210.61560000002</v>
      </c>
      <c r="AA139" s="1601">
        <v>818.76</v>
      </c>
      <c r="AB139" s="1623">
        <f>AA139*D139</f>
        <v>534625.71720000007</v>
      </c>
      <c r="AC139" s="1601">
        <v>770.36</v>
      </c>
      <c r="AD139" s="1623">
        <f>AC139*D139</f>
        <v>503021.96920000005</v>
      </c>
      <c r="AE139" s="1601">
        <v>25.65</v>
      </c>
      <c r="AF139" s="1623">
        <f>AE139*D139</f>
        <v>16748.680499999999</v>
      </c>
    </row>
    <row r="140" spans="1:32" s="1448" customFormat="1" ht="16.5" customHeight="1">
      <c r="A140" s="1607"/>
      <c r="B140" s="1568" t="s">
        <v>708</v>
      </c>
      <c r="C140" s="1606"/>
      <c r="D140" s="1620"/>
      <c r="E140" s="1509"/>
      <c r="F140" s="1510">
        <f>SUM(F120:F139)</f>
        <v>17684718.785599999</v>
      </c>
      <c r="G140" s="1511" t="s">
        <v>480</v>
      </c>
      <c r="H140" s="1510">
        <f>SUM(H120:H139)</f>
        <v>167624.48000000001</v>
      </c>
      <c r="I140" s="1511" t="s">
        <v>480</v>
      </c>
      <c r="J140" s="1510">
        <f>SUM(J120:J139)</f>
        <v>0</v>
      </c>
      <c r="K140" s="1511"/>
      <c r="L140" s="1510">
        <f>SUM(L120:L139)</f>
        <v>17517094.301600002</v>
      </c>
      <c r="M140" s="1511"/>
      <c r="N140" s="1510">
        <f>SUM(N120:N139)</f>
        <v>17619096.433799997</v>
      </c>
      <c r="O140" s="1511"/>
      <c r="P140" s="1510">
        <f>SUM(P120:P139)</f>
        <v>16430550.027000001</v>
      </c>
      <c r="Q140" s="1511"/>
      <c r="R140" s="1510">
        <f>SUM(R120:R139)</f>
        <v>1254168.7586000003</v>
      </c>
      <c r="S140" s="1527"/>
      <c r="T140" s="1528">
        <f>SUM(T120:T139)</f>
        <v>6160465.7975999992</v>
      </c>
      <c r="U140" s="1601"/>
      <c r="V140" s="1528">
        <f>SUM(V120:V139)</f>
        <v>1342990.4715</v>
      </c>
      <c r="W140" s="1601"/>
      <c r="X140" s="1528">
        <f>SUM(X120:X139)</f>
        <v>2311148.3837000001</v>
      </c>
      <c r="Y140" s="1601"/>
      <c r="Z140" s="1528">
        <f>SUM(Z120:Z139)</f>
        <v>3687140.8692999999</v>
      </c>
      <c r="AA140" s="1601"/>
      <c r="AB140" s="1528">
        <f>SUM(AB120:AB139)</f>
        <v>2928804.5049000001</v>
      </c>
      <c r="AC140" s="1601"/>
      <c r="AD140" s="1528">
        <f>SUM(AD120:AD139)</f>
        <v>1188546.4068</v>
      </c>
      <c r="AE140" s="1601"/>
      <c r="AF140" s="1528">
        <f>SUM(AF120:AF139)</f>
        <v>76069.408049999984</v>
      </c>
    </row>
    <row r="141" spans="1:32" s="1448" customFormat="1" ht="16.5" customHeight="1">
      <c r="A141" s="1607"/>
      <c r="B141" s="1562"/>
      <c r="C141" s="1606"/>
      <c r="D141" s="1620"/>
      <c r="E141" s="1509"/>
      <c r="F141" s="1524"/>
      <c r="G141" s="1508"/>
      <c r="H141" s="1520"/>
      <c r="I141" s="1624"/>
      <c r="J141" s="1600"/>
      <c r="K141" s="1624"/>
      <c r="L141" s="1600"/>
      <c r="M141" s="1599"/>
      <c r="N141" s="1624"/>
      <c r="O141" s="1624"/>
      <c r="P141" s="1600"/>
      <c r="Q141" s="1624"/>
      <c r="R141" s="1600"/>
      <c r="S141" s="1602"/>
      <c r="T141" s="1602"/>
      <c r="U141" s="1601"/>
      <c r="V141" s="1603"/>
      <c r="W141" s="1601"/>
      <c r="X141" s="1603"/>
      <c r="Y141" s="1601"/>
      <c r="Z141" s="1603"/>
      <c r="AA141" s="1601"/>
      <c r="AB141" s="1603"/>
      <c r="AC141" s="1601"/>
      <c r="AD141" s="1603"/>
      <c r="AE141" s="1601"/>
      <c r="AF141" s="1603"/>
    </row>
    <row r="142" spans="1:32" s="1448" customFormat="1" ht="16.5" customHeight="1">
      <c r="A142" s="1625"/>
      <c r="B142" s="1626" t="s">
        <v>709</v>
      </c>
      <c r="C142" s="1639"/>
      <c r="D142" s="1640"/>
      <c r="E142" s="1629"/>
      <c r="F142" s="1630"/>
      <c r="G142" s="1631"/>
      <c r="H142" s="1632"/>
      <c r="I142" s="1633"/>
      <c r="J142" s="1634"/>
      <c r="K142" s="1633"/>
      <c r="L142" s="1634"/>
      <c r="M142" s="1635"/>
      <c r="N142" s="1633"/>
      <c r="O142" s="1633"/>
      <c r="P142" s="1634"/>
      <c r="Q142" s="1633"/>
      <c r="R142" s="1634"/>
      <c r="S142" s="1636"/>
      <c r="T142" s="1636"/>
      <c r="U142" s="1633"/>
      <c r="V142" s="1637"/>
      <c r="W142" s="1633"/>
      <c r="X142" s="1637"/>
      <c r="Y142" s="1633"/>
      <c r="Z142" s="1637"/>
      <c r="AA142" s="1633"/>
      <c r="AB142" s="1637"/>
      <c r="AC142" s="1633"/>
      <c r="AD142" s="1637"/>
      <c r="AE142" s="1633"/>
      <c r="AF142" s="1637"/>
    </row>
    <row r="143" spans="1:32" s="1448" customFormat="1" ht="16.5" customHeight="1">
      <c r="A143" s="1604"/>
      <c r="B143" s="1641" t="s">
        <v>247</v>
      </c>
      <c r="C143" s="1642"/>
      <c r="D143" s="1620"/>
      <c r="E143" s="1597"/>
      <c r="F143" s="1519"/>
      <c r="G143" s="1508"/>
      <c r="H143" s="1520"/>
      <c r="I143" s="1624"/>
      <c r="J143" s="1600"/>
      <c r="K143" s="1624"/>
      <c r="L143" s="1600"/>
      <c r="M143" s="1599"/>
      <c r="N143" s="1624"/>
      <c r="O143" s="1624"/>
      <c r="P143" s="1600"/>
      <c r="Q143" s="1624"/>
      <c r="R143" s="1600"/>
      <c r="S143" s="1601"/>
      <c r="T143" s="1623"/>
      <c r="U143" s="1624"/>
      <c r="V143" s="1623"/>
      <c r="W143" s="1601"/>
      <c r="X143" s="1623"/>
      <c r="Y143" s="1601"/>
      <c r="Z143" s="1623"/>
      <c r="AA143" s="1601"/>
      <c r="AB143" s="1623"/>
      <c r="AC143" s="1601"/>
      <c r="AD143" s="1623"/>
      <c r="AE143" s="1601"/>
      <c r="AF143" s="1623"/>
    </row>
    <row r="144" spans="1:32" s="1448" customFormat="1" ht="16.5" customHeight="1">
      <c r="A144" s="1605"/>
      <c r="B144" s="1595" t="s">
        <v>710</v>
      </c>
      <c r="C144" s="1643"/>
      <c r="D144" s="1620"/>
      <c r="E144" s="1597"/>
      <c r="F144" s="1600"/>
      <c r="G144" s="1524"/>
      <c r="H144" s="1600"/>
      <c r="I144" s="1508"/>
      <c r="J144" s="1600"/>
      <c r="K144" s="1600"/>
      <c r="L144" s="1600"/>
      <c r="M144" s="1599"/>
      <c r="N144" s="1600"/>
      <c r="O144" s="1599"/>
      <c r="P144" s="1600"/>
      <c r="Q144" s="1599"/>
      <c r="R144" s="1600"/>
      <c r="S144" s="1601"/>
      <c r="T144" s="1623"/>
      <c r="U144" s="1508"/>
      <c r="V144" s="1623"/>
      <c r="W144" s="1601"/>
      <c r="X144" s="1623"/>
      <c r="Y144" s="1601"/>
      <c r="Z144" s="1623"/>
      <c r="AA144" s="1601"/>
      <c r="AB144" s="1623"/>
      <c r="AC144" s="1601"/>
      <c r="AD144" s="1623"/>
      <c r="AE144" s="1601"/>
      <c r="AF144" s="1623"/>
    </row>
    <row r="145" spans="1:32" s="1448" customFormat="1" ht="16.5" customHeight="1">
      <c r="A145" s="1605"/>
      <c r="B145" s="1595" t="s">
        <v>636</v>
      </c>
      <c r="C145" s="1643"/>
      <c r="D145" s="1620"/>
      <c r="E145" s="1597"/>
      <c r="F145" s="1600"/>
      <c r="G145" s="1524"/>
      <c r="H145" s="1600"/>
      <c r="I145" s="1600"/>
      <c r="J145" s="1600"/>
      <c r="K145" s="1600"/>
      <c r="L145" s="1600"/>
      <c r="M145" s="1599"/>
      <c r="N145" s="1600"/>
      <c r="O145" s="1599"/>
      <c r="P145" s="1600"/>
      <c r="Q145" s="1599"/>
      <c r="R145" s="1600"/>
      <c r="S145" s="1601"/>
      <c r="T145" s="1623"/>
      <c r="U145" s="1508"/>
      <c r="V145" s="1623"/>
      <c r="W145" s="1601"/>
      <c r="X145" s="1623"/>
      <c r="Y145" s="1601"/>
      <c r="Z145" s="1623"/>
      <c r="AA145" s="1601"/>
      <c r="AB145" s="1623"/>
      <c r="AC145" s="1601"/>
      <c r="AD145" s="1623"/>
      <c r="AE145" s="1601"/>
      <c r="AF145" s="1623"/>
    </row>
    <row r="146" spans="1:32" s="1448" customFormat="1" ht="16.5" customHeight="1">
      <c r="A146" s="1605"/>
      <c r="B146" s="1595" t="s">
        <v>637</v>
      </c>
      <c r="C146" s="1643"/>
      <c r="D146" s="1620"/>
      <c r="E146" s="1597"/>
      <c r="F146" s="1600"/>
      <c r="G146" s="1524"/>
      <c r="H146" s="1600"/>
      <c r="I146" s="1600"/>
      <c r="J146" s="1600"/>
      <c r="K146" s="1600"/>
      <c r="L146" s="1600"/>
      <c r="M146" s="1599"/>
      <c r="N146" s="1600"/>
      <c r="O146" s="1599"/>
      <c r="P146" s="1600"/>
      <c r="Q146" s="1599"/>
      <c r="R146" s="1600"/>
      <c r="S146" s="1601"/>
      <c r="T146" s="1623"/>
      <c r="U146" s="1508"/>
      <c r="V146" s="1623"/>
      <c r="W146" s="1601"/>
      <c r="X146" s="1623"/>
      <c r="Y146" s="1601"/>
      <c r="Z146" s="1623"/>
      <c r="AA146" s="1601"/>
      <c r="AB146" s="1623"/>
      <c r="AC146" s="1601"/>
      <c r="AD146" s="1623"/>
      <c r="AE146" s="1601"/>
      <c r="AF146" s="1623"/>
    </row>
    <row r="147" spans="1:32" s="1448" customFormat="1" ht="16.5" customHeight="1">
      <c r="A147" s="1605">
        <v>50</v>
      </c>
      <c r="B147" s="1595" t="s">
        <v>638</v>
      </c>
      <c r="C147" s="1597" t="s">
        <v>344</v>
      </c>
      <c r="D147" s="1597">
        <v>43.26</v>
      </c>
      <c r="E147" s="1597">
        <v>303.76</v>
      </c>
      <c r="F147" s="1600">
        <f>E147*D147</f>
        <v>13140.657599999999</v>
      </c>
      <c r="G147" s="1524"/>
      <c r="H147" s="1600">
        <f>ROUND(G147*$D147,2)</f>
        <v>0</v>
      </c>
      <c r="I147" s="1600"/>
      <c r="J147" s="1600">
        <f>I147*D147</f>
        <v>0</v>
      </c>
      <c r="K147" s="1599">
        <f>E147-G147+I147</f>
        <v>303.76</v>
      </c>
      <c r="L147" s="1600">
        <f>K147*D147</f>
        <v>13140.657599999999</v>
      </c>
      <c r="M147" s="1599">
        <f>S147+U147+W147+Y147+AA147+AC147</f>
        <v>303.76</v>
      </c>
      <c r="N147" s="1600">
        <f>M147*D147</f>
        <v>13140.657599999999</v>
      </c>
      <c r="O147" s="1599">
        <f>S147+U147+W147+Y147+AA147</f>
        <v>303.76</v>
      </c>
      <c r="P147" s="1600">
        <f>O147*D147</f>
        <v>13140.657599999999</v>
      </c>
      <c r="Q147" s="1599">
        <f>E147-O147</f>
        <v>0</v>
      </c>
      <c r="R147" s="1600">
        <f>Q147*D147</f>
        <v>0</v>
      </c>
      <c r="S147" s="1601">
        <v>303.76</v>
      </c>
      <c r="T147" s="1623">
        <f>S147*D147</f>
        <v>13140.657599999999</v>
      </c>
      <c r="U147" s="1601"/>
      <c r="V147" s="1623"/>
      <c r="W147" s="1601"/>
      <c r="X147" s="1623"/>
      <c r="Y147" s="1601"/>
      <c r="Z147" s="1623"/>
      <c r="AA147" s="1601"/>
      <c r="AB147" s="1623"/>
      <c r="AC147" s="1601"/>
      <c r="AD147" s="1623"/>
      <c r="AE147" s="1601"/>
      <c r="AF147" s="1623"/>
    </row>
    <row r="148" spans="1:32" s="1448" customFormat="1" ht="16.5" customHeight="1">
      <c r="A148" s="1607"/>
      <c r="B148" s="1595" t="s">
        <v>711</v>
      </c>
      <c r="C148" s="1597"/>
      <c r="D148" s="1597"/>
      <c r="E148" s="1597"/>
      <c r="F148" s="1600"/>
      <c r="G148" s="1524"/>
      <c r="H148" s="1600"/>
      <c r="I148" s="1600"/>
      <c r="J148" s="1600"/>
      <c r="K148" s="1600"/>
      <c r="L148" s="1600"/>
      <c r="M148" s="1599"/>
      <c r="N148" s="1600"/>
      <c r="O148" s="1599"/>
      <c r="P148" s="1600"/>
      <c r="Q148" s="1599"/>
      <c r="R148" s="1600"/>
      <c r="S148" s="1601"/>
      <c r="T148" s="1623"/>
      <c r="U148" s="1601"/>
      <c r="V148" s="1623"/>
      <c r="W148" s="1601"/>
      <c r="X148" s="1623"/>
      <c r="Y148" s="1601"/>
      <c r="Z148" s="1623"/>
      <c r="AA148" s="1601"/>
      <c r="AB148" s="1623"/>
      <c r="AC148" s="1601"/>
      <c r="AD148" s="1623"/>
      <c r="AE148" s="1601"/>
      <c r="AF148" s="1623"/>
    </row>
    <row r="149" spans="1:32" s="1448" customFormat="1" ht="16.5" customHeight="1">
      <c r="A149" s="1607"/>
      <c r="B149" s="1595" t="s">
        <v>712</v>
      </c>
      <c r="C149" s="1597"/>
      <c r="D149" s="1597"/>
      <c r="E149" s="1597"/>
      <c r="F149" s="1600"/>
      <c r="G149" s="1524"/>
      <c r="H149" s="1600"/>
      <c r="I149" s="1600"/>
      <c r="J149" s="1600"/>
      <c r="K149" s="1600"/>
      <c r="L149" s="1600"/>
      <c r="M149" s="1599"/>
      <c r="N149" s="1600"/>
      <c r="O149" s="1599"/>
      <c r="P149" s="1600"/>
      <c r="Q149" s="1599"/>
      <c r="R149" s="1600"/>
      <c r="S149" s="1601"/>
      <c r="T149" s="1623"/>
      <c r="U149" s="1601"/>
      <c r="V149" s="1623"/>
      <c r="W149" s="1601"/>
      <c r="X149" s="1623"/>
      <c r="Y149" s="1601"/>
      <c r="Z149" s="1623"/>
      <c r="AA149" s="1601"/>
      <c r="AB149" s="1623"/>
      <c r="AC149" s="1601"/>
      <c r="AD149" s="1623"/>
      <c r="AE149" s="1601"/>
      <c r="AF149" s="1623"/>
    </row>
    <row r="150" spans="1:32" s="1448" customFormat="1" ht="16.5" customHeight="1">
      <c r="A150" s="1607">
        <v>51</v>
      </c>
      <c r="B150" s="1595" t="s">
        <v>713</v>
      </c>
      <c r="C150" s="1597" t="s">
        <v>344</v>
      </c>
      <c r="D150" s="1597">
        <v>231.75</v>
      </c>
      <c r="E150" s="1597">
        <v>256.60000000000002</v>
      </c>
      <c r="F150" s="1600">
        <f>E150*D150</f>
        <v>59467.05</v>
      </c>
      <c r="G150" s="1524"/>
      <c r="H150" s="1600">
        <f>ROUND(G150*$D150,2)</f>
        <v>0</v>
      </c>
      <c r="I150" s="1600"/>
      <c r="J150" s="1600">
        <f>I150*D150</f>
        <v>0</v>
      </c>
      <c r="K150" s="1599">
        <f>E150-G150+I150</f>
        <v>256.60000000000002</v>
      </c>
      <c r="L150" s="1600">
        <f>K150*D150</f>
        <v>59467.05</v>
      </c>
      <c r="M150" s="1599">
        <f>S150+U150+W150+Y150+AA150+AC150</f>
        <v>256.60000000000002</v>
      </c>
      <c r="N150" s="1600">
        <f>M150*D150</f>
        <v>59467.05</v>
      </c>
      <c r="O150" s="1599">
        <f>S150+U150+W150+Y150+AA150</f>
        <v>256.60000000000002</v>
      </c>
      <c r="P150" s="1600">
        <f>O150*D150</f>
        <v>59467.05</v>
      </c>
      <c r="Q150" s="1599">
        <f>E150-O150</f>
        <v>0</v>
      </c>
      <c r="R150" s="1600">
        <f>Q150*D150</f>
        <v>0</v>
      </c>
      <c r="S150" s="1601">
        <v>256.60000000000002</v>
      </c>
      <c r="T150" s="1623">
        <f>S150*D150</f>
        <v>59467.05</v>
      </c>
      <c r="U150" s="1601"/>
      <c r="V150" s="1623"/>
      <c r="W150" s="1601"/>
      <c r="X150" s="1623"/>
      <c r="Y150" s="1601"/>
      <c r="Z150" s="1623"/>
      <c r="AA150" s="1601"/>
      <c r="AB150" s="1623"/>
      <c r="AC150" s="1601"/>
      <c r="AD150" s="1623"/>
      <c r="AE150" s="1601"/>
      <c r="AF150" s="1623"/>
    </row>
    <row r="151" spans="1:32" s="1448" customFormat="1" ht="16.5" customHeight="1">
      <c r="A151" s="1607"/>
      <c r="B151" s="1595" t="s">
        <v>678</v>
      </c>
      <c r="C151" s="1597"/>
      <c r="D151" s="1597"/>
      <c r="E151" s="1597"/>
      <c r="F151" s="1600"/>
      <c r="G151" s="1524"/>
      <c r="H151" s="1600"/>
      <c r="I151" s="1600"/>
      <c r="J151" s="1600"/>
      <c r="K151" s="1600"/>
      <c r="L151" s="1600"/>
      <c r="M151" s="1599"/>
      <c r="N151" s="1600"/>
      <c r="O151" s="1599"/>
      <c r="P151" s="1600"/>
      <c r="Q151" s="1599"/>
      <c r="R151" s="1600"/>
      <c r="S151" s="1601"/>
      <c r="T151" s="1623"/>
      <c r="U151" s="1601"/>
      <c r="V151" s="1623"/>
      <c r="W151" s="1601"/>
      <c r="X151" s="1623"/>
      <c r="Y151" s="1601"/>
      <c r="Z151" s="1623"/>
      <c r="AA151" s="1601"/>
      <c r="AB151" s="1623"/>
      <c r="AC151" s="1601"/>
      <c r="AD151" s="1623"/>
      <c r="AE151" s="1601"/>
      <c r="AF151" s="1623"/>
    </row>
    <row r="152" spans="1:32" s="1448" customFormat="1" ht="16.5" customHeight="1">
      <c r="A152" s="1607"/>
      <c r="B152" s="1595" t="s">
        <v>714</v>
      </c>
      <c r="C152" s="1597"/>
      <c r="D152" s="1597"/>
      <c r="E152" s="1597"/>
      <c r="F152" s="1600"/>
      <c r="G152" s="1524"/>
      <c r="H152" s="1600"/>
      <c r="I152" s="1600"/>
      <c r="J152" s="1600"/>
      <c r="K152" s="1600"/>
      <c r="L152" s="1600"/>
      <c r="M152" s="1599"/>
      <c r="N152" s="1600"/>
      <c r="O152" s="1599"/>
      <c r="P152" s="1600"/>
      <c r="Q152" s="1599"/>
      <c r="R152" s="1600"/>
      <c r="S152" s="1601"/>
      <c r="T152" s="1623"/>
      <c r="U152" s="1601"/>
      <c r="V152" s="1623"/>
      <c r="W152" s="1601"/>
      <c r="X152" s="1623"/>
      <c r="Y152" s="1601"/>
      <c r="Z152" s="1623"/>
      <c r="AA152" s="1601"/>
      <c r="AB152" s="1623"/>
      <c r="AC152" s="1601"/>
      <c r="AD152" s="1623"/>
      <c r="AE152" s="1601"/>
      <c r="AF152" s="1623"/>
    </row>
    <row r="153" spans="1:32" s="1448" customFormat="1" ht="16.5" customHeight="1">
      <c r="A153" s="1607"/>
      <c r="B153" s="1595" t="s">
        <v>715</v>
      </c>
      <c r="C153" s="1597"/>
      <c r="D153" s="1597"/>
      <c r="E153" s="1597"/>
      <c r="F153" s="1600"/>
      <c r="G153" s="1524"/>
      <c r="H153" s="1600"/>
      <c r="I153" s="1600"/>
      <c r="J153" s="1600"/>
      <c r="K153" s="1600"/>
      <c r="L153" s="1600"/>
      <c r="M153" s="1599"/>
      <c r="N153" s="1600"/>
      <c r="O153" s="1599"/>
      <c r="P153" s="1600"/>
      <c r="Q153" s="1599"/>
      <c r="R153" s="1600"/>
      <c r="S153" s="1601"/>
      <c r="T153" s="1623"/>
      <c r="U153" s="1601"/>
      <c r="V153" s="1623"/>
      <c r="W153" s="1601"/>
      <c r="X153" s="1623"/>
      <c r="Y153" s="1601"/>
      <c r="Z153" s="1623"/>
      <c r="AA153" s="1601"/>
      <c r="AB153" s="1623"/>
      <c r="AC153" s="1601"/>
      <c r="AD153" s="1623"/>
      <c r="AE153" s="1601"/>
      <c r="AF153" s="1623"/>
    </row>
    <row r="154" spans="1:32" s="1448" customFormat="1" ht="16.5" customHeight="1">
      <c r="A154" s="1607">
        <v>52</v>
      </c>
      <c r="B154" s="1595" t="s">
        <v>716</v>
      </c>
      <c r="C154" s="1597" t="s">
        <v>344</v>
      </c>
      <c r="D154" s="1597">
        <v>2053.2199999999998</v>
      </c>
      <c r="E154" s="1597">
        <v>10</v>
      </c>
      <c r="F154" s="1600">
        <f>E154*D154</f>
        <v>20532.199999999997</v>
      </c>
      <c r="G154" s="1524"/>
      <c r="H154" s="1600">
        <f>ROUND(G154*$D154,2)</f>
        <v>0</v>
      </c>
      <c r="I154" s="1600"/>
      <c r="J154" s="1600">
        <f>I154*D154</f>
        <v>0</v>
      </c>
      <c r="K154" s="1599">
        <f>E154-G154+I154</f>
        <v>10</v>
      </c>
      <c r="L154" s="1600">
        <f>K154*D154</f>
        <v>20532.199999999997</v>
      </c>
      <c r="M154" s="1599">
        <f>S154+U154+W154+Y154+AA154+AC154</f>
        <v>5</v>
      </c>
      <c r="N154" s="1600">
        <f>M154*D154</f>
        <v>10266.099999999999</v>
      </c>
      <c r="O154" s="1599">
        <f>S154+U154+W154+Y154+AA154</f>
        <v>5</v>
      </c>
      <c r="P154" s="1600">
        <f>O154*D154</f>
        <v>10266.099999999999</v>
      </c>
      <c r="Q154" s="1599">
        <f>E154-O154</f>
        <v>5</v>
      </c>
      <c r="R154" s="1600">
        <f>Q154*D154</f>
        <v>10266.099999999999</v>
      </c>
      <c r="S154" s="1601">
        <v>5</v>
      </c>
      <c r="T154" s="1623">
        <f>S154*D154</f>
        <v>10266.099999999999</v>
      </c>
      <c r="U154" s="1601"/>
      <c r="V154" s="1623"/>
      <c r="W154" s="1601"/>
      <c r="X154" s="1623"/>
      <c r="Y154" s="1601"/>
      <c r="Z154" s="1623"/>
      <c r="AA154" s="1601"/>
      <c r="AB154" s="1623"/>
      <c r="AC154" s="1601"/>
      <c r="AD154" s="1623"/>
      <c r="AE154" s="1601"/>
      <c r="AF154" s="1623"/>
    </row>
    <row r="155" spans="1:32" s="1448" customFormat="1" ht="16.5" customHeight="1">
      <c r="A155" s="1607">
        <v>53</v>
      </c>
      <c r="B155" s="1595" t="s">
        <v>717</v>
      </c>
      <c r="C155" s="1597" t="s">
        <v>344</v>
      </c>
      <c r="D155" s="1597">
        <v>2795.71</v>
      </c>
      <c r="E155" s="1597">
        <v>57.5</v>
      </c>
      <c r="F155" s="1600">
        <f>E155*D155</f>
        <v>160753.32500000001</v>
      </c>
      <c r="G155" s="1524"/>
      <c r="H155" s="1600">
        <f>ROUND(G155*$D155,2)</f>
        <v>0</v>
      </c>
      <c r="I155" s="1600"/>
      <c r="J155" s="1600">
        <f>I155*D155</f>
        <v>0</v>
      </c>
      <c r="K155" s="1599">
        <f>E155-G155+I155</f>
        <v>57.5</v>
      </c>
      <c r="L155" s="1600">
        <f>K155*D155</f>
        <v>160753.32500000001</v>
      </c>
      <c r="M155" s="1599">
        <f>S155+U155+W155+Y155+AA155+AC155</f>
        <v>57.5</v>
      </c>
      <c r="N155" s="1600">
        <f>M155*D155</f>
        <v>160753.32500000001</v>
      </c>
      <c r="O155" s="1599">
        <f>S155+U155+W155+Y155+AA155</f>
        <v>57.5</v>
      </c>
      <c r="P155" s="1600">
        <f>O155*D155</f>
        <v>160753.32500000001</v>
      </c>
      <c r="Q155" s="1599">
        <f>E155-O155</f>
        <v>0</v>
      </c>
      <c r="R155" s="1600">
        <f>Q155*D155</f>
        <v>0</v>
      </c>
      <c r="S155" s="1601">
        <v>57.5</v>
      </c>
      <c r="T155" s="1623">
        <f>S155*D155</f>
        <v>160753.32500000001</v>
      </c>
      <c r="U155" s="1601"/>
      <c r="V155" s="1623"/>
      <c r="W155" s="1601"/>
      <c r="X155" s="1623"/>
      <c r="Y155" s="1601"/>
      <c r="Z155" s="1623"/>
      <c r="AA155" s="1601"/>
      <c r="AB155" s="1623"/>
      <c r="AC155" s="1601"/>
      <c r="AD155" s="1623"/>
      <c r="AE155" s="1601"/>
      <c r="AF155" s="1623"/>
    </row>
    <row r="156" spans="1:32" s="1448" customFormat="1" ht="16.5" customHeight="1">
      <c r="A156" s="1607">
        <v>54</v>
      </c>
      <c r="B156" s="1595" t="s">
        <v>718</v>
      </c>
      <c r="C156" s="1597" t="s">
        <v>344</v>
      </c>
      <c r="D156" s="1597">
        <v>2795.71</v>
      </c>
      <c r="E156" s="1597">
        <v>41.5</v>
      </c>
      <c r="F156" s="1600">
        <f>E156*D156</f>
        <v>116021.965</v>
      </c>
      <c r="G156" s="1524"/>
      <c r="H156" s="1600">
        <f>ROUND(G156*$D156,2)</f>
        <v>0</v>
      </c>
      <c r="I156" s="1600"/>
      <c r="J156" s="1600">
        <f>I156*D156</f>
        <v>0</v>
      </c>
      <c r="K156" s="1599">
        <f>E156-G156+I156</f>
        <v>41.5</v>
      </c>
      <c r="L156" s="1600">
        <f>K156*D156</f>
        <v>116021.965</v>
      </c>
      <c r="M156" s="1599">
        <f>S156+U156+W156+Y156+AA156+AC156</f>
        <v>47.16</v>
      </c>
      <c r="N156" s="1600">
        <f>M156*D156</f>
        <v>131845.68359999999</v>
      </c>
      <c r="O156" s="1599">
        <f>S156+U156+W156+Y156+AA156</f>
        <v>47.16</v>
      </c>
      <c r="P156" s="1600">
        <f>O156*D156</f>
        <v>131845.68359999999</v>
      </c>
      <c r="Q156" s="1599">
        <f>E156-O156</f>
        <v>-5.6599999999999966</v>
      </c>
      <c r="R156" s="1600">
        <f>Q156*D156</f>
        <v>-15823.718599999991</v>
      </c>
      <c r="S156" s="1601">
        <v>47.16</v>
      </c>
      <c r="T156" s="1623">
        <f>S156*D156</f>
        <v>131845.68359999999</v>
      </c>
      <c r="U156" s="1601"/>
      <c r="V156" s="1623"/>
      <c r="W156" s="1601"/>
      <c r="X156" s="1623"/>
      <c r="Y156" s="1601"/>
      <c r="Z156" s="1623"/>
      <c r="AA156" s="1601"/>
      <c r="AB156" s="1623"/>
      <c r="AC156" s="1601"/>
      <c r="AD156" s="1623"/>
      <c r="AE156" s="1601"/>
      <c r="AF156" s="1623"/>
    </row>
    <row r="157" spans="1:32" s="1448" customFormat="1" ht="16.5" customHeight="1">
      <c r="A157" s="1607">
        <v>55</v>
      </c>
      <c r="B157" s="1595" t="s">
        <v>719</v>
      </c>
      <c r="C157" s="1597" t="s">
        <v>344</v>
      </c>
      <c r="D157" s="1597">
        <v>3077.87</v>
      </c>
      <c r="E157" s="1597">
        <v>32.200000000000003</v>
      </c>
      <c r="F157" s="1600">
        <f>E157*D157</f>
        <v>99107.414000000004</v>
      </c>
      <c r="G157" s="1524"/>
      <c r="H157" s="1600">
        <f>ROUND(G157*$D157,2)</f>
        <v>0</v>
      </c>
      <c r="I157" s="1600"/>
      <c r="J157" s="1600">
        <f>I157*D157</f>
        <v>0</v>
      </c>
      <c r="K157" s="1599">
        <f>E157-G157+I157</f>
        <v>32.200000000000003</v>
      </c>
      <c r="L157" s="1600">
        <f>K157*D157</f>
        <v>99107.414000000004</v>
      </c>
      <c r="M157" s="1599">
        <f>S157+U157+W157+Y157+AA157+AC157</f>
        <v>32.099999999999994</v>
      </c>
      <c r="N157" s="1600">
        <f>M157*D157</f>
        <v>98799.626999999979</v>
      </c>
      <c r="O157" s="1599">
        <f>S157+U157+W157+Y157+AA157</f>
        <v>32.099999999999994</v>
      </c>
      <c r="P157" s="1600">
        <f>O157*D157</f>
        <v>98799.626999999979</v>
      </c>
      <c r="Q157" s="1599">
        <f>E157-O157</f>
        <v>0.10000000000000853</v>
      </c>
      <c r="R157" s="1600">
        <f>Q157*D157</f>
        <v>307.78700000002624</v>
      </c>
      <c r="S157" s="1601">
        <v>32.099999999999994</v>
      </c>
      <c r="T157" s="1623">
        <f>S157*D157</f>
        <v>98799.626999999979</v>
      </c>
      <c r="U157" s="1601"/>
      <c r="V157" s="1623"/>
      <c r="W157" s="1601"/>
      <c r="X157" s="1623"/>
      <c r="Y157" s="1601"/>
      <c r="Z157" s="1623"/>
      <c r="AA157" s="1601"/>
      <c r="AB157" s="1623"/>
      <c r="AC157" s="1601"/>
      <c r="AD157" s="1623"/>
      <c r="AE157" s="1601"/>
      <c r="AF157" s="1623"/>
    </row>
    <row r="158" spans="1:32" s="1448" customFormat="1" ht="16.5" customHeight="1">
      <c r="A158" s="1607">
        <v>56</v>
      </c>
      <c r="B158" s="1595" t="s">
        <v>720</v>
      </c>
      <c r="C158" s="1597" t="s">
        <v>344</v>
      </c>
      <c r="D158" s="1597">
        <v>2947.73</v>
      </c>
      <c r="E158" s="1597">
        <v>49.8</v>
      </c>
      <c r="F158" s="1600">
        <f>E158*D158</f>
        <v>146796.954</v>
      </c>
      <c r="G158" s="1524"/>
      <c r="H158" s="1600">
        <f>ROUND(G158*$D158,2)</f>
        <v>0</v>
      </c>
      <c r="I158" s="1600"/>
      <c r="J158" s="1600">
        <f>I158*D158</f>
        <v>0</v>
      </c>
      <c r="K158" s="1599">
        <f>E158-G158+I158</f>
        <v>49.8</v>
      </c>
      <c r="L158" s="1600">
        <f>K158*D158</f>
        <v>146796.954</v>
      </c>
      <c r="M158" s="1599">
        <f>S158+U158+W158+Y158+AA158+AC158</f>
        <v>90.329999999999984</v>
      </c>
      <c r="N158" s="1600">
        <f>M158*D158</f>
        <v>266268.45089999994</v>
      </c>
      <c r="O158" s="1599">
        <f>S158+U158+W158+Y158+AA158</f>
        <v>84.529999999999987</v>
      </c>
      <c r="P158" s="1600">
        <f>O158*D158</f>
        <v>249171.61689999996</v>
      </c>
      <c r="Q158" s="1599">
        <f>E158-O158</f>
        <v>-34.72999999999999</v>
      </c>
      <c r="R158" s="1600">
        <f>Q158*D158</f>
        <v>-102374.66289999997</v>
      </c>
      <c r="S158" s="1601">
        <v>20.96</v>
      </c>
      <c r="T158" s="1623">
        <f>S158*D158</f>
        <v>61784.4208</v>
      </c>
      <c r="U158" s="1601">
        <v>27.73</v>
      </c>
      <c r="V158" s="1623">
        <f>U158*D158</f>
        <v>81740.552899999995</v>
      </c>
      <c r="W158" s="1601">
        <v>6.8</v>
      </c>
      <c r="X158" s="1623">
        <f>W158*D158</f>
        <v>20044.563999999998</v>
      </c>
      <c r="Y158" s="1601">
        <v>23.24</v>
      </c>
      <c r="Z158" s="1623">
        <f>Y158*D158</f>
        <v>68505.24519999999</v>
      </c>
      <c r="AA158" s="1601">
        <v>5.8</v>
      </c>
      <c r="AB158" s="1623">
        <f>AA158*D158</f>
        <v>17096.833999999999</v>
      </c>
      <c r="AC158" s="1601">
        <v>5.8</v>
      </c>
      <c r="AD158" s="1623">
        <f>AC158*D158</f>
        <v>17096.833999999999</v>
      </c>
      <c r="AE158" s="1601"/>
      <c r="AF158" s="1623"/>
    </row>
    <row r="159" spans="1:32" s="1448" customFormat="1" ht="16.5" customHeight="1">
      <c r="A159" s="1607"/>
      <c r="B159" s="1595" t="s">
        <v>721</v>
      </c>
      <c r="C159" s="1597"/>
      <c r="D159" s="1597"/>
      <c r="E159" s="1597"/>
      <c r="F159" s="1600"/>
      <c r="G159" s="1524"/>
      <c r="H159" s="1600"/>
      <c r="I159" s="1600"/>
      <c r="J159" s="1600"/>
      <c r="K159" s="1600"/>
      <c r="L159" s="1600"/>
      <c r="M159" s="1599"/>
      <c r="N159" s="1600"/>
      <c r="O159" s="1599"/>
      <c r="P159" s="1600"/>
      <c r="Q159" s="1599"/>
      <c r="R159" s="1600"/>
      <c r="S159" s="1601"/>
      <c r="T159" s="1623"/>
      <c r="U159" s="1601"/>
      <c r="V159" s="1623"/>
      <c r="W159" s="1601"/>
      <c r="X159" s="1623"/>
      <c r="Y159" s="1601"/>
      <c r="Z159" s="1623"/>
      <c r="AA159" s="1601"/>
      <c r="AB159" s="1623"/>
      <c r="AC159" s="1601"/>
      <c r="AD159" s="1623"/>
      <c r="AE159" s="1601"/>
      <c r="AF159" s="1623"/>
    </row>
    <row r="160" spans="1:32" s="1448" customFormat="1" ht="16.5" customHeight="1">
      <c r="A160" s="1607"/>
      <c r="B160" s="1595" t="s">
        <v>722</v>
      </c>
      <c r="C160" s="1597"/>
      <c r="D160" s="1597"/>
      <c r="E160" s="1597"/>
      <c r="F160" s="1600"/>
      <c r="G160" s="1524"/>
      <c r="H160" s="1600"/>
      <c r="I160" s="1600"/>
      <c r="J160" s="1600"/>
      <c r="K160" s="1600"/>
      <c r="L160" s="1600"/>
      <c r="M160" s="1599"/>
      <c r="N160" s="1600"/>
      <c r="O160" s="1599"/>
      <c r="P160" s="1600"/>
      <c r="Q160" s="1599"/>
      <c r="R160" s="1600"/>
      <c r="S160" s="1601"/>
      <c r="T160" s="1623"/>
      <c r="U160" s="1601"/>
      <c r="V160" s="1623"/>
      <c r="W160" s="1601"/>
      <c r="X160" s="1623"/>
      <c r="Y160" s="1601"/>
      <c r="Z160" s="1623"/>
      <c r="AA160" s="1601"/>
      <c r="AB160" s="1623"/>
      <c r="AC160" s="1601"/>
      <c r="AD160" s="1623"/>
      <c r="AE160" s="1601"/>
      <c r="AF160" s="1623"/>
    </row>
    <row r="161" spans="1:32" s="1448" customFormat="1" ht="16.5" customHeight="1">
      <c r="A161" s="1607"/>
      <c r="B161" s="1595" t="s">
        <v>723</v>
      </c>
      <c r="C161" s="1597"/>
      <c r="D161" s="1597"/>
      <c r="E161" s="1597"/>
      <c r="F161" s="1600"/>
      <c r="G161" s="1524"/>
      <c r="H161" s="1600"/>
      <c r="I161" s="1600"/>
      <c r="J161" s="1600"/>
      <c r="K161" s="1600"/>
      <c r="L161" s="1600"/>
      <c r="M161" s="1599"/>
      <c r="N161" s="1600"/>
      <c r="O161" s="1599"/>
      <c r="P161" s="1600"/>
      <c r="Q161" s="1599"/>
      <c r="R161" s="1600"/>
      <c r="S161" s="1601"/>
      <c r="T161" s="1623"/>
      <c r="U161" s="1601"/>
      <c r="V161" s="1623"/>
      <c r="W161" s="1601"/>
      <c r="X161" s="1623"/>
      <c r="Y161" s="1601"/>
      <c r="Z161" s="1623"/>
      <c r="AA161" s="1601"/>
      <c r="AB161" s="1623"/>
      <c r="AC161" s="1601"/>
      <c r="AD161" s="1623"/>
      <c r="AE161" s="1601"/>
      <c r="AF161" s="1623"/>
    </row>
    <row r="162" spans="1:32" s="1448" customFormat="1" ht="16.5" customHeight="1">
      <c r="A162" s="1607">
        <v>57</v>
      </c>
      <c r="B162" s="1595" t="s">
        <v>724</v>
      </c>
      <c r="C162" s="1597" t="s">
        <v>648</v>
      </c>
      <c r="D162" s="1597">
        <v>19.64</v>
      </c>
      <c r="E162" s="1597">
        <v>26372</v>
      </c>
      <c r="F162" s="1600">
        <f>E162*D162</f>
        <v>517946.08</v>
      </c>
      <c r="G162" s="1524"/>
      <c r="H162" s="1600">
        <f>ROUND(G162*$D162,2)</f>
        <v>0</v>
      </c>
      <c r="I162" s="1600"/>
      <c r="J162" s="1600">
        <f>I162*D162</f>
        <v>0</v>
      </c>
      <c r="K162" s="1599">
        <f>E162-G162+I162</f>
        <v>26372</v>
      </c>
      <c r="L162" s="1600">
        <f>K162*D162</f>
        <v>517946.08</v>
      </c>
      <c r="M162" s="1599">
        <f>S162+U162+W162+Y162+AA162+AC162</f>
        <v>28576.399999999998</v>
      </c>
      <c r="N162" s="1600">
        <f>M162*D162</f>
        <v>561240.49599999993</v>
      </c>
      <c r="O162" s="1599">
        <f>S162+U162+W162+Y162+AA162</f>
        <v>28251.399999999998</v>
      </c>
      <c r="P162" s="1600">
        <f>O162*D162</f>
        <v>554857.49599999993</v>
      </c>
      <c r="Q162" s="1599">
        <f>E162-O162</f>
        <v>-1879.3999999999978</v>
      </c>
      <c r="R162" s="1600">
        <f>Q162*D162</f>
        <v>-36911.415999999961</v>
      </c>
      <c r="S162" s="1601">
        <v>23475.47</v>
      </c>
      <c r="T162" s="1623">
        <f>S162*D162</f>
        <v>461058.23080000002</v>
      </c>
      <c r="U162" s="1601">
        <v>3152.17</v>
      </c>
      <c r="V162" s="1623">
        <f>U162*D162</f>
        <v>61908.618800000004</v>
      </c>
      <c r="W162" s="1601"/>
      <c r="X162" s="1623"/>
      <c r="Y162" s="1601">
        <v>1298.76</v>
      </c>
      <c r="Z162" s="1623">
        <f>Y162*D162</f>
        <v>25507.646400000001</v>
      </c>
      <c r="AA162" s="1601">
        <v>325</v>
      </c>
      <c r="AB162" s="1623">
        <f>AA162*D162</f>
        <v>6383</v>
      </c>
      <c r="AC162" s="1601">
        <v>325</v>
      </c>
      <c r="AD162" s="1623">
        <f>AC162*D162</f>
        <v>6383</v>
      </c>
      <c r="AE162" s="1601"/>
      <c r="AF162" s="1623"/>
    </row>
    <row r="163" spans="1:32" s="1448" customFormat="1" ht="16.5" customHeight="1">
      <c r="A163" s="1607"/>
      <c r="B163" s="1641" t="s">
        <v>251</v>
      </c>
      <c r="C163" s="1597"/>
      <c r="D163" s="1597"/>
      <c r="E163" s="1597"/>
      <c r="F163" s="1600"/>
      <c r="G163" s="1524"/>
      <c r="H163" s="1600"/>
      <c r="I163" s="1600"/>
      <c r="J163" s="1600"/>
      <c r="K163" s="1600"/>
      <c r="L163" s="1644"/>
      <c r="M163" s="1599"/>
      <c r="N163" s="1600"/>
      <c r="O163" s="1599"/>
      <c r="P163" s="1600"/>
      <c r="Q163" s="1599"/>
      <c r="R163" s="1600"/>
      <c r="S163" s="1601"/>
      <c r="T163" s="1623"/>
      <c r="U163" s="1601"/>
      <c r="V163" s="1623"/>
      <c r="W163" s="1601"/>
      <c r="X163" s="1623"/>
      <c r="Y163" s="1601"/>
      <c r="Z163" s="1623"/>
      <c r="AA163" s="1601"/>
      <c r="AB163" s="1623"/>
      <c r="AC163" s="1601"/>
      <c r="AD163" s="1623"/>
      <c r="AE163" s="1601"/>
      <c r="AF163" s="1623"/>
    </row>
    <row r="164" spans="1:32" s="1448" customFormat="1" ht="16.5" customHeight="1">
      <c r="A164" s="1607"/>
      <c r="B164" s="1595" t="s">
        <v>678</v>
      </c>
      <c r="C164" s="1597"/>
      <c r="D164" s="1597"/>
      <c r="E164" s="1597"/>
      <c r="F164" s="1600"/>
      <c r="G164" s="1524"/>
      <c r="H164" s="1600"/>
      <c r="I164" s="1600"/>
      <c r="J164" s="1600"/>
      <c r="K164" s="1600"/>
      <c r="L164" s="1600"/>
      <c r="M164" s="1599"/>
      <c r="N164" s="1600"/>
      <c r="O164" s="1599"/>
      <c r="P164" s="1600"/>
      <c r="Q164" s="1599"/>
      <c r="R164" s="1600"/>
      <c r="S164" s="1601"/>
      <c r="T164" s="1623"/>
      <c r="U164" s="1601"/>
      <c r="V164" s="1623"/>
      <c r="W164" s="1601"/>
      <c r="X164" s="1623"/>
      <c r="Y164" s="1601"/>
      <c r="Z164" s="1623"/>
      <c r="AA164" s="1601"/>
      <c r="AB164" s="1623"/>
      <c r="AC164" s="1601"/>
      <c r="AD164" s="1623"/>
      <c r="AE164" s="1601"/>
      <c r="AF164" s="1623"/>
    </row>
    <row r="165" spans="1:32" s="1448" customFormat="1" ht="16.5" customHeight="1">
      <c r="A165" s="1607"/>
      <c r="B165" s="1595" t="s">
        <v>725</v>
      </c>
      <c r="C165" s="1597"/>
      <c r="D165" s="1597"/>
      <c r="E165" s="1597"/>
      <c r="F165" s="1600"/>
      <c r="G165" s="1524"/>
      <c r="H165" s="1600"/>
      <c r="I165" s="1600"/>
      <c r="J165" s="1600"/>
      <c r="K165" s="1600"/>
      <c r="L165" s="1600"/>
      <c r="M165" s="1599"/>
      <c r="N165" s="1600"/>
      <c r="O165" s="1599"/>
      <c r="P165" s="1600"/>
      <c r="Q165" s="1599"/>
      <c r="R165" s="1600"/>
      <c r="S165" s="1601"/>
      <c r="T165" s="1623"/>
      <c r="U165" s="1601"/>
      <c r="V165" s="1623"/>
      <c r="W165" s="1601"/>
      <c r="X165" s="1623"/>
      <c r="Y165" s="1601"/>
      <c r="Z165" s="1623"/>
      <c r="AA165" s="1601"/>
      <c r="AB165" s="1623"/>
      <c r="AC165" s="1601"/>
      <c r="AD165" s="1623"/>
      <c r="AE165" s="1601"/>
      <c r="AF165" s="1623"/>
    </row>
    <row r="166" spans="1:32" s="1448" customFormat="1" ht="16.5" customHeight="1">
      <c r="A166" s="1607"/>
      <c r="B166" s="1595" t="s">
        <v>715</v>
      </c>
      <c r="C166" s="1597"/>
      <c r="D166" s="1597"/>
      <c r="E166" s="1597"/>
      <c r="F166" s="1600"/>
      <c r="G166" s="1524"/>
      <c r="H166" s="1600"/>
      <c r="I166" s="1600"/>
      <c r="J166" s="1600"/>
      <c r="K166" s="1600"/>
      <c r="L166" s="1600"/>
      <c r="M166" s="1599"/>
      <c r="N166" s="1600"/>
      <c r="O166" s="1599"/>
      <c r="P166" s="1600"/>
      <c r="Q166" s="1599"/>
      <c r="R166" s="1600"/>
      <c r="S166" s="1601"/>
      <c r="T166" s="1623"/>
      <c r="U166" s="1601"/>
      <c r="V166" s="1623"/>
      <c r="W166" s="1601"/>
      <c r="X166" s="1623"/>
      <c r="Y166" s="1601"/>
      <c r="Z166" s="1623"/>
      <c r="AA166" s="1601"/>
      <c r="AB166" s="1623"/>
      <c r="AC166" s="1601"/>
      <c r="AD166" s="1623"/>
      <c r="AE166" s="1601"/>
      <c r="AF166" s="1623"/>
    </row>
    <row r="167" spans="1:32" s="1448" customFormat="1" ht="16.5" customHeight="1">
      <c r="A167" s="1607">
        <v>58</v>
      </c>
      <c r="B167" s="1595" t="s">
        <v>726</v>
      </c>
      <c r="C167" s="1597" t="s">
        <v>344</v>
      </c>
      <c r="D167" s="1597">
        <v>2723.64</v>
      </c>
      <c r="E167" s="1597">
        <v>36.6</v>
      </c>
      <c r="F167" s="1600">
        <f>E167*D167</f>
        <v>99685.224000000002</v>
      </c>
      <c r="G167" s="1524"/>
      <c r="H167" s="1600">
        <f>ROUND(G167*$D167,2)</f>
        <v>0</v>
      </c>
      <c r="I167" s="1600"/>
      <c r="J167" s="1600">
        <f>I167*D167</f>
        <v>0</v>
      </c>
      <c r="K167" s="1599">
        <f>E167-G167+I167</f>
        <v>36.6</v>
      </c>
      <c r="L167" s="1600">
        <f>K167*D167</f>
        <v>99685.224000000002</v>
      </c>
      <c r="M167" s="1599">
        <f>S167+U167+W167+Y167+AA167+AC167</f>
        <v>21.34</v>
      </c>
      <c r="N167" s="1600">
        <f>M167*D167</f>
        <v>58122.477599999998</v>
      </c>
      <c r="O167" s="1599">
        <f>S167+U167+W167+Y167+AA167</f>
        <v>0</v>
      </c>
      <c r="P167" s="1600">
        <f>O167*D167</f>
        <v>0</v>
      </c>
      <c r="Q167" s="1599">
        <f>E167-O167</f>
        <v>36.6</v>
      </c>
      <c r="R167" s="1600">
        <f>Q167*D167</f>
        <v>99685.224000000002</v>
      </c>
      <c r="S167" s="1601"/>
      <c r="T167" s="1623"/>
      <c r="U167" s="1601"/>
      <c r="V167" s="1623"/>
      <c r="W167" s="1601"/>
      <c r="X167" s="1623"/>
      <c r="Y167" s="1601"/>
      <c r="Z167" s="1623"/>
      <c r="AA167" s="1601"/>
      <c r="AB167" s="1623"/>
      <c r="AC167" s="1601">
        <v>21.34</v>
      </c>
      <c r="AD167" s="1623">
        <f>AC167*D167</f>
        <v>58122.477599999998</v>
      </c>
      <c r="AE167" s="1601"/>
      <c r="AF167" s="1623"/>
    </row>
    <row r="168" spans="1:32" s="1448" customFormat="1" ht="16.5" customHeight="1">
      <c r="A168" s="1607">
        <v>59</v>
      </c>
      <c r="B168" s="1595" t="s">
        <v>727</v>
      </c>
      <c r="C168" s="1597" t="s">
        <v>344</v>
      </c>
      <c r="D168" s="1597">
        <v>2473.2600000000002</v>
      </c>
      <c r="E168" s="1597">
        <v>144.4</v>
      </c>
      <c r="F168" s="1600">
        <f>E168*D168</f>
        <v>357138.74400000006</v>
      </c>
      <c r="G168" s="1524"/>
      <c r="H168" s="1600">
        <f>ROUND(G168*$D168,2)</f>
        <v>0</v>
      </c>
      <c r="I168" s="1600"/>
      <c r="J168" s="1600">
        <f>I168*D168</f>
        <v>0</v>
      </c>
      <c r="K168" s="1599">
        <f>E168-G168+I168</f>
        <v>144.4</v>
      </c>
      <c r="L168" s="1600">
        <f>K168*D168</f>
        <v>357138.74400000006</v>
      </c>
      <c r="M168" s="1599">
        <f>S168+U168+W168+Y168+AA168+AC168</f>
        <v>154.02999999999997</v>
      </c>
      <c r="N168" s="1600">
        <f>M168*D168</f>
        <v>380956.23779999994</v>
      </c>
      <c r="O168" s="1599">
        <f>S168+U168+W168+Y168+AA168</f>
        <v>81.709999999999994</v>
      </c>
      <c r="P168" s="1600">
        <f>O168*D168</f>
        <v>202090.07459999999</v>
      </c>
      <c r="Q168" s="1599">
        <f>E168-O168</f>
        <v>62.690000000000012</v>
      </c>
      <c r="R168" s="1600">
        <f>Q168*D168</f>
        <v>155048.66940000004</v>
      </c>
      <c r="S168" s="1601"/>
      <c r="T168" s="1623"/>
      <c r="U168" s="1601"/>
      <c r="V168" s="1623"/>
      <c r="W168" s="1601"/>
      <c r="X168" s="1623"/>
      <c r="Y168" s="1601">
        <v>81.709999999999994</v>
      </c>
      <c r="Z168" s="1623">
        <f>Y168*D168</f>
        <v>202090.07459999999</v>
      </c>
      <c r="AA168" s="1601"/>
      <c r="AB168" s="1623"/>
      <c r="AC168" s="1601">
        <v>72.319999999999993</v>
      </c>
      <c r="AD168" s="1623">
        <f>AC168*D168</f>
        <v>178866.16320000001</v>
      </c>
      <c r="AE168" s="1601">
        <v>82.86</v>
      </c>
      <c r="AF168" s="1623">
        <f>AE168*D168</f>
        <v>204934.3236</v>
      </c>
    </row>
    <row r="169" spans="1:32" s="1448" customFormat="1" ht="16.5" customHeight="1">
      <c r="A169" s="1607">
        <v>60</v>
      </c>
      <c r="B169" s="1595" t="s">
        <v>728</v>
      </c>
      <c r="C169" s="1597" t="s">
        <v>344</v>
      </c>
      <c r="D169" s="1597">
        <v>3318.3</v>
      </c>
      <c r="E169" s="1597">
        <v>47.3</v>
      </c>
      <c r="F169" s="1600">
        <f>E169*D169</f>
        <v>156955.59</v>
      </c>
      <c r="G169" s="1524"/>
      <c r="H169" s="1600">
        <f>ROUND(G169*$D169,2)</f>
        <v>0</v>
      </c>
      <c r="I169" s="1600"/>
      <c r="J169" s="1600">
        <f>I169*D169</f>
        <v>0</v>
      </c>
      <c r="K169" s="1599">
        <f>E169-G169+I169</f>
        <v>47.3</v>
      </c>
      <c r="L169" s="1600">
        <f>K169*D169</f>
        <v>156955.59</v>
      </c>
      <c r="M169" s="1599">
        <f>S169+U169+W169+Y169+AA169+AC169</f>
        <v>37.729999999999997</v>
      </c>
      <c r="N169" s="1600">
        <f>M169*D169</f>
        <v>125199.459</v>
      </c>
      <c r="O169" s="1599">
        <f>S169+U169+W169+Y169+AA169</f>
        <v>37.729999999999997</v>
      </c>
      <c r="P169" s="1600">
        <f>O169*D169</f>
        <v>125199.459</v>
      </c>
      <c r="Q169" s="1599">
        <f>E169-O169</f>
        <v>9.57</v>
      </c>
      <c r="R169" s="1600">
        <f>Q169*D169</f>
        <v>31756.131000000001</v>
      </c>
      <c r="S169" s="1601">
        <v>37.729999999999997</v>
      </c>
      <c r="T169" s="1623">
        <f>S169*D169</f>
        <v>125199.459</v>
      </c>
      <c r="U169" s="1601"/>
      <c r="V169" s="1623"/>
      <c r="W169" s="1601"/>
      <c r="X169" s="1623"/>
      <c r="Y169" s="1601"/>
      <c r="Z169" s="1623"/>
      <c r="AA169" s="1601"/>
      <c r="AB169" s="1623"/>
      <c r="AC169" s="1601"/>
      <c r="AD169" s="1623"/>
      <c r="AE169" s="1601"/>
      <c r="AF169" s="1623"/>
    </row>
    <row r="170" spans="1:32" s="1448" customFormat="1" ht="16.5" customHeight="1">
      <c r="A170" s="1607">
        <v>61</v>
      </c>
      <c r="B170" s="1595" t="s">
        <v>729</v>
      </c>
      <c r="C170" s="1597" t="s">
        <v>424</v>
      </c>
      <c r="D170" s="1597">
        <v>30.16</v>
      </c>
      <c r="E170" s="1597">
        <v>3996</v>
      </c>
      <c r="F170" s="1600">
        <f>E170*D170</f>
        <v>120519.36</v>
      </c>
      <c r="G170" s="1524"/>
      <c r="H170" s="1600">
        <f>ROUND(G170*$D170,2)</f>
        <v>0</v>
      </c>
      <c r="I170" s="1600"/>
      <c r="J170" s="1600">
        <f>I170*D170</f>
        <v>0</v>
      </c>
      <c r="K170" s="1599">
        <f>E170-G170+I170</f>
        <v>3996</v>
      </c>
      <c r="L170" s="1600">
        <f>K170*D170</f>
        <v>120519.36</v>
      </c>
      <c r="M170" s="1599">
        <f>S170+U170+W170+Y170+AA170+AC170</f>
        <v>2123.34</v>
      </c>
      <c r="N170" s="1600">
        <f>M170*D170</f>
        <v>64039.934400000006</v>
      </c>
      <c r="O170" s="1599">
        <f>S170+U170+W170+Y170+AA170</f>
        <v>0</v>
      </c>
      <c r="P170" s="1600">
        <f>O170*D170</f>
        <v>0</v>
      </c>
      <c r="Q170" s="1599">
        <f>E170-O170</f>
        <v>3996</v>
      </c>
      <c r="R170" s="1600">
        <f>Q170*D170</f>
        <v>120519.36</v>
      </c>
      <c r="S170" s="1601"/>
      <c r="T170" s="1623"/>
      <c r="U170" s="1601"/>
      <c r="V170" s="1623"/>
      <c r="W170" s="1601"/>
      <c r="X170" s="1623"/>
      <c r="Y170" s="1601"/>
      <c r="Z170" s="1623"/>
      <c r="AA170" s="1601"/>
      <c r="AB170" s="1623"/>
      <c r="AC170" s="1601">
        <v>2123.34</v>
      </c>
      <c r="AD170" s="1623">
        <f>AC170*D170</f>
        <v>64039.934400000006</v>
      </c>
      <c r="AE170" s="1601"/>
      <c r="AF170" s="1623"/>
    </row>
    <row r="171" spans="1:32" s="1448" customFormat="1" ht="16.5" customHeight="1">
      <c r="A171" s="1607"/>
      <c r="B171" s="1595" t="s">
        <v>730</v>
      </c>
      <c r="C171" s="1597"/>
      <c r="D171" s="1597"/>
      <c r="E171" s="1597"/>
      <c r="F171" s="1600"/>
      <c r="G171" s="1524"/>
      <c r="H171" s="1600"/>
      <c r="I171" s="1600"/>
      <c r="J171" s="1600"/>
      <c r="K171" s="1600"/>
      <c r="L171" s="1600"/>
      <c r="M171" s="1599"/>
      <c r="N171" s="1600"/>
      <c r="O171" s="1599"/>
      <c r="P171" s="1600"/>
      <c r="Q171" s="1599"/>
      <c r="R171" s="1600"/>
      <c r="S171" s="1601"/>
      <c r="T171" s="1623"/>
      <c r="U171" s="1601"/>
      <c r="V171" s="1623"/>
      <c r="W171" s="1601"/>
      <c r="X171" s="1623"/>
      <c r="Y171" s="1601"/>
      <c r="Z171" s="1623"/>
      <c r="AA171" s="1601"/>
      <c r="AB171" s="1623"/>
      <c r="AC171" s="1601"/>
      <c r="AD171" s="1623"/>
      <c r="AE171" s="1601"/>
      <c r="AF171" s="1623"/>
    </row>
    <row r="172" spans="1:32" s="1448" customFormat="1" ht="16.5" customHeight="1">
      <c r="A172" s="1607">
        <v>62</v>
      </c>
      <c r="B172" s="1595" t="s">
        <v>731</v>
      </c>
      <c r="C172" s="1597" t="s">
        <v>453</v>
      </c>
      <c r="D172" s="1597">
        <v>1908.56</v>
      </c>
      <c r="E172" s="1597">
        <v>26</v>
      </c>
      <c r="F172" s="1600">
        <f>E172*D172</f>
        <v>49622.559999999998</v>
      </c>
      <c r="G172" s="1524"/>
      <c r="H172" s="1600">
        <f>ROUND(G172*$D172,2)</f>
        <v>0</v>
      </c>
      <c r="I172" s="1600"/>
      <c r="J172" s="1600">
        <f>I172*D172</f>
        <v>0</v>
      </c>
      <c r="K172" s="1599">
        <f>E172-G172+I172</f>
        <v>26</v>
      </c>
      <c r="L172" s="1600">
        <f>K172*D172</f>
        <v>49622.559999999998</v>
      </c>
      <c r="M172" s="1599">
        <f>S172+U172+W172+Y172+AA172+AC172</f>
        <v>54.72</v>
      </c>
      <c r="N172" s="1600">
        <f>M172*D172</f>
        <v>104436.4032</v>
      </c>
      <c r="O172" s="1599">
        <f>S172+U172+W172+Y172+AA172</f>
        <v>0</v>
      </c>
      <c r="P172" s="1600">
        <f>O172*D172</f>
        <v>0</v>
      </c>
      <c r="Q172" s="1599">
        <f>E172-O172</f>
        <v>26</v>
      </c>
      <c r="R172" s="1600">
        <f>Q172*D172</f>
        <v>49622.559999999998</v>
      </c>
      <c r="S172" s="1601"/>
      <c r="T172" s="1623"/>
      <c r="U172" s="1601"/>
      <c r="V172" s="1623"/>
      <c r="W172" s="1601"/>
      <c r="X172" s="1623"/>
      <c r="Y172" s="1601"/>
      <c r="Z172" s="1623"/>
      <c r="AA172" s="1601"/>
      <c r="AB172" s="1623"/>
      <c r="AC172" s="1601">
        <v>54.72</v>
      </c>
      <c r="AD172" s="1623">
        <f>AC172*D172</f>
        <v>104436.4032</v>
      </c>
      <c r="AE172" s="1601"/>
      <c r="AF172" s="1623"/>
    </row>
    <row r="173" spans="1:32" s="1448" customFormat="1" ht="16.5" customHeight="1">
      <c r="A173" s="1607">
        <v>63</v>
      </c>
      <c r="B173" s="1595" t="s">
        <v>732</v>
      </c>
      <c r="C173" s="1597" t="s">
        <v>464</v>
      </c>
      <c r="D173" s="1597">
        <v>340.83</v>
      </c>
      <c r="E173" s="1597">
        <v>110</v>
      </c>
      <c r="F173" s="1600">
        <f>E173*D173</f>
        <v>37491.299999999996</v>
      </c>
      <c r="G173" s="1524"/>
      <c r="H173" s="1600">
        <f>ROUND(G173*$D173,2)</f>
        <v>0</v>
      </c>
      <c r="I173" s="1600"/>
      <c r="J173" s="1600">
        <f>I173*D173</f>
        <v>0</v>
      </c>
      <c r="K173" s="1599">
        <f>E173-G173+I173</f>
        <v>110</v>
      </c>
      <c r="L173" s="1600">
        <f>K173*D173</f>
        <v>37491.299999999996</v>
      </c>
      <c r="M173" s="1599">
        <f>S173+U173+W173+Y173+AA173+AC173</f>
        <v>273.60000000000002</v>
      </c>
      <c r="N173" s="1600">
        <f>M173*D173</f>
        <v>93251.088000000003</v>
      </c>
      <c r="O173" s="1599">
        <f>S173+U173+W173+Y173+AA173</f>
        <v>273.60000000000002</v>
      </c>
      <c r="P173" s="1600">
        <f>O173*D173</f>
        <v>93251.088000000003</v>
      </c>
      <c r="Q173" s="1599">
        <f>E173-O173</f>
        <v>-163.60000000000002</v>
      </c>
      <c r="R173" s="1600">
        <f>Q173*D173</f>
        <v>-55759.788000000008</v>
      </c>
      <c r="S173" s="1601"/>
      <c r="T173" s="1623"/>
      <c r="U173" s="1601">
        <v>273.60000000000002</v>
      </c>
      <c r="V173" s="1623">
        <f>U173*D173</f>
        <v>93251.088000000003</v>
      </c>
      <c r="W173" s="1601"/>
      <c r="X173" s="1623"/>
      <c r="Y173" s="1601"/>
      <c r="Z173" s="1623"/>
      <c r="AA173" s="1601"/>
      <c r="AB173" s="1623"/>
      <c r="AC173" s="1601"/>
      <c r="AD173" s="1623"/>
      <c r="AE173" s="1601"/>
      <c r="AF173" s="1623"/>
    </row>
    <row r="174" spans="1:32" s="1448" customFormat="1" ht="16.5" customHeight="1">
      <c r="A174" s="1607"/>
      <c r="B174" s="1595" t="s">
        <v>733</v>
      </c>
      <c r="C174" s="1597"/>
      <c r="D174" s="1597"/>
      <c r="E174" s="1597"/>
      <c r="F174" s="1600"/>
      <c r="G174" s="1524"/>
      <c r="H174" s="1600"/>
      <c r="I174" s="1600"/>
      <c r="J174" s="1600"/>
      <c r="K174" s="1600"/>
      <c r="L174" s="1600"/>
      <c r="M174" s="1599"/>
      <c r="N174" s="1600"/>
      <c r="O174" s="1599"/>
      <c r="P174" s="1600"/>
      <c r="Q174" s="1599"/>
      <c r="R174" s="1600"/>
      <c r="S174" s="1601"/>
      <c r="T174" s="1623"/>
      <c r="U174" s="1601"/>
      <c r="V174" s="1623"/>
      <c r="W174" s="1601"/>
      <c r="X174" s="1623"/>
      <c r="Y174" s="1601"/>
      <c r="Z174" s="1623"/>
      <c r="AA174" s="1601"/>
      <c r="AB174" s="1623"/>
      <c r="AC174" s="1601"/>
      <c r="AD174" s="1623"/>
      <c r="AE174" s="1601"/>
      <c r="AF174" s="1623"/>
    </row>
    <row r="175" spans="1:32" s="1448" customFormat="1" ht="16.5" customHeight="1">
      <c r="A175" s="1607"/>
      <c r="B175" s="1595" t="s">
        <v>734</v>
      </c>
      <c r="C175" s="1597"/>
      <c r="D175" s="1597"/>
      <c r="E175" s="1597"/>
      <c r="F175" s="1600"/>
      <c r="G175" s="1524"/>
      <c r="H175" s="1600"/>
      <c r="I175" s="1600"/>
      <c r="J175" s="1600"/>
      <c r="K175" s="1600"/>
      <c r="L175" s="1600"/>
      <c r="M175" s="1599"/>
      <c r="N175" s="1600"/>
      <c r="O175" s="1599"/>
      <c r="P175" s="1600"/>
      <c r="Q175" s="1599"/>
      <c r="R175" s="1600"/>
      <c r="S175" s="1601"/>
      <c r="T175" s="1623"/>
      <c r="U175" s="1601"/>
      <c r="V175" s="1623"/>
      <c r="W175" s="1601"/>
      <c r="X175" s="1623"/>
      <c r="Y175" s="1601"/>
      <c r="Z175" s="1623"/>
      <c r="AA175" s="1601"/>
      <c r="AB175" s="1623"/>
      <c r="AC175" s="1601"/>
      <c r="AD175" s="1623"/>
      <c r="AE175" s="1601"/>
      <c r="AF175" s="1623"/>
    </row>
    <row r="176" spans="1:32" s="1448" customFormat="1" ht="16.5" customHeight="1">
      <c r="A176" s="1607">
        <v>64</v>
      </c>
      <c r="B176" s="1595" t="s">
        <v>735</v>
      </c>
      <c r="C176" s="1597" t="s">
        <v>485</v>
      </c>
      <c r="D176" s="1597">
        <v>29.65</v>
      </c>
      <c r="E176" s="1597">
        <v>24</v>
      </c>
      <c r="F176" s="1600">
        <f>E176*D176</f>
        <v>711.59999999999991</v>
      </c>
      <c r="G176" s="1524"/>
      <c r="H176" s="1600">
        <f>ROUND(G176*$D176,2)</f>
        <v>0</v>
      </c>
      <c r="I176" s="1600"/>
      <c r="J176" s="1600">
        <f>I176*D176</f>
        <v>0</v>
      </c>
      <c r="K176" s="1599">
        <f>E176-G176+I176</f>
        <v>24</v>
      </c>
      <c r="L176" s="1600">
        <f>K176*D176</f>
        <v>711.59999999999991</v>
      </c>
      <c r="M176" s="1599">
        <f>S176+U176+W176+Y176+AA176+AC176</f>
        <v>24</v>
      </c>
      <c r="N176" s="1600">
        <f>M176*D176</f>
        <v>711.59999999999991</v>
      </c>
      <c r="O176" s="1599">
        <f>S176+U176+W176+Y176+AA176</f>
        <v>12</v>
      </c>
      <c r="P176" s="1600">
        <f>O176*D176</f>
        <v>355.79999999999995</v>
      </c>
      <c r="Q176" s="1599">
        <f>E176-O176</f>
        <v>12</v>
      </c>
      <c r="R176" s="1600">
        <f>Q176*D176</f>
        <v>355.79999999999995</v>
      </c>
      <c r="S176" s="1601"/>
      <c r="T176" s="1623"/>
      <c r="U176" s="1601"/>
      <c r="V176" s="1623"/>
      <c r="W176" s="1601"/>
      <c r="X176" s="1623"/>
      <c r="Y176" s="1601">
        <v>12</v>
      </c>
      <c r="Z176" s="1623">
        <f>Y176*D176</f>
        <v>355.79999999999995</v>
      </c>
      <c r="AA176" s="1601"/>
      <c r="AB176" s="1623">
        <f>AA176*F176</f>
        <v>0</v>
      </c>
      <c r="AC176" s="1601">
        <v>12</v>
      </c>
      <c r="AD176" s="1623">
        <f>AC176*D176</f>
        <v>355.79999999999995</v>
      </c>
      <c r="AE176" s="1601"/>
      <c r="AF176" s="1623"/>
    </row>
    <row r="177" spans="1:38" s="1448" customFormat="1" ht="16.5" customHeight="1">
      <c r="A177" s="1607"/>
      <c r="B177" s="1595" t="s">
        <v>721</v>
      </c>
      <c r="C177" s="1597"/>
      <c r="D177" s="1597"/>
      <c r="E177" s="1597"/>
      <c r="F177" s="1600"/>
      <c r="G177" s="1524"/>
      <c r="H177" s="1600"/>
      <c r="I177" s="1600"/>
      <c r="J177" s="1600"/>
      <c r="K177" s="1600"/>
      <c r="L177" s="1600"/>
      <c r="M177" s="1599"/>
      <c r="N177" s="1600"/>
      <c r="O177" s="1599"/>
      <c r="P177" s="1600"/>
      <c r="Q177" s="1599"/>
      <c r="R177" s="1600"/>
      <c r="S177" s="1601"/>
      <c r="T177" s="1623"/>
      <c r="U177" s="1601"/>
      <c r="V177" s="1623"/>
      <c r="W177" s="1601"/>
      <c r="X177" s="1623"/>
      <c r="Y177" s="1601"/>
      <c r="Z177" s="1623"/>
      <c r="AA177" s="1601"/>
      <c r="AB177" s="1623"/>
      <c r="AC177" s="1601"/>
      <c r="AD177" s="1623"/>
      <c r="AE177" s="1601"/>
      <c r="AF177" s="1623"/>
    </row>
    <row r="178" spans="1:38" s="1448" customFormat="1" ht="16.5" customHeight="1">
      <c r="A178" s="1607"/>
      <c r="B178" s="1595" t="s">
        <v>736</v>
      </c>
      <c r="C178" s="1597"/>
      <c r="D178" s="1597"/>
      <c r="E178" s="1597"/>
      <c r="F178" s="1600"/>
      <c r="G178" s="1524"/>
      <c r="H178" s="1600"/>
      <c r="I178" s="1600"/>
      <c r="J178" s="1600"/>
      <c r="K178" s="1600"/>
      <c r="L178" s="1600"/>
      <c r="M178" s="1599"/>
      <c r="N178" s="1600"/>
      <c r="O178" s="1599"/>
      <c r="P178" s="1600"/>
      <c r="Q178" s="1599"/>
      <c r="R178" s="1600"/>
      <c r="S178" s="1601"/>
      <c r="T178" s="1623"/>
      <c r="U178" s="1601"/>
      <c r="V178" s="1623"/>
      <c r="W178" s="1601"/>
      <c r="X178" s="1623"/>
      <c r="Y178" s="1601"/>
      <c r="Z178" s="1623"/>
      <c r="AA178" s="1601"/>
      <c r="AB178" s="1623"/>
      <c r="AC178" s="1601"/>
      <c r="AD178" s="1623"/>
      <c r="AE178" s="1601"/>
      <c r="AF178" s="1623"/>
    </row>
    <row r="179" spans="1:38" s="1448" customFormat="1" ht="16.5" customHeight="1">
      <c r="A179" s="1607"/>
      <c r="B179" s="1595" t="s">
        <v>723</v>
      </c>
      <c r="C179" s="1597"/>
      <c r="D179" s="1597"/>
      <c r="E179" s="1597"/>
      <c r="F179" s="1600"/>
      <c r="G179" s="1524"/>
      <c r="H179" s="1600"/>
      <c r="I179" s="1600"/>
      <c r="J179" s="1600"/>
      <c r="K179" s="1600"/>
      <c r="L179" s="1600"/>
      <c r="M179" s="1599"/>
      <c r="N179" s="1600"/>
      <c r="O179" s="1599"/>
      <c r="P179" s="1600"/>
      <c r="Q179" s="1599"/>
      <c r="R179" s="1600"/>
      <c r="S179" s="1601"/>
      <c r="T179" s="1623"/>
      <c r="U179" s="1601"/>
      <c r="V179" s="1623"/>
      <c r="W179" s="1601"/>
      <c r="X179" s="1623"/>
      <c r="Y179" s="1601"/>
      <c r="Z179" s="1623"/>
      <c r="AA179" s="1601"/>
      <c r="AB179" s="1623"/>
      <c r="AC179" s="1601"/>
      <c r="AD179" s="1623"/>
      <c r="AE179" s="1601"/>
      <c r="AF179" s="1623"/>
    </row>
    <row r="180" spans="1:38" s="1448" customFormat="1" ht="16.5" customHeight="1">
      <c r="A180" s="1607">
        <v>65</v>
      </c>
      <c r="B180" s="1595" t="s">
        <v>737</v>
      </c>
      <c r="C180" s="1597" t="s">
        <v>424</v>
      </c>
      <c r="D180" s="1597">
        <v>52.55</v>
      </c>
      <c r="E180" s="1597">
        <v>11465</v>
      </c>
      <c r="F180" s="1600">
        <f>E180*D180</f>
        <v>602485.75</v>
      </c>
      <c r="G180" s="1524"/>
      <c r="H180" s="1600">
        <f>ROUND(G180*$D180,2)</f>
        <v>0</v>
      </c>
      <c r="I180" s="1600"/>
      <c r="J180" s="1600">
        <f>I180*D180</f>
        <v>0</v>
      </c>
      <c r="K180" s="1599">
        <f>E180-G180+I180</f>
        <v>11465</v>
      </c>
      <c r="L180" s="1600">
        <f>K180*D180</f>
        <v>602485.75</v>
      </c>
      <c r="M180" s="1599">
        <f>S180+U180+W180+Y180+AA180+AC180</f>
        <v>10624.51</v>
      </c>
      <c r="N180" s="1600">
        <f>M180*D180</f>
        <v>558318.00049999997</v>
      </c>
      <c r="O180" s="1599">
        <f>S180+U180+W180+Y180+AA180</f>
        <v>10624.51</v>
      </c>
      <c r="P180" s="1600">
        <f>O180*D180</f>
        <v>558318.00049999997</v>
      </c>
      <c r="Q180" s="1599">
        <f>E180-O180</f>
        <v>840.48999999999978</v>
      </c>
      <c r="R180" s="1600">
        <f>Q180*D180</f>
        <v>44167.749499999984</v>
      </c>
      <c r="S180" s="1601"/>
      <c r="T180" s="1623"/>
      <c r="U180" s="1601">
        <v>10624.51</v>
      </c>
      <c r="V180" s="1623">
        <f>U180*D180</f>
        <v>558318.00049999997</v>
      </c>
      <c r="W180" s="1601"/>
      <c r="X180" s="1623"/>
      <c r="Y180" s="1601"/>
      <c r="Z180" s="1623"/>
      <c r="AA180" s="1601"/>
      <c r="AB180" s="1623"/>
      <c r="AC180" s="1601"/>
      <c r="AD180" s="1623"/>
      <c r="AE180" s="1601"/>
      <c r="AF180" s="1623"/>
    </row>
    <row r="181" spans="1:38" s="1448" customFormat="1" ht="16.5" customHeight="1">
      <c r="A181" s="1607">
        <v>66</v>
      </c>
      <c r="B181" s="1595" t="s">
        <v>738</v>
      </c>
      <c r="C181" s="1597" t="s">
        <v>648</v>
      </c>
      <c r="D181" s="1597">
        <v>19.64</v>
      </c>
      <c r="E181" s="1597">
        <v>33392</v>
      </c>
      <c r="F181" s="1600">
        <f>E181*D181</f>
        <v>655818.88</v>
      </c>
      <c r="G181" s="1524"/>
      <c r="H181" s="1600">
        <f>ROUND(G181*$D181,2)</f>
        <v>0</v>
      </c>
      <c r="I181" s="1600"/>
      <c r="J181" s="1600">
        <f>I181*D181</f>
        <v>0</v>
      </c>
      <c r="K181" s="1599">
        <f>E181-G181+I181</f>
        <v>33392</v>
      </c>
      <c r="L181" s="1600">
        <f>K181*D181</f>
        <v>655818.88</v>
      </c>
      <c r="M181" s="1599">
        <f>S181+U181+W181+Y181+AA181+AC181</f>
        <v>54743.48</v>
      </c>
      <c r="N181" s="1600">
        <f>M181*D181</f>
        <v>1075161.9472000001</v>
      </c>
      <c r="O181" s="1599">
        <f>S181+U181+W181+Y181+AA181</f>
        <v>46460.480000000003</v>
      </c>
      <c r="P181" s="1600">
        <f>O181*D181</f>
        <v>912483.82720000006</v>
      </c>
      <c r="Q181" s="1599">
        <f>E181-O181</f>
        <v>-13068.480000000003</v>
      </c>
      <c r="R181" s="1600">
        <f>Q181*D181</f>
        <v>-256664.94720000008</v>
      </c>
      <c r="S181" s="1601">
        <v>9447.2800000000007</v>
      </c>
      <c r="T181" s="1623">
        <f>S181*D181</f>
        <v>185544.57920000001</v>
      </c>
      <c r="U181" s="1601">
        <v>26903.200000000001</v>
      </c>
      <c r="V181" s="1623">
        <f>U181*D181</f>
        <v>528378.848</v>
      </c>
      <c r="W181" s="1601"/>
      <c r="X181" s="1623"/>
      <c r="Y181" s="1601">
        <v>10110</v>
      </c>
      <c r="Z181" s="1623">
        <f>Y181*D181</f>
        <v>198560.4</v>
      </c>
      <c r="AA181" s="1601"/>
      <c r="AB181" s="1623">
        <f>AA181*F181</f>
        <v>0</v>
      </c>
      <c r="AC181" s="1601">
        <v>8283</v>
      </c>
      <c r="AD181" s="1623">
        <f>AC181*D181</f>
        <v>162678.12</v>
      </c>
      <c r="AE181" s="1601"/>
      <c r="AF181" s="1623"/>
    </row>
    <row r="182" spans="1:38" s="1448" customFormat="1" ht="16.5" customHeight="1">
      <c r="A182" s="1607"/>
      <c r="B182" s="1595" t="s">
        <v>739</v>
      </c>
      <c r="C182" s="1597"/>
      <c r="D182" s="1597"/>
      <c r="E182" s="1597"/>
      <c r="F182" s="1600"/>
      <c r="G182" s="1524"/>
      <c r="H182" s="1600"/>
      <c r="I182" s="1600"/>
      <c r="J182" s="1600"/>
      <c r="K182" s="1600"/>
      <c r="L182" s="1600"/>
      <c r="M182" s="1599"/>
      <c r="N182" s="1600"/>
      <c r="O182" s="1599"/>
      <c r="P182" s="1600"/>
      <c r="Q182" s="1599"/>
      <c r="R182" s="1600"/>
      <c r="S182" s="1601"/>
      <c r="T182" s="1623"/>
      <c r="U182" s="1601"/>
      <c r="V182" s="1623"/>
      <c r="W182" s="1601"/>
      <c r="X182" s="1623"/>
      <c r="Y182" s="1601"/>
      <c r="Z182" s="1623"/>
      <c r="AA182" s="1601"/>
      <c r="AB182" s="1623"/>
      <c r="AC182" s="1601"/>
      <c r="AD182" s="1623"/>
      <c r="AE182" s="1601"/>
      <c r="AF182" s="1623"/>
    </row>
    <row r="183" spans="1:38" s="1448" customFormat="1" ht="16.5" customHeight="1">
      <c r="A183" s="1607"/>
      <c r="B183" s="1595" t="s">
        <v>740</v>
      </c>
      <c r="C183" s="1597"/>
      <c r="D183" s="1597"/>
      <c r="E183" s="1597"/>
      <c r="F183" s="1600"/>
      <c r="G183" s="1524"/>
      <c r="H183" s="1600"/>
      <c r="I183" s="1600"/>
      <c r="J183" s="1600"/>
      <c r="K183" s="1600"/>
      <c r="L183" s="1600"/>
      <c r="M183" s="1599"/>
      <c r="N183" s="1600"/>
      <c r="O183" s="1599"/>
      <c r="P183" s="1600"/>
      <c r="Q183" s="1599"/>
      <c r="R183" s="1600"/>
      <c r="S183" s="1601"/>
      <c r="T183" s="1623"/>
      <c r="U183" s="1601"/>
      <c r="V183" s="1623"/>
      <c r="W183" s="1601"/>
      <c r="X183" s="1623"/>
      <c r="Y183" s="1601"/>
      <c r="Z183" s="1623"/>
      <c r="AA183" s="1601"/>
      <c r="AB183" s="1623"/>
      <c r="AC183" s="1601"/>
      <c r="AD183" s="1623"/>
      <c r="AE183" s="1601"/>
      <c r="AF183" s="1623"/>
    </row>
    <row r="184" spans="1:38" s="1448" customFormat="1" ht="16.5" customHeight="1">
      <c r="A184" s="1607"/>
      <c r="B184" s="1595" t="s">
        <v>741</v>
      </c>
      <c r="C184" s="1597"/>
      <c r="D184" s="1597"/>
      <c r="E184" s="1597"/>
      <c r="F184" s="1600"/>
      <c r="G184" s="1524"/>
      <c r="H184" s="1600"/>
      <c r="I184" s="1600"/>
      <c r="J184" s="1600"/>
      <c r="K184" s="1600"/>
      <c r="L184" s="1600"/>
      <c r="M184" s="1599"/>
      <c r="N184" s="1600"/>
      <c r="O184" s="1599"/>
      <c r="P184" s="1600"/>
      <c r="Q184" s="1599"/>
      <c r="R184" s="1600"/>
      <c r="S184" s="1601"/>
      <c r="T184" s="1623"/>
      <c r="U184" s="1601"/>
      <c r="V184" s="1623"/>
      <c r="W184" s="1601"/>
      <c r="X184" s="1623"/>
      <c r="Y184" s="1601"/>
      <c r="Z184" s="1623"/>
      <c r="AA184" s="1601"/>
      <c r="AB184" s="1623"/>
      <c r="AC184" s="1601"/>
      <c r="AD184" s="1623"/>
      <c r="AE184" s="1601"/>
      <c r="AF184" s="1623"/>
    </row>
    <row r="185" spans="1:38" s="1448" customFormat="1" ht="16.5" customHeight="1">
      <c r="A185" s="1607">
        <v>67</v>
      </c>
      <c r="B185" s="1595" t="s">
        <v>742</v>
      </c>
      <c r="C185" s="1597" t="s">
        <v>344</v>
      </c>
      <c r="D185" s="1597">
        <v>3810.72</v>
      </c>
      <c r="E185" s="1597">
        <v>136</v>
      </c>
      <c r="F185" s="1600">
        <f>E185*D185</f>
        <v>518257.91999999998</v>
      </c>
      <c r="G185" s="1524"/>
      <c r="H185" s="1600">
        <f>ROUND(G185*$D185,2)</f>
        <v>0</v>
      </c>
      <c r="I185" s="1600"/>
      <c r="J185" s="1600">
        <f>I185*D185</f>
        <v>0</v>
      </c>
      <c r="K185" s="1599">
        <f>E185-G185+I185</f>
        <v>136</v>
      </c>
      <c r="L185" s="1600">
        <f>K185*D185</f>
        <v>518257.91999999998</v>
      </c>
      <c r="M185" s="1599">
        <f>S185+U185+W185+Y185+AA185+AC185</f>
        <v>136</v>
      </c>
      <c r="N185" s="1600">
        <f>M185*D185</f>
        <v>518257.91999999998</v>
      </c>
      <c r="O185" s="1599">
        <f>S185+U185+W185+Y185+AA185</f>
        <v>136</v>
      </c>
      <c r="P185" s="1600">
        <f>O185*D185</f>
        <v>518257.91999999998</v>
      </c>
      <c r="Q185" s="1599">
        <f>E185-O185</f>
        <v>0</v>
      </c>
      <c r="R185" s="1600">
        <f>Q185*D185</f>
        <v>0</v>
      </c>
      <c r="S185" s="1601"/>
      <c r="T185" s="1623"/>
      <c r="U185" s="1601">
        <v>136</v>
      </c>
      <c r="V185" s="1623">
        <f>U185*D185</f>
        <v>518257.91999999998</v>
      </c>
      <c r="W185" s="1601"/>
      <c r="X185" s="1623"/>
      <c r="Y185" s="1601"/>
      <c r="Z185" s="1623"/>
      <c r="AA185" s="1601"/>
      <c r="AB185" s="1623"/>
      <c r="AC185" s="1601"/>
      <c r="AD185" s="1623"/>
      <c r="AE185" s="1601"/>
      <c r="AF185" s="1623"/>
      <c r="AG185" s="1448">
        <v>10</v>
      </c>
      <c r="AH185" s="1448">
        <v>0</v>
      </c>
      <c r="AI185" s="1448">
        <v>1</v>
      </c>
      <c r="AJ185" s="1448">
        <f>+AH185+AI185</f>
        <v>1</v>
      </c>
      <c r="AK185" s="1448">
        <f>IF(AJ185&lt;&gt;"",AJ185,"")</f>
        <v>1</v>
      </c>
      <c r="AL185" s="1448">
        <f>IF(AH186&lt;&gt;"",ROUND(AH186*AG186,2),"")</f>
        <v>75</v>
      </c>
    </row>
    <row r="186" spans="1:38" s="1448" customFormat="1" ht="16.5" customHeight="1">
      <c r="A186" s="1607">
        <v>68</v>
      </c>
      <c r="B186" s="1595" t="s">
        <v>743</v>
      </c>
      <c r="C186" s="1597" t="s">
        <v>344</v>
      </c>
      <c r="D186" s="1597">
        <v>4029.82</v>
      </c>
      <c r="E186" s="1597">
        <v>119.2</v>
      </c>
      <c r="F186" s="1600">
        <f>E186*D186</f>
        <v>480354.54400000005</v>
      </c>
      <c r="G186" s="1524"/>
      <c r="H186" s="1600">
        <f>ROUND(G186*$D186,2)</f>
        <v>0</v>
      </c>
      <c r="I186" s="1600"/>
      <c r="J186" s="1600">
        <f>I186*D186</f>
        <v>0</v>
      </c>
      <c r="K186" s="1599">
        <f>E186-G186+I186</f>
        <v>119.2</v>
      </c>
      <c r="L186" s="1600">
        <f>K186*D186</f>
        <v>480354.54400000005</v>
      </c>
      <c r="M186" s="1599">
        <f>S186+U186+W186+Y186+AA186+AC186</f>
        <v>119.84</v>
      </c>
      <c r="N186" s="1600">
        <f>M186*D186</f>
        <v>482933.62880000001</v>
      </c>
      <c r="O186" s="1599">
        <f>S186+U186+W186+Y186+AA186</f>
        <v>119.84</v>
      </c>
      <c r="P186" s="1600">
        <f>O186*D186</f>
        <v>482933.62880000001</v>
      </c>
      <c r="Q186" s="1599">
        <f>E186-O186</f>
        <v>-0.64000000000000057</v>
      </c>
      <c r="R186" s="1600">
        <f>Q186*D186</f>
        <v>-2579.0848000000024</v>
      </c>
      <c r="S186" s="1601"/>
      <c r="T186" s="1623"/>
      <c r="U186" s="1601"/>
      <c r="V186" s="1623"/>
      <c r="W186" s="1601">
        <v>119.84</v>
      </c>
      <c r="X186" s="1623">
        <f>W186*D186</f>
        <v>482933.62880000001</v>
      </c>
      <c r="Y186" s="1601"/>
      <c r="Z186" s="1623"/>
      <c r="AA186" s="1601"/>
      <c r="AB186" s="1623"/>
      <c r="AC186" s="1601"/>
      <c r="AD186" s="1623"/>
      <c r="AE186" s="1601"/>
      <c r="AF186" s="1623"/>
      <c r="AG186" s="1448">
        <v>15</v>
      </c>
      <c r="AH186" s="1448">
        <v>5</v>
      </c>
      <c r="AI186" s="1448">
        <v>0</v>
      </c>
      <c r="AJ186" s="1448">
        <f>+AH186+AI186</f>
        <v>5</v>
      </c>
      <c r="AK186" s="1448">
        <f>IF(AJ186&lt;&gt;"",AJ186,"")</f>
        <v>5</v>
      </c>
      <c r="AL186" s="1448" t="str">
        <f>IF(AH187&lt;&gt;"",ROUND(AH187*AG187,2),"")</f>
        <v/>
      </c>
    </row>
    <row r="187" spans="1:38" s="1448" customFormat="1" ht="16.5" customHeight="1">
      <c r="A187" s="1607"/>
      <c r="B187" s="1595" t="s">
        <v>744</v>
      </c>
      <c r="C187" s="1597"/>
      <c r="D187" s="1597"/>
      <c r="E187" s="1597"/>
      <c r="F187" s="1600"/>
      <c r="G187" s="1524"/>
      <c r="H187" s="1600"/>
      <c r="I187" s="1600"/>
      <c r="J187" s="1600"/>
      <c r="K187" s="1600"/>
      <c r="L187" s="1600"/>
      <c r="M187" s="1599"/>
      <c r="N187" s="1600"/>
      <c r="O187" s="1599"/>
      <c r="P187" s="1600"/>
      <c r="Q187" s="1599"/>
      <c r="R187" s="1600"/>
      <c r="S187" s="1601"/>
      <c r="T187" s="1623"/>
      <c r="U187" s="1601"/>
      <c r="V187" s="1623"/>
      <c r="W187" s="1601"/>
      <c r="X187" s="1623"/>
      <c r="Y187" s="1601"/>
      <c r="Z187" s="1623"/>
      <c r="AA187" s="1601"/>
      <c r="AB187" s="1623"/>
      <c r="AC187" s="1601"/>
      <c r="AD187" s="1623"/>
      <c r="AE187" s="1601"/>
      <c r="AF187" s="1623"/>
    </row>
    <row r="188" spans="1:38" s="1448" customFormat="1" ht="16.5" customHeight="1">
      <c r="A188" s="1607"/>
      <c r="B188" s="1595" t="s">
        <v>745</v>
      </c>
      <c r="C188" s="1597"/>
      <c r="D188" s="1597"/>
      <c r="E188" s="1597"/>
      <c r="F188" s="1600"/>
      <c r="G188" s="1524"/>
      <c r="H188" s="1600"/>
      <c r="I188" s="1600"/>
      <c r="J188" s="1600"/>
      <c r="K188" s="1600"/>
      <c r="L188" s="1600"/>
      <c r="M188" s="1599"/>
      <c r="N188" s="1600"/>
      <c r="O188" s="1599"/>
      <c r="P188" s="1600"/>
      <c r="Q188" s="1599"/>
      <c r="R188" s="1600"/>
      <c r="S188" s="1601"/>
      <c r="T188" s="1623"/>
      <c r="U188" s="1601"/>
      <c r="V188" s="1623"/>
      <c r="W188" s="1601"/>
      <c r="X188" s="1623"/>
      <c r="Y188" s="1601"/>
      <c r="Z188" s="1623"/>
      <c r="AA188" s="1601"/>
      <c r="AB188" s="1623"/>
      <c r="AC188" s="1601"/>
      <c r="AD188" s="1623"/>
      <c r="AE188" s="1601"/>
      <c r="AF188" s="1623"/>
    </row>
    <row r="189" spans="1:38" s="1448" customFormat="1" ht="16.5" customHeight="1">
      <c r="A189" s="1607">
        <v>69</v>
      </c>
      <c r="B189" s="1595" t="s">
        <v>746</v>
      </c>
      <c r="C189" s="1597" t="s">
        <v>344</v>
      </c>
      <c r="D189" s="1597">
        <v>1813.03</v>
      </c>
      <c r="E189" s="1597">
        <v>255.2</v>
      </c>
      <c r="F189" s="1600">
        <f>E189*D189</f>
        <v>462685.25599999999</v>
      </c>
      <c r="G189" s="1524"/>
      <c r="H189" s="1600">
        <f>ROUND(G189*$D189,2)</f>
        <v>0</v>
      </c>
      <c r="I189" s="1600"/>
      <c r="J189" s="1600">
        <f>I189*D189</f>
        <v>0</v>
      </c>
      <c r="K189" s="1599">
        <f>E189-G189+I189</f>
        <v>255.2</v>
      </c>
      <c r="L189" s="1600">
        <f>K189*D189</f>
        <v>462685.25599999999</v>
      </c>
      <c r="M189" s="1599">
        <f>S189+U189+W189+Y189+AA189+AC189</f>
        <v>255.84</v>
      </c>
      <c r="N189" s="1600">
        <f>M189*D189</f>
        <v>463845.59519999998</v>
      </c>
      <c r="O189" s="1599">
        <f>S189+U189+W189+Y189+AA189</f>
        <v>255.84</v>
      </c>
      <c r="P189" s="1600">
        <f>O189*D189</f>
        <v>463845.59519999998</v>
      </c>
      <c r="Q189" s="1599">
        <f>E189-O189</f>
        <v>-0.64000000000001478</v>
      </c>
      <c r="R189" s="1600">
        <f>Q189*D189</f>
        <v>-1160.3392000000267</v>
      </c>
      <c r="S189" s="1601"/>
      <c r="T189" s="1623"/>
      <c r="U189" s="1601"/>
      <c r="V189" s="1623"/>
      <c r="W189" s="1601">
        <v>255.84</v>
      </c>
      <c r="X189" s="1623">
        <f>W189*D189</f>
        <v>463845.59519999998</v>
      </c>
      <c r="Y189" s="1601"/>
      <c r="Z189" s="1623"/>
      <c r="AA189" s="1601"/>
      <c r="AB189" s="1623"/>
      <c r="AC189" s="1601"/>
      <c r="AD189" s="1623"/>
      <c r="AE189" s="1601"/>
      <c r="AF189" s="1623"/>
      <c r="AG189" s="1448">
        <v>50</v>
      </c>
      <c r="AH189" s="1448">
        <v>5</v>
      </c>
      <c r="AI189" s="1448">
        <v>0</v>
      </c>
      <c r="AJ189" s="1448">
        <f>+AH189+AI189</f>
        <v>5</v>
      </c>
      <c r="AK189" s="1448">
        <f>IF(AJ189&lt;&gt;"",AJ189,"")</f>
        <v>5</v>
      </c>
      <c r="AL189" s="1448" t="str">
        <f>IF(AH190&lt;&gt;"",ROUND(AH190*AG190,2),"")</f>
        <v/>
      </c>
    </row>
    <row r="190" spans="1:38" s="1448" customFormat="1" ht="16.5" customHeight="1">
      <c r="A190" s="1607"/>
      <c r="B190" s="1595" t="s">
        <v>747</v>
      </c>
      <c r="C190" s="1597"/>
      <c r="D190" s="1597"/>
      <c r="E190" s="1597"/>
      <c r="F190" s="1600"/>
      <c r="G190" s="1524"/>
      <c r="H190" s="1600"/>
      <c r="I190" s="1600"/>
      <c r="J190" s="1600"/>
      <c r="K190" s="1600"/>
      <c r="L190" s="1600"/>
      <c r="M190" s="1599"/>
      <c r="N190" s="1600"/>
      <c r="O190" s="1599"/>
      <c r="P190" s="1600"/>
      <c r="Q190" s="1599"/>
      <c r="R190" s="1600"/>
      <c r="S190" s="1601"/>
      <c r="T190" s="1623"/>
      <c r="U190" s="1601"/>
      <c r="V190" s="1623"/>
      <c r="W190" s="1601"/>
      <c r="X190" s="1623"/>
      <c r="Y190" s="1601"/>
      <c r="Z190" s="1623"/>
      <c r="AA190" s="1601"/>
      <c r="AB190" s="1623"/>
      <c r="AC190" s="1601"/>
      <c r="AD190" s="1623"/>
      <c r="AE190" s="1601"/>
      <c r="AF190" s="1623"/>
    </row>
    <row r="191" spans="1:38" s="1448" customFormat="1" ht="16.5" customHeight="1">
      <c r="A191" s="1607"/>
      <c r="B191" s="1595" t="s">
        <v>748</v>
      </c>
      <c r="C191" s="1597"/>
      <c r="D191" s="1597"/>
      <c r="E191" s="1597"/>
      <c r="F191" s="1600"/>
      <c r="G191" s="1524"/>
      <c r="H191" s="1600"/>
      <c r="I191" s="1600"/>
      <c r="J191" s="1600"/>
      <c r="K191" s="1600"/>
      <c r="L191" s="1600"/>
      <c r="M191" s="1599"/>
      <c r="N191" s="1600"/>
      <c r="O191" s="1599"/>
      <c r="P191" s="1600"/>
      <c r="Q191" s="1599"/>
      <c r="R191" s="1600"/>
      <c r="S191" s="1601"/>
      <c r="T191" s="1623"/>
      <c r="U191" s="1601"/>
      <c r="V191" s="1623"/>
      <c r="W191" s="1601"/>
      <c r="X191" s="1623"/>
      <c r="Y191" s="1601"/>
      <c r="Z191" s="1623"/>
      <c r="AA191" s="1601"/>
      <c r="AB191" s="1623"/>
      <c r="AC191" s="1601"/>
      <c r="AD191" s="1623"/>
      <c r="AE191" s="1601"/>
      <c r="AF191" s="1623"/>
    </row>
    <row r="192" spans="1:38" s="1448" customFormat="1" ht="16.5" customHeight="1">
      <c r="A192" s="1607"/>
      <c r="B192" s="1595" t="s">
        <v>749</v>
      </c>
      <c r="C192" s="1597"/>
      <c r="D192" s="1597"/>
      <c r="E192" s="1597"/>
      <c r="F192" s="1600"/>
      <c r="G192" s="1524"/>
      <c r="H192" s="1600"/>
      <c r="I192" s="1600"/>
      <c r="J192" s="1600"/>
      <c r="K192" s="1600"/>
      <c r="L192" s="1600"/>
      <c r="M192" s="1599"/>
      <c r="N192" s="1600"/>
      <c r="O192" s="1599"/>
      <c r="P192" s="1600"/>
      <c r="Q192" s="1599"/>
      <c r="R192" s="1600"/>
      <c r="S192" s="1601"/>
      <c r="T192" s="1623"/>
      <c r="U192" s="1601"/>
      <c r="V192" s="1623"/>
      <c r="W192" s="1601"/>
      <c r="X192" s="1623"/>
      <c r="Y192" s="1601"/>
      <c r="Z192" s="1623"/>
      <c r="AA192" s="1601"/>
      <c r="AB192" s="1623"/>
      <c r="AC192" s="1601"/>
      <c r="AD192" s="1623"/>
      <c r="AE192" s="1601"/>
      <c r="AF192" s="1623"/>
    </row>
    <row r="193" spans="1:32" s="1448" customFormat="1" ht="16.5" customHeight="1">
      <c r="A193" s="1607">
        <v>70</v>
      </c>
      <c r="B193" s="1595" t="s">
        <v>750</v>
      </c>
      <c r="C193" s="1597" t="s">
        <v>453</v>
      </c>
      <c r="D193" s="1597">
        <v>848.78</v>
      </c>
      <c r="E193" s="1597">
        <v>130</v>
      </c>
      <c r="F193" s="1600">
        <f>E193*D193</f>
        <v>110341.4</v>
      </c>
      <c r="G193" s="1600"/>
      <c r="H193" s="1600">
        <f>ROUND(G193*$D193,2)</f>
        <v>0</v>
      </c>
      <c r="I193" s="1600"/>
      <c r="J193" s="1600">
        <f>I193*D193</f>
        <v>0</v>
      </c>
      <c r="K193" s="1599">
        <f>E193-G193+I193</f>
        <v>130</v>
      </c>
      <c r="L193" s="1600">
        <f>K193*D193</f>
        <v>110341.4</v>
      </c>
      <c r="M193" s="1599">
        <f>S193+U193+W193+Y193+AA193+AC193</f>
        <v>0</v>
      </c>
      <c r="N193" s="1600">
        <f>M193*D193</f>
        <v>0</v>
      </c>
      <c r="O193" s="1599">
        <f>S193+U193+W193+Y193+AA193</f>
        <v>0</v>
      </c>
      <c r="P193" s="1600">
        <f>O193*D193</f>
        <v>0</v>
      </c>
      <c r="Q193" s="1599">
        <f>E193-O193</f>
        <v>130</v>
      </c>
      <c r="R193" s="1600">
        <f>Q193*D193</f>
        <v>110341.4</v>
      </c>
      <c r="S193" s="1601"/>
      <c r="T193" s="1623"/>
      <c r="U193" s="1601"/>
      <c r="V193" s="1623"/>
      <c r="W193" s="1601"/>
      <c r="X193" s="1623"/>
      <c r="Y193" s="1601"/>
      <c r="Z193" s="1623"/>
      <c r="AA193" s="1601"/>
      <c r="AB193" s="1623"/>
      <c r="AC193" s="1601"/>
      <c r="AD193" s="1623"/>
      <c r="AE193" s="1601">
        <v>60.9</v>
      </c>
      <c r="AF193" s="1623">
        <f>AE193*D193</f>
        <v>51690.701999999997</v>
      </c>
    </row>
    <row r="194" spans="1:32" s="1448" customFormat="1" ht="16.5" customHeight="1">
      <c r="A194" s="1607"/>
      <c r="B194" s="1641" t="s">
        <v>260</v>
      </c>
      <c r="C194" s="1597"/>
      <c r="D194" s="1597"/>
      <c r="E194" s="1597"/>
      <c r="F194" s="1600"/>
      <c r="G194" s="1600"/>
      <c r="H194" s="1600"/>
      <c r="I194" s="1600"/>
      <c r="J194" s="1600"/>
      <c r="K194" s="1600"/>
      <c r="L194" s="1600"/>
      <c r="M194" s="1599"/>
      <c r="N194" s="1600"/>
      <c r="O194" s="1599"/>
      <c r="P194" s="1600"/>
      <c r="Q194" s="1599"/>
      <c r="R194" s="1600"/>
      <c r="S194" s="1601"/>
      <c r="T194" s="1623"/>
      <c r="U194" s="1601"/>
      <c r="V194" s="1623"/>
      <c r="W194" s="1601"/>
      <c r="X194" s="1623"/>
      <c r="Y194" s="1601"/>
      <c r="Z194" s="1623"/>
      <c r="AA194" s="1601"/>
      <c r="AB194" s="1623"/>
      <c r="AC194" s="1601"/>
      <c r="AD194" s="1623"/>
      <c r="AE194" s="1601"/>
      <c r="AF194" s="1623"/>
    </row>
    <row r="195" spans="1:32" s="1448" customFormat="1" ht="16.5" customHeight="1">
      <c r="A195" s="1607"/>
      <c r="B195" s="1595" t="s">
        <v>678</v>
      </c>
      <c r="C195" s="1597"/>
      <c r="D195" s="1597"/>
      <c r="E195" s="1597"/>
      <c r="F195" s="1600"/>
      <c r="G195" s="1600"/>
      <c r="H195" s="1600"/>
      <c r="I195" s="1600"/>
      <c r="J195" s="1600"/>
      <c r="K195" s="1600"/>
      <c r="L195" s="1600"/>
      <c r="M195" s="1599"/>
      <c r="N195" s="1600"/>
      <c r="O195" s="1599"/>
      <c r="P195" s="1600"/>
      <c r="Q195" s="1599"/>
      <c r="R195" s="1600"/>
      <c r="S195" s="1601"/>
      <c r="T195" s="1623"/>
      <c r="U195" s="1601"/>
      <c r="V195" s="1623"/>
      <c r="W195" s="1601"/>
      <c r="X195" s="1623"/>
      <c r="Y195" s="1601"/>
      <c r="Z195" s="1623"/>
      <c r="AA195" s="1601"/>
      <c r="AB195" s="1623"/>
      <c r="AC195" s="1601"/>
      <c r="AD195" s="1623"/>
      <c r="AE195" s="1601"/>
      <c r="AF195" s="1623"/>
    </row>
    <row r="196" spans="1:32" s="1448" customFormat="1" ht="16.5" customHeight="1">
      <c r="A196" s="1607"/>
      <c r="B196" s="1595" t="s">
        <v>751</v>
      </c>
      <c r="C196" s="1597"/>
      <c r="D196" s="1597"/>
      <c r="E196" s="1597"/>
      <c r="F196" s="1600"/>
      <c r="G196" s="1600"/>
      <c r="H196" s="1600"/>
      <c r="I196" s="1600"/>
      <c r="J196" s="1600"/>
      <c r="K196" s="1600"/>
      <c r="L196" s="1600"/>
      <c r="M196" s="1599"/>
      <c r="N196" s="1600"/>
      <c r="O196" s="1599"/>
      <c r="P196" s="1600"/>
      <c r="Q196" s="1599"/>
      <c r="R196" s="1600"/>
      <c r="S196" s="1601"/>
      <c r="T196" s="1623"/>
      <c r="U196" s="1601"/>
      <c r="V196" s="1623"/>
      <c r="W196" s="1601"/>
      <c r="X196" s="1623"/>
      <c r="Y196" s="1601"/>
      <c r="Z196" s="1623"/>
      <c r="AA196" s="1601"/>
      <c r="AB196" s="1623"/>
      <c r="AC196" s="1601"/>
      <c r="AD196" s="1623"/>
      <c r="AE196" s="1601"/>
      <c r="AF196" s="1623"/>
    </row>
    <row r="197" spans="1:32" s="1448" customFormat="1" ht="16.5" customHeight="1">
      <c r="A197" s="1607"/>
      <c r="B197" s="1595" t="s">
        <v>752</v>
      </c>
      <c r="C197" s="1597"/>
      <c r="D197" s="1597"/>
      <c r="E197" s="1597"/>
      <c r="F197" s="1600"/>
      <c r="G197" s="1600"/>
      <c r="H197" s="1600"/>
      <c r="I197" s="1600"/>
      <c r="J197" s="1600"/>
      <c r="K197" s="1600"/>
      <c r="L197" s="1600"/>
      <c r="M197" s="1599"/>
      <c r="N197" s="1600"/>
      <c r="O197" s="1599"/>
      <c r="P197" s="1600"/>
      <c r="Q197" s="1599"/>
      <c r="R197" s="1600"/>
      <c r="S197" s="1601"/>
      <c r="T197" s="1623"/>
      <c r="U197" s="1601"/>
      <c r="V197" s="1623"/>
      <c r="W197" s="1601"/>
      <c r="X197" s="1623"/>
      <c r="Y197" s="1601"/>
      <c r="Z197" s="1623"/>
      <c r="AA197" s="1601"/>
      <c r="AB197" s="1623"/>
      <c r="AC197" s="1601"/>
      <c r="AD197" s="1623"/>
      <c r="AE197" s="1601"/>
      <c r="AF197" s="1623"/>
    </row>
    <row r="198" spans="1:32" s="1448" customFormat="1" ht="16.5" customHeight="1">
      <c r="A198" s="1607">
        <v>71</v>
      </c>
      <c r="B198" s="1645" t="s">
        <v>753</v>
      </c>
      <c r="C198" s="1597" t="s">
        <v>344</v>
      </c>
      <c r="D198" s="1597">
        <v>2723.64</v>
      </c>
      <c r="E198" s="1597">
        <v>21.65</v>
      </c>
      <c r="F198" s="1600">
        <f>E198*D198</f>
        <v>58966.805999999997</v>
      </c>
      <c r="G198" s="1600">
        <v>176</v>
      </c>
      <c r="H198" s="1600">
        <f>ROUND(G198*$D198,2)</f>
        <v>479360.64</v>
      </c>
      <c r="I198" s="1600">
        <v>21.65</v>
      </c>
      <c r="J198" s="1600">
        <f>I198*D198</f>
        <v>58966.805999999997</v>
      </c>
      <c r="K198" s="1599">
        <f>E198-G198+I198</f>
        <v>-132.69999999999999</v>
      </c>
      <c r="L198" s="1600">
        <f>K198*D198</f>
        <v>-361427.02799999993</v>
      </c>
      <c r="M198" s="1599">
        <f>S198+U198+W198+Y198+AA198+AC198</f>
        <v>0</v>
      </c>
      <c r="N198" s="1600">
        <f>M198*D198</f>
        <v>0</v>
      </c>
      <c r="O198" s="1599">
        <f>S198+U198+W198+Y198+AA198</f>
        <v>0</v>
      </c>
      <c r="P198" s="1600">
        <f>O198*D198</f>
        <v>0</v>
      </c>
      <c r="Q198" s="1599">
        <f>E198-O198</f>
        <v>21.65</v>
      </c>
      <c r="R198" s="1600">
        <f>Q198*D198</f>
        <v>58966.805999999997</v>
      </c>
      <c r="S198" s="1601"/>
      <c r="T198" s="1623"/>
      <c r="U198" s="1601"/>
      <c r="V198" s="1623"/>
      <c r="W198" s="1601"/>
      <c r="X198" s="1623"/>
      <c r="Y198" s="1601"/>
      <c r="Z198" s="1623"/>
      <c r="AA198" s="1601"/>
      <c r="AB198" s="1623"/>
      <c r="AC198" s="1601"/>
      <c r="AD198" s="1623"/>
      <c r="AE198" s="1601">
        <v>43.44</v>
      </c>
      <c r="AF198" s="1623">
        <f>AE198*D198</f>
        <v>118314.92159999999</v>
      </c>
    </row>
    <row r="199" spans="1:32" s="1448" customFormat="1" ht="16.5" customHeight="1">
      <c r="A199" s="1607"/>
      <c r="B199" s="1595" t="s">
        <v>754</v>
      </c>
      <c r="C199" s="1597"/>
      <c r="D199" s="1597"/>
      <c r="E199" s="1597"/>
      <c r="F199" s="1600"/>
      <c r="G199" s="1600"/>
      <c r="H199" s="1600"/>
      <c r="I199" s="1600"/>
      <c r="J199" s="1600"/>
      <c r="K199" s="1600"/>
      <c r="L199" s="1600"/>
      <c r="M199" s="1599"/>
      <c r="N199" s="1600"/>
      <c r="O199" s="1599"/>
      <c r="P199" s="1600"/>
      <c r="Q199" s="1599"/>
      <c r="R199" s="1600"/>
      <c r="S199" s="1601"/>
      <c r="T199" s="1623"/>
      <c r="U199" s="1601"/>
      <c r="V199" s="1623"/>
      <c r="W199" s="1601"/>
      <c r="X199" s="1623"/>
      <c r="Y199" s="1601"/>
      <c r="Z199" s="1623"/>
      <c r="AA199" s="1601"/>
      <c r="AB199" s="1623"/>
      <c r="AC199" s="1601"/>
      <c r="AD199" s="1623"/>
      <c r="AE199" s="1601"/>
      <c r="AF199" s="1623"/>
    </row>
    <row r="200" spans="1:32" s="1448" customFormat="1" ht="16.5" customHeight="1">
      <c r="A200" s="1607"/>
      <c r="B200" s="1595" t="s">
        <v>755</v>
      </c>
      <c r="C200" s="1597"/>
      <c r="D200" s="1597"/>
      <c r="E200" s="1597"/>
      <c r="F200" s="1600"/>
      <c r="G200" s="1600"/>
      <c r="H200" s="1600"/>
      <c r="I200" s="1600"/>
      <c r="J200" s="1600"/>
      <c r="K200" s="1600"/>
      <c r="L200" s="1600"/>
      <c r="M200" s="1599"/>
      <c r="N200" s="1600"/>
      <c r="O200" s="1599"/>
      <c r="P200" s="1600"/>
      <c r="Q200" s="1599"/>
      <c r="R200" s="1600"/>
      <c r="S200" s="1601"/>
      <c r="T200" s="1623"/>
      <c r="U200" s="1601"/>
      <c r="V200" s="1623"/>
      <c r="W200" s="1601"/>
      <c r="X200" s="1623"/>
      <c r="Y200" s="1601"/>
      <c r="Z200" s="1623"/>
      <c r="AA200" s="1601"/>
      <c r="AB200" s="1623"/>
      <c r="AC200" s="1601"/>
      <c r="AD200" s="1623"/>
      <c r="AE200" s="1601"/>
      <c r="AF200" s="1623"/>
    </row>
    <row r="201" spans="1:32" s="1448" customFormat="1" ht="16.5" customHeight="1">
      <c r="A201" s="1607"/>
      <c r="B201" s="1595" t="s">
        <v>723</v>
      </c>
      <c r="C201" s="1597"/>
      <c r="D201" s="1597"/>
      <c r="E201" s="1597"/>
      <c r="F201" s="1600"/>
      <c r="G201" s="1600"/>
      <c r="H201" s="1600"/>
      <c r="I201" s="1600"/>
      <c r="J201" s="1600"/>
      <c r="K201" s="1600"/>
      <c r="L201" s="1600"/>
      <c r="M201" s="1599"/>
      <c r="N201" s="1600"/>
      <c r="O201" s="1599"/>
      <c r="P201" s="1600"/>
      <c r="Q201" s="1599"/>
      <c r="R201" s="1600"/>
      <c r="S201" s="1601"/>
      <c r="T201" s="1623"/>
      <c r="U201" s="1601"/>
      <c r="V201" s="1623"/>
      <c r="W201" s="1601"/>
      <c r="X201" s="1623"/>
      <c r="Y201" s="1601"/>
      <c r="Z201" s="1623"/>
      <c r="AA201" s="1601"/>
      <c r="AB201" s="1623"/>
      <c r="AC201" s="1601"/>
      <c r="AD201" s="1623"/>
      <c r="AE201" s="1601"/>
      <c r="AF201" s="1623"/>
    </row>
    <row r="202" spans="1:32" s="1448" customFormat="1" ht="16.5" customHeight="1">
      <c r="A202" s="1607">
        <v>72</v>
      </c>
      <c r="B202" s="1645" t="s">
        <v>756</v>
      </c>
      <c r="C202" s="1597" t="s">
        <v>648</v>
      </c>
      <c r="D202" s="1597">
        <v>19.64</v>
      </c>
      <c r="E202" s="1597">
        <v>14957.83</v>
      </c>
      <c r="F202" s="1600">
        <f>E202*D202</f>
        <v>293771.78120000003</v>
      </c>
      <c r="G202" s="1600">
        <v>29878</v>
      </c>
      <c r="H202" s="1600">
        <f>ROUND(G202*$D202,2)</f>
        <v>586803.92000000004</v>
      </c>
      <c r="I202" s="1600">
        <v>1477</v>
      </c>
      <c r="J202" s="1600">
        <f>I202*D202</f>
        <v>29008.280000000002</v>
      </c>
      <c r="K202" s="1599">
        <f>E202-G202+I202</f>
        <v>-13443.17</v>
      </c>
      <c r="L202" s="1600">
        <f>K202*D202</f>
        <v>-264023.85879999999</v>
      </c>
      <c r="M202" s="1599">
        <f>S202+U202+W202+Y202+AA202+AC202</f>
        <v>0</v>
      </c>
      <c r="N202" s="1600">
        <f>M202*D202</f>
        <v>0</v>
      </c>
      <c r="O202" s="1599">
        <f>S202+U202+W202+Y202+AA202</f>
        <v>0</v>
      </c>
      <c r="P202" s="1600">
        <f>O202*D202</f>
        <v>0</v>
      </c>
      <c r="Q202" s="1599">
        <f>E202-O202</f>
        <v>14957.83</v>
      </c>
      <c r="R202" s="1600">
        <f>Q202*D202</f>
        <v>293771.78120000003</v>
      </c>
      <c r="S202" s="1601"/>
      <c r="T202" s="1623"/>
      <c r="U202" s="1601"/>
      <c r="V202" s="1623"/>
      <c r="W202" s="1601"/>
      <c r="X202" s="1623"/>
      <c r="Y202" s="1601"/>
      <c r="Z202" s="1623"/>
      <c r="AA202" s="1601"/>
      <c r="AB202" s="1623"/>
      <c r="AC202" s="1601"/>
      <c r="AD202" s="1623"/>
      <c r="AE202" s="1601">
        <v>1294</v>
      </c>
      <c r="AF202" s="1623">
        <f>AE202*D202</f>
        <v>25414.16</v>
      </c>
    </row>
    <row r="203" spans="1:32" s="1448" customFormat="1" ht="16.5" customHeight="1">
      <c r="A203" s="1607"/>
      <c r="B203" s="1641" t="s">
        <v>757</v>
      </c>
      <c r="C203" s="1597"/>
      <c r="D203" s="1597"/>
      <c r="E203" s="1597"/>
      <c r="F203" s="1600"/>
      <c r="G203" s="1600"/>
      <c r="H203" s="1600"/>
      <c r="I203" s="1600"/>
      <c r="J203" s="1600"/>
      <c r="K203" s="1600"/>
      <c r="L203" s="1600"/>
      <c r="M203" s="1599"/>
      <c r="N203" s="1600"/>
      <c r="O203" s="1599"/>
      <c r="P203" s="1600"/>
      <c r="Q203" s="1599"/>
      <c r="R203" s="1600"/>
      <c r="S203" s="1601"/>
      <c r="T203" s="1623"/>
      <c r="U203" s="1601"/>
      <c r="V203" s="1623"/>
      <c r="W203" s="1601"/>
      <c r="X203" s="1623"/>
      <c r="Y203" s="1601"/>
      <c r="Z203" s="1623"/>
      <c r="AA203" s="1601"/>
      <c r="AB203" s="1623"/>
      <c r="AC203" s="1601"/>
      <c r="AD203" s="1623"/>
      <c r="AE203" s="1601"/>
      <c r="AF203" s="1623"/>
    </row>
    <row r="204" spans="1:32" s="1448" customFormat="1" ht="16.5" customHeight="1">
      <c r="A204" s="1607">
        <v>73</v>
      </c>
      <c r="B204" s="1595" t="s">
        <v>758</v>
      </c>
      <c r="C204" s="1597" t="s">
        <v>344</v>
      </c>
      <c r="D204" s="1597">
        <v>222.01</v>
      </c>
      <c r="E204" s="1597">
        <v>85</v>
      </c>
      <c r="F204" s="1600">
        <f>E204*D204</f>
        <v>18870.849999999999</v>
      </c>
      <c r="G204" s="1600"/>
      <c r="H204" s="1600">
        <f>ROUND(G204*$D204,2)</f>
        <v>0</v>
      </c>
      <c r="I204" s="1600"/>
      <c r="J204" s="1600">
        <f>I204*D204</f>
        <v>0</v>
      </c>
      <c r="K204" s="1599">
        <f>E204-G204+I204</f>
        <v>85</v>
      </c>
      <c r="L204" s="1600">
        <f>K204*D204</f>
        <v>18870.849999999999</v>
      </c>
      <c r="M204" s="1599">
        <f>S204+U204+W204+Y204+AA204+AC204</f>
        <v>40.380000000000003</v>
      </c>
      <c r="N204" s="1600">
        <f>M204*D204</f>
        <v>8964.7638000000006</v>
      </c>
      <c r="O204" s="1599">
        <f>S204+U204+W204+Y204+AA204</f>
        <v>40.380000000000003</v>
      </c>
      <c r="P204" s="1600">
        <f>O204*D204</f>
        <v>8964.7638000000006</v>
      </c>
      <c r="Q204" s="1599">
        <f>E204-O204</f>
        <v>44.62</v>
      </c>
      <c r="R204" s="1600">
        <f>Q204*D204</f>
        <v>9906.0861999999997</v>
      </c>
      <c r="S204" s="1601">
        <v>40.380000000000003</v>
      </c>
      <c r="T204" s="1623">
        <f>S204*D204</f>
        <v>8964.7638000000006</v>
      </c>
      <c r="U204" s="1601"/>
      <c r="V204" s="1623"/>
      <c r="W204" s="1601"/>
      <c r="X204" s="1623"/>
      <c r="Y204" s="1601"/>
      <c r="Z204" s="1623"/>
      <c r="AA204" s="1601"/>
      <c r="AB204" s="1623"/>
      <c r="AC204" s="1601"/>
      <c r="AD204" s="1623"/>
      <c r="AE204" s="1601"/>
      <c r="AF204" s="1623"/>
    </row>
    <row r="205" spans="1:32" s="1448" customFormat="1" ht="16.5" customHeight="1">
      <c r="A205" s="1607"/>
      <c r="B205" s="1595" t="s">
        <v>759</v>
      </c>
      <c r="C205" s="1597"/>
      <c r="D205" s="1597"/>
      <c r="E205" s="1597"/>
      <c r="F205" s="1600"/>
      <c r="G205" s="1600"/>
      <c r="H205" s="1600"/>
      <c r="I205" s="1600"/>
      <c r="J205" s="1600"/>
      <c r="K205" s="1600"/>
      <c r="L205" s="1600"/>
      <c r="M205" s="1599"/>
      <c r="N205" s="1600"/>
      <c r="O205" s="1599"/>
      <c r="P205" s="1600"/>
      <c r="Q205" s="1599"/>
      <c r="R205" s="1600"/>
      <c r="S205" s="1601"/>
      <c r="T205" s="1623"/>
      <c r="U205" s="1601"/>
      <c r="V205" s="1623"/>
      <c r="W205" s="1601"/>
      <c r="X205" s="1623"/>
      <c r="Y205" s="1601"/>
      <c r="Z205" s="1623"/>
      <c r="AA205" s="1601"/>
      <c r="AB205" s="1623"/>
      <c r="AC205" s="1601"/>
      <c r="AD205" s="1623"/>
      <c r="AE205" s="1601"/>
      <c r="AF205" s="1623"/>
    </row>
    <row r="206" spans="1:32" s="1448" customFormat="1" ht="16.5" customHeight="1">
      <c r="A206" s="1607">
        <v>74</v>
      </c>
      <c r="B206" s="1595" t="s">
        <v>760</v>
      </c>
      <c r="C206" s="1597" t="s">
        <v>344</v>
      </c>
      <c r="D206" s="1597">
        <v>2795.71</v>
      </c>
      <c r="E206" s="1597">
        <v>43.3</v>
      </c>
      <c r="F206" s="1600">
        <f>E206*D206</f>
        <v>121054.24299999999</v>
      </c>
      <c r="G206" s="1600"/>
      <c r="H206" s="1600">
        <f>ROUND(G206*$D206,2)</f>
        <v>0</v>
      </c>
      <c r="I206" s="1600"/>
      <c r="J206" s="1600">
        <f>I206*D206</f>
        <v>0</v>
      </c>
      <c r="K206" s="1599">
        <f>E206-G206+I206</f>
        <v>43.3</v>
      </c>
      <c r="L206" s="1600">
        <f>K206*D206</f>
        <v>121054.24299999999</v>
      </c>
      <c r="M206" s="1599">
        <f>S206+U206+W206+Y206+AA206+AC206</f>
        <v>43.3</v>
      </c>
      <c r="N206" s="1600">
        <f>M206*D206</f>
        <v>121054.24299999999</v>
      </c>
      <c r="O206" s="1599">
        <f>S206+U206+W206+Y206+AA206</f>
        <v>43.3</v>
      </c>
      <c r="P206" s="1600">
        <f>O206*D206</f>
        <v>121054.24299999999</v>
      </c>
      <c r="Q206" s="1599">
        <f>E206-O206</f>
        <v>0</v>
      </c>
      <c r="R206" s="1600">
        <f>Q206*D206</f>
        <v>0</v>
      </c>
      <c r="S206" s="1601">
        <v>43.3</v>
      </c>
      <c r="T206" s="1623">
        <f>S206*D206</f>
        <v>121054.24299999999</v>
      </c>
      <c r="U206" s="1601"/>
      <c r="V206" s="1623"/>
      <c r="W206" s="1601"/>
      <c r="X206" s="1623"/>
      <c r="Y206" s="1601"/>
      <c r="Z206" s="1623"/>
      <c r="AA206" s="1601"/>
      <c r="AB206" s="1623"/>
      <c r="AC206" s="1601"/>
      <c r="AD206" s="1623"/>
      <c r="AE206" s="1601"/>
      <c r="AF206" s="1623"/>
    </row>
    <row r="207" spans="1:32" s="1448" customFormat="1" ht="16.5" customHeight="1">
      <c r="A207" s="1607">
        <v>75</v>
      </c>
      <c r="B207" s="1595" t="s">
        <v>761</v>
      </c>
      <c r="C207" s="1597" t="s">
        <v>344</v>
      </c>
      <c r="D207" s="1597">
        <v>2795.71</v>
      </c>
      <c r="E207" s="1597">
        <v>147.5</v>
      </c>
      <c r="F207" s="1600">
        <f>E207*D207</f>
        <v>412367.22499999998</v>
      </c>
      <c r="G207" s="1600"/>
      <c r="H207" s="1600">
        <f>ROUND(G207*$D207,2)</f>
        <v>0</v>
      </c>
      <c r="I207" s="1600"/>
      <c r="J207" s="1600">
        <f>I207*D207</f>
        <v>0</v>
      </c>
      <c r="K207" s="1599">
        <f>E207-G207+I207</f>
        <v>147.5</v>
      </c>
      <c r="L207" s="1600">
        <f>K207*D207</f>
        <v>412367.22499999998</v>
      </c>
      <c r="M207" s="1599">
        <f>S207+U207+W207+Y207+AA207+AC207</f>
        <v>103.28</v>
      </c>
      <c r="N207" s="1600">
        <f>M207*D207</f>
        <v>288740.92879999999</v>
      </c>
      <c r="O207" s="1599">
        <f>S207+U207+W207+Y207+AA207</f>
        <v>47.3</v>
      </c>
      <c r="P207" s="1600">
        <f>O207*D207</f>
        <v>132237.08299999998</v>
      </c>
      <c r="Q207" s="1599">
        <f>E207-O207</f>
        <v>100.2</v>
      </c>
      <c r="R207" s="1600">
        <f>Q207*D207</f>
        <v>280130.14199999999</v>
      </c>
      <c r="S207" s="1601"/>
      <c r="T207" s="1623"/>
      <c r="U207" s="1601"/>
      <c r="V207" s="1623"/>
      <c r="W207" s="1601"/>
      <c r="X207" s="1623"/>
      <c r="Y207" s="1601"/>
      <c r="Z207" s="1623"/>
      <c r="AA207" s="1601">
        <v>47.3</v>
      </c>
      <c r="AB207" s="1623">
        <f>AA207*D207</f>
        <v>132237.08299999998</v>
      </c>
      <c r="AC207" s="1601">
        <v>55.98</v>
      </c>
      <c r="AD207" s="1623">
        <f>AC207*D207</f>
        <v>156503.84579999998</v>
      </c>
      <c r="AE207" s="1601"/>
      <c r="AF207" s="1623"/>
    </row>
    <row r="208" spans="1:32" s="1448" customFormat="1" ht="16.5" customHeight="1">
      <c r="A208" s="1607"/>
      <c r="B208" s="1595" t="s">
        <v>762</v>
      </c>
      <c r="C208" s="1597"/>
      <c r="D208" s="1597"/>
      <c r="E208" s="1597"/>
      <c r="F208" s="1600"/>
      <c r="G208" s="1600"/>
      <c r="H208" s="1600"/>
      <c r="I208" s="1600"/>
      <c r="J208" s="1600"/>
      <c r="K208" s="1600"/>
      <c r="L208" s="1600"/>
      <c r="M208" s="1599"/>
      <c r="N208" s="1600"/>
      <c r="O208" s="1599"/>
      <c r="P208" s="1600"/>
      <c r="Q208" s="1599"/>
      <c r="R208" s="1600"/>
      <c r="S208" s="1601"/>
      <c r="T208" s="1623"/>
      <c r="U208" s="1601"/>
      <c r="V208" s="1623"/>
      <c r="W208" s="1601"/>
      <c r="X208" s="1623"/>
      <c r="Y208" s="1601"/>
      <c r="Z208" s="1623"/>
      <c r="AA208" s="1601"/>
      <c r="AB208" s="1623"/>
      <c r="AC208" s="1601"/>
      <c r="AD208" s="1623"/>
      <c r="AE208" s="1601"/>
      <c r="AF208" s="1623"/>
    </row>
    <row r="209" spans="1:32" s="1448" customFormat="1" ht="16.5" customHeight="1">
      <c r="A209" s="1607">
        <v>76</v>
      </c>
      <c r="B209" s="1595" t="s">
        <v>763</v>
      </c>
      <c r="C209" s="1597" t="s">
        <v>466</v>
      </c>
      <c r="D209" s="1597">
        <v>1716.73</v>
      </c>
      <c r="E209" s="1597">
        <v>4614</v>
      </c>
      <c r="F209" s="1600">
        <f>E209*D209</f>
        <v>7920992.2199999997</v>
      </c>
      <c r="G209" s="1600"/>
      <c r="H209" s="1600">
        <f>ROUND(G209*$D209,2)</f>
        <v>0</v>
      </c>
      <c r="I209" s="1600"/>
      <c r="J209" s="1600">
        <f>I209*D209</f>
        <v>0</v>
      </c>
      <c r="K209" s="1599">
        <f>E209-G209+I209</f>
        <v>4614</v>
      </c>
      <c r="L209" s="1600">
        <f>K209*D209</f>
        <v>7920992.2199999997</v>
      </c>
      <c r="M209" s="1599">
        <f>S209+U209+W209+Y209+AA209+AC209</f>
        <v>4634.33</v>
      </c>
      <c r="N209" s="1600">
        <f>M209*D209</f>
        <v>7955893.3409000002</v>
      </c>
      <c r="O209" s="1599">
        <f>S209+U209+W209+Y209+AA209</f>
        <v>4634.33</v>
      </c>
      <c r="P209" s="1600">
        <f>O209*D209</f>
        <v>7955893.3409000002</v>
      </c>
      <c r="Q209" s="1599">
        <f>E209-O209</f>
        <v>-20.329999999999927</v>
      </c>
      <c r="R209" s="1600">
        <f>Q209*D209</f>
        <v>-34901.120899999878</v>
      </c>
      <c r="S209" s="1601">
        <v>3653.3599999999997</v>
      </c>
      <c r="T209" s="1623">
        <f>S209*D209</f>
        <v>6271832.7127999999</v>
      </c>
      <c r="U209" s="1601">
        <v>496.8</v>
      </c>
      <c r="V209" s="1623">
        <f>U209*D209</f>
        <v>852871.46400000004</v>
      </c>
      <c r="W209" s="1601"/>
      <c r="X209" s="1623"/>
      <c r="Y209" s="1601">
        <v>484.17</v>
      </c>
      <c r="Z209" s="1623">
        <f>Y209*D209</f>
        <v>831189.16410000005</v>
      </c>
      <c r="AA209" s="1601"/>
      <c r="AB209" s="1623">
        <f>AA209*F209</f>
        <v>0</v>
      </c>
      <c r="AC209" s="1601"/>
      <c r="AD209" s="1623"/>
      <c r="AE209" s="1601"/>
      <c r="AF209" s="1623"/>
    </row>
    <row r="210" spans="1:32" s="1448" customFormat="1" ht="16.5" customHeight="1">
      <c r="A210" s="1607">
        <v>77</v>
      </c>
      <c r="B210" s="1595" t="s">
        <v>764</v>
      </c>
      <c r="C210" s="1597" t="s">
        <v>424</v>
      </c>
      <c r="D210" s="1597">
        <v>19.64</v>
      </c>
      <c r="E210" s="1597">
        <v>14274</v>
      </c>
      <c r="F210" s="1600">
        <f>E210*D210</f>
        <v>280341.36</v>
      </c>
      <c r="G210" s="1600"/>
      <c r="H210" s="1600">
        <f>ROUND(G210*$D210,2)</f>
        <v>0</v>
      </c>
      <c r="I210" s="1600"/>
      <c r="J210" s="1600">
        <f>I210*D210</f>
        <v>0</v>
      </c>
      <c r="K210" s="1599">
        <f>E210-G210+I210</f>
        <v>14274</v>
      </c>
      <c r="L210" s="1600">
        <f>K210*D210</f>
        <v>280341.36</v>
      </c>
      <c r="M210" s="1599">
        <f>S210+U210+W210+Y210+AA210+AC210</f>
        <v>4751</v>
      </c>
      <c r="N210" s="1600">
        <f>M210*D210</f>
        <v>93309.64</v>
      </c>
      <c r="O210" s="1599">
        <f>S210+U210+W210+Y210+AA210</f>
        <v>2162</v>
      </c>
      <c r="P210" s="1600">
        <f>O210*D210</f>
        <v>42461.68</v>
      </c>
      <c r="Q210" s="1599">
        <f>E210-O210</f>
        <v>12112</v>
      </c>
      <c r="R210" s="1600">
        <f>Q210*D210</f>
        <v>237879.67999999999</v>
      </c>
      <c r="S210" s="1601"/>
      <c r="T210" s="1623"/>
      <c r="U210" s="1601"/>
      <c r="V210" s="1623"/>
      <c r="W210" s="1601"/>
      <c r="X210" s="1623"/>
      <c r="Y210" s="1601">
        <v>2162</v>
      </c>
      <c r="Z210" s="1623">
        <f>Y210*D210</f>
        <v>42461.68</v>
      </c>
      <c r="AA210" s="1601"/>
      <c r="AB210" s="1623">
        <f>AA210*F210</f>
        <v>0</v>
      </c>
      <c r="AC210" s="1601">
        <v>2589</v>
      </c>
      <c r="AD210" s="1623">
        <f>AC210*D210</f>
        <v>50847.96</v>
      </c>
      <c r="AE210" s="1601"/>
      <c r="AF210" s="1623"/>
    </row>
    <row r="211" spans="1:32" s="1448" customFormat="1" ht="16.5" customHeight="1">
      <c r="A211" s="1607">
        <v>78</v>
      </c>
      <c r="B211" s="1595" t="s">
        <v>765</v>
      </c>
      <c r="C211" s="1597" t="s">
        <v>344</v>
      </c>
      <c r="D211" s="1597">
        <v>169.8</v>
      </c>
      <c r="E211" s="1597">
        <v>60920</v>
      </c>
      <c r="F211" s="1600">
        <f>E211*D211</f>
        <v>10344216</v>
      </c>
      <c r="G211" s="1600"/>
      <c r="H211" s="1600">
        <f>ROUND(G211*$D211,2)</f>
        <v>0</v>
      </c>
      <c r="I211" s="1600"/>
      <c r="J211" s="1600">
        <f>I211*D211</f>
        <v>0</v>
      </c>
      <c r="K211" s="1599">
        <f>E211-G211+I211</f>
        <v>60920</v>
      </c>
      <c r="L211" s="1600">
        <f>K211*D211</f>
        <v>10344216</v>
      </c>
      <c r="M211" s="1599">
        <f>S211+U211+W211+Y211+AA211+AC211</f>
        <v>57831.14</v>
      </c>
      <c r="N211" s="1600">
        <f>M211*D211</f>
        <v>9819727.5720000006</v>
      </c>
      <c r="O211" s="1599">
        <f>S211+U211+W211+Y211+AA211</f>
        <v>57831.14</v>
      </c>
      <c r="P211" s="1600">
        <f>O211*D211</f>
        <v>9819727.5720000006</v>
      </c>
      <c r="Q211" s="1599">
        <f>E211-O211</f>
        <v>3088.8600000000006</v>
      </c>
      <c r="R211" s="1600">
        <f>Q211*D211</f>
        <v>524488.42800000019</v>
      </c>
      <c r="S211" s="1601">
        <v>57901.57</v>
      </c>
      <c r="T211" s="1623">
        <f>S211*D211</f>
        <v>9831686.5860000011</v>
      </c>
      <c r="U211" s="1601"/>
      <c r="V211" s="1623"/>
      <c r="W211" s="1601"/>
      <c r="X211" s="1623"/>
      <c r="Y211" s="1601"/>
      <c r="Z211" s="1623"/>
      <c r="AA211" s="1601">
        <v>-70.430000000000007</v>
      </c>
      <c r="AB211" s="1623">
        <f>AA211*D211</f>
        <v>-11959.014000000003</v>
      </c>
      <c r="AC211" s="1601"/>
      <c r="AD211" s="1623"/>
      <c r="AE211" s="1601"/>
      <c r="AF211" s="1623"/>
    </row>
    <row r="212" spans="1:32" s="1448" customFormat="1" ht="16.5" customHeight="1">
      <c r="A212" s="1607">
        <v>79</v>
      </c>
      <c r="B212" s="1595" t="s">
        <v>766</v>
      </c>
      <c r="C212" s="1597" t="s">
        <v>344</v>
      </c>
      <c r="D212" s="1597">
        <v>171.23</v>
      </c>
      <c r="E212" s="1597">
        <v>7721</v>
      </c>
      <c r="F212" s="1600">
        <f>E212*D212</f>
        <v>1322066.8299999998</v>
      </c>
      <c r="G212" s="1600"/>
      <c r="H212" s="1600">
        <f>ROUND(G212*$D212,2)</f>
        <v>0</v>
      </c>
      <c r="I212" s="1600"/>
      <c r="J212" s="1600">
        <f>I212*D212</f>
        <v>0</v>
      </c>
      <c r="K212" s="1599">
        <f>E212-G212+I212</f>
        <v>7721</v>
      </c>
      <c r="L212" s="1600">
        <f>K212*D212</f>
        <v>1322066.8299999998</v>
      </c>
      <c r="M212" s="1599">
        <f>S212+U212+W212+Y212+AA212+AC212</f>
        <v>4691.8</v>
      </c>
      <c r="N212" s="1600">
        <f>M212*D212</f>
        <v>803376.91399999999</v>
      </c>
      <c r="O212" s="1599">
        <f>S212+U212+W212+Y212+AA212</f>
        <v>4691.8</v>
      </c>
      <c r="P212" s="1600">
        <f>O212*D212</f>
        <v>803376.91399999999</v>
      </c>
      <c r="Q212" s="1599">
        <f>E212-O212</f>
        <v>3029.2</v>
      </c>
      <c r="R212" s="1600">
        <f>Q212*D212</f>
        <v>518689.91599999991</v>
      </c>
      <c r="S212" s="1601">
        <v>1625.31</v>
      </c>
      <c r="T212" s="1623">
        <f>S212*D212</f>
        <v>278301.83129999996</v>
      </c>
      <c r="U212" s="1601"/>
      <c r="V212" s="1623"/>
      <c r="W212" s="1601">
        <v>1126.08</v>
      </c>
      <c r="X212" s="1623">
        <f>W212*D212</f>
        <v>192818.67839999998</v>
      </c>
      <c r="Y212" s="1601"/>
      <c r="Z212" s="1623"/>
      <c r="AA212" s="1601">
        <v>1940.41</v>
      </c>
      <c r="AB212" s="1623">
        <f>AA212*D212</f>
        <v>332256.40429999999</v>
      </c>
      <c r="AC212" s="1601"/>
      <c r="AD212" s="1623"/>
      <c r="AE212" s="1601"/>
      <c r="AF212" s="1623"/>
    </row>
    <row r="213" spans="1:32" s="1448" customFormat="1" ht="16.5" customHeight="1">
      <c r="A213" s="1607">
        <v>80</v>
      </c>
      <c r="B213" s="1595" t="s">
        <v>767</v>
      </c>
      <c r="C213" s="1597" t="s">
        <v>344</v>
      </c>
      <c r="D213" s="1597">
        <v>173.94</v>
      </c>
      <c r="E213" s="1597">
        <v>3310</v>
      </c>
      <c r="F213" s="1600">
        <f>E213*D213</f>
        <v>575741.4</v>
      </c>
      <c r="G213" s="1600"/>
      <c r="H213" s="1600">
        <f>ROUND(G213*$D213,2)</f>
        <v>0</v>
      </c>
      <c r="I213" s="1600"/>
      <c r="J213" s="1600">
        <f>I213*D213</f>
        <v>0</v>
      </c>
      <c r="K213" s="1599">
        <f>E213-G213+I213</f>
        <v>3310</v>
      </c>
      <c r="L213" s="1600">
        <f>K213*D213</f>
        <v>575741.4</v>
      </c>
      <c r="M213" s="1599">
        <f>S213+U213+W213+Y213+AA213+AC213</f>
        <v>2694.79</v>
      </c>
      <c r="N213" s="1600">
        <f>M213*D213</f>
        <v>468731.77259999997</v>
      </c>
      <c r="O213" s="1599">
        <f>S213+U213+W213+Y213+AA213</f>
        <v>2694.79</v>
      </c>
      <c r="P213" s="1600">
        <f>O213*D213</f>
        <v>468731.77259999997</v>
      </c>
      <c r="Q213" s="1599">
        <f>E213-O213</f>
        <v>615.21</v>
      </c>
      <c r="R213" s="1600">
        <f>Q213*D213</f>
        <v>107009.62740000001</v>
      </c>
      <c r="S213" s="1601">
        <v>505.26</v>
      </c>
      <c r="T213" s="1623">
        <f>S213*D213</f>
        <v>87884.924400000004</v>
      </c>
      <c r="U213" s="1601"/>
      <c r="V213" s="1623"/>
      <c r="W213" s="1601">
        <v>718.64</v>
      </c>
      <c r="X213" s="1623">
        <f>W213*D213</f>
        <v>125000.24159999999</v>
      </c>
      <c r="Y213" s="1601">
        <v>1470.89</v>
      </c>
      <c r="Z213" s="1623">
        <f>Y213*D213</f>
        <v>255846.60660000003</v>
      </c>
      <c r="AA213" s="1601"/>
      <c r="AB213" s="1623">
        <f>AA213*F213</f>
        <v>0</v>
      </c>
      <c r="AC213" s="1601"/>
      <c r="AD213" s="1623"/>
      <c r="AE213" s="1601"/>
      <c r="AF213" s="1623"/>
    </row>
    <row r="214" spans="1:32" s="1448" customFormat="1" ht="16.5" customHeight="1">
      <c r="A214" s="1607"/>
      <c r="B214" s="1568" t="s">
        <v>768</v>
      </c>
      <c r="C214" s="1563"/>
      <c r="D214" s="1511"/>
      <c r="E214" s="1509"/>
      <c r="F214" s="1510">
        <f>SUM(F144:F213)</f>
        <v>26134222.488799997</v>
      </c>
      <c r="G214" s="1511" t="s">
        <v>545</v>
      </c>
      <c r="H214" s="1510">
        <f>SUM(H144:H213)</f>
        <v>1066164.56</v>
      </c>
      <c r="I214" s="1511" t="s">
        <v>545</v>
      </c>
      <c r="J214" s="1510">
        <f>SUM(J144:J213)</f>
        <v>87975.085999999996</v>
      </c>
      <c r="K214" s="1511"/>
      <c r="L214" s="1510">
        <f>SUM(L144:L213)</f>
        <v>25156033.014799997</v>
      </c>
      <c r="M214" s="1511"/>
      <c r="N214" s="1510">
        <f>SUM(N144:N213)</f>
        <v>24786814.856899999</v>
      </c>
      <c r="O214" s="1511"/>
      <c r="P214" s="1510">
        <f>SUM(P144:P213)</f>
        <v>23987484.318700001</v>
      </c>
      <c r="Q214" s="1511"/>
      <c r="R214" s="1510">
        <f>SUM(R144:R213)</f>
        <v>2146738.1701000002</v>
      </c>
      <c r="S214" s="1527"/>
      <c r="T214" s="1528">
        <f>SUM(T144:T213)</f>
        <v>17907584.194300003</v>
      </c>
      <c r="U214" s="1511"/>
      <c r="V214" s="1528">
        <f>SUM(V144:V213)</f>
        <v>2694726.4921999997</v>
      </c>
      <c r="W214" s="1511"/>
      <c r="X214" s="1528">
        <f>SUM(X144:X213)</f>
        <v>1284642.7079999999</v>
      </c>
      <c r="Y214" s="1511"/>
      <c r="Z214" s="1528">
        <f>SUM(Z144:Z213)</f>
        <v>1624516.6169</v>
      </c>
      <c r="AA214" s="1511"/>
      <c r="AB214" s="1528">
        <f>SUM(AB144:AB213)</f>
        <v>476014.30729999999</v>
      </c>
      <c r="AC214" s="1511"/>
      <c r="AD214" s="1528">
        <f>SUM(AD144:AD213)</f>
        <v>799330.53820000007</v>
      </c>
      <c r="AE214" s="1511"/>
      <c r="AF214" s="1528">
        <f>SUM(AF144:AF213)</f>
        <v>400354.10719999997</v>
      </c>
    </row>
    <row r="215" spans="1:32" s="1448" customFormat="1" ht="16.5" customHeight="1">
      <c r="A215" s="1607"/>
      <c r="B215" s="1562"/>
      <c r="C215" s="1563"/>
      <c r="D215" s="1511"/>
      <c r="E215" s="1509"/>
      <c r="F215" s="1510"/>
      <c r="G215" s="1508"/>
      <c r="H215" s="1520"/>
      <c r="I215" s="1624"/>
      <c r="J215" s="1600"/>
      <c r="K215" s="1624"/>
      <c r="L215" s="1600"/>
      <c r="M215" s="1599"/>
      <c r="N215" s="1624"/>
      <c r="O215" s="1624"/>
      <c r="P215" s="1600"/>
      <c r="Q215" s="1624"/>
      <c r="R215" s="1600"/>
      <c r="S215" s="1602"/>
      <c r="T215" s="1602"/>
      <c r="U215" s="1624"/>
      <c r="V215" s="1603"/>
      <c r="W215" s="1624"/>
      <c r="X215" s="1603"/>
      <c r="Y215" s="1624"/>
      <c r="Z215" s="1603"/>
      <c r="AA215" s="1624"/>
      <c r="AB215" s="1603"/>
      <c r="AC215" s="1624"/>
      <c r="AD215" s="1603"/>
      <c r="AE215" s="1624"/>
      <c r="AF215" s="1603"/>
    </row>
    <row r="216" spans="1:32" s="1448" customFormat="1" ht="16.5" customHeight="1">
      <c r="A216" s="1625"/>
      <c r="B216" s="1626" t="s">
        <v>140</v>
      </c>
      <c r="C216" s="1627"/>
      <c r="D216" s="1628"/>
      <c r="E216" s="1629"/>
      <c r="F216" s="1630"/>
      <c r="G216" s="1631"/>
      <c r="H216" s="1632"/>
      <c r="I216" s="1633"/>
      <c r="J216" s="1634"/>
      <c r="K216" s="1633"/>
      <c r="L216" s="1634"/>
      <c r="M216" s="1635"/>
      <c r="N216" s="1633"/>
      <c r="O216" s="1633"/>
      <c r="P216" s="1634"/>
      <c r="Q216" s="1633"/>
      <c r="R216" s="1634"/>
      <c r="S216" s="1636"/>
      <c r="T216" s="1636"/>
      <c r="U216" s="1633"/>
      <c r="V216" s="1637"/>
      <c r="W216" s="1633"/>
      <c r="X216" s="1637"/>
      <c r="Y216" s="1633"/>
      <c r="Z216" s="1637"/>
      <c r="AA216" s="1633"/>
      <c r="AB216" s="1637"/>
      <c r="AC216" s="1633"/>
      <c r="AD216" s="1637"/>
      <c r="AE216" s="1633"/>
      <c r="AF216" s="1637"/>
    </row>
    <row r="217" spans="1:32" s="1448" customFormat="1" ht="16.5" customHeight="1">
      <c r="A217" s="1607"/>
      <c r="B217" s="1595" t="s">
        <v>769</v>
      </c>
      <c r="C217" s="1643"/>
      <c r="D217" s="1638"/>
      <c r="E217" s="1597"/>
      <c r="F217" s="1519"/>
      <c r="G217" s="1508"/>
      <c r="H217" s="1520"/>
      <c r="I217" s="1624"/>
      <c r="J217" s="1600"/>
      <c r="K217" s="1600"/>
      <c r="L217" s="1600"/>
      <c r="M217" s="1599"/>
      <c r="N217" s="1624"/>
      <c r="O217" s="1624"/>
      <c r="P217" s="1600"/>
      <c r="Q217" s="1624"/>
      <c r="R217" s="1600"/>
      <c r="S217" s="1601"/>
      <c r="T217" s="1623"/>
      <c r="U217" s="1624"/>
      <c r="V217" s="1623"/>
      <c r="W217" s="1624"/>
      <c r="X217" s="1623"/>
      <c r="Y217" s="1624"/>
      <c r="Z217" s="1623"/>
      <c r="AA217" s="1624"/>
      <c r="AB217" s="1623"/>
      <c r="AC217" s="1624"/>
      <c r="AD217" s="1623"/>
      <c r="AE217" s="1624"/>
      <c r="AF217" s="1623"/>
    </row>
    <row r="218" spans="1:32" s="1448" customFormat="1" ht="16.5" customHeight="1">
      <c r="A218" s="1607"/>
      <c r="B218" s="1595" t="s">
        <v>770</v>
      </c>
      <c r="C218" s="1597"/>
      <c r="D218" s="1597"/>
      <c r="E218" s="1597"/>
      <c r="F218" s="1600"/>
      <c r="G218" s="1600"/>
      <c r="H218" s="1600"/>
      <c r="I218" s="1624"/>
      <c r="J218" s="1600"/>
      <c r="K218" s="1600"/>
      <c r="L218" s="1600"/>
      <c r="M218" s="1599"/>
      <c r="N218" s="1600"/>
      <c r="O218" s="1599"/>
      <c r="P218" s="1600"/>
      <c r="Q218" s="1599"/>
      <c r="R218" s="1600"/>
      <c r="S218" s="1601"/>
      <c r="T218" s="1623"/>
      <c r="U218" s="1599"/>
      <c r="V218" s="1623"/>
      <c r="W218" s="1599"/>
      <c r="X218" s="1623"/>
      <c r="Y218" s="1599"/>
      <c r="Z218" s="1623"/>
      <c r="AA218" s="1599"/>
      <c r="AB218" s="1623"/>
      <c r="AC218" s="1599"/>
      <c r="AD218" s="1623"/>
      <c r="AE218" s="1599"/>
      <c r="AF218" s="1623"/>
    </row>
    <row r="219" spans="1:32" s="1448" customFormat="1" ht="16.5" customHeight="1">
      <c r="A219" s="1607"/>
      <c r="B219" s="1595" t="s">
        <v>771</v>
      </c>
      <c r="C219" s="1597"/>
      <c r="D219" s="1597"/>
      <c r="E219" s="1597"/>
      <c r="F219" s="1600"/>
      <c r="G219" s="1600"/>
      <c r="H219" s="1600"/>
      <c r="I219" s="1624"/>
      <c r="J219" s="1600"/>
      <c r="K219" s="1600"/>
      <c r="L219" s="1600"/>
      <c r="M219" s="1599"/>
      <c r="N219" s="1600"/>
      <c r="O219" s="1599"/>
      <c r="P219" s="1600"/>
      <c r="Q219" s="1599"/>
      <c r="R219" s="1600"/>
      <c r="S219" s="1601"/>
      <c r="T219" s="1623"/>
      <c r="U219" s="1599"/>
      <c r="V219" s="1623"/>
      <c r="W219" s="1599"/>
      <c r="X219" s="1623"/>
      <c r="Y219" s="1599"/>
      <c r="Z219" s="1623"/>
      <c r="AA219" s="1599"/>
      <c r="AB219" s="1623"/>
      <c r="AC219" s="1599"/>
      <c r="AD219" s="1623"/>
      <c r="AE219" s="1599"/>
      <c r="AF219" s="1623"/>
    </row>
    <row r="220" spans="1:32" s="1448" customFormat="1" ht="16.5" customHeight="1">
      <c r="A220" s="1607"/>
      <c r="B220" s="1595" t="s">
        <v>772</v>
      </c>
      <c r="C220" s="1597"/>
      <c r="D220" s="1597"/>
      <c r="E220" s="1597"/>
      <c r="F220" s="1600"/>
      <c r="G220" s="1600"/>
      <c r="H220" s="1600"/>
      <c r="I220" s="1624"/>
      <c r="J220" s="1600"/>
      <c r="K220" s="1600"/>
      <c r="L220" s="1600"/>
      <c r="M220" s="1599"/>
      <c r="N220" s="1600"/>
      <c r="O220" s="1599"/>
      <c r="P220" s="1600"/>
      <c r="Q220" s="1599"/>
      <c r="R220" s="1600"/>
      <c r="S220" s="1601"/>
      <c r="T220" s="1623"/>
      <c r="U220" s="1601"/>
      <c r="V220" s="1623"/>
      <c r="W220" s="1601"/>
      <c r="X220" s="1623"/>
      <c r="Y220" s="1601"/>
      <c r="Z220" s="1623"/>
      <c r="AA220" s="1601"/>
      <c r="AB220" s="1623"/>
      <c r="AC220" s="1601"/>
      <c r="AD220" s="1623"/>
      <c r="AE220" s="1601"/>
      <c r="AF220" s="1623"/>
    </row>
    <row r="221" spans="1:32" s="1448" customFormat="1" ht="16.5" customHeight="1">
      <c r="A221" s="1607">
        <v>81</v>
      </c>
      <c r="B221" s="1595" t="s">
        <v>773</v>
      </c>
      <c r="C221" s="1597" t="s">
        <v>453</v>
      </c>
      <c r="D221" s="1597">
        <v>5.49</v>
      </c>
      <c r="E221" s="1597">
        <v>1097</v>
      </c>
      <c r="F221" s="1600">
        <f>E221*D221</f>
        <v>6022.5300000000007</v>
      </c>
      <c r="G221" s="1600">
        <f>+E221</f>
        <v>1097</v>
      </c>
      <c r="H221" s="1600">
        <f>ROUND(G221*$D221,2)</f>
        <v>6022.53</v>
      </c>
      <c r="I221" s="1624"/>
      <c r="J221" s="1600">
        <f>I221*D221</f>
        <v>0</v>
      </c>
      <c r="K221" s="1599">
        <f>E221-G221+I221</f>
        <v>0</v>
      </c>
      <c r="L221" s="1600">
        <f>K221*D221</f>
        <v>0</v>
      </c>
      <c r="M221" s="1599">
        <f>S221+U221+W221+Y221+AA221+AC221</f>
        <v>0</v>
      </c>
      <c r="N221" s="1600">
        <f>M221*D221</f>
        <v>0</v>
      </c>
      <c r="O221" s="1599">
        <f>S221+U221+W221+Y221+AA221</f>
        <v>0</v>
      </c>
      <c r="P221" s="1600">
        <f>O221*D221</f>
        <v>0</v>
      </c>
      <c r="Q221" s="1599">
        <f>E221-O221</f>
        <v>1097</v>
      </c>
      <c r="R221" s="1600">
        <f>Q221*D221</f>
        <v>6022.5300000000007</v>
      </c>
      <c r="S221" s="1601"/>
      <c r="T221" s="1623"/>
      <c r="U221" s="1601"/>
      <c r="V221" s="1623"/>
      <c r="W221" s="1601"/>
      <c r="X221" s="1623"/>
      <c r="Y221" s="1601"/>
      <c r="Z221" s="1623"/>
      <c r="AA221" s="1601"/>
      <c r="AB221" s="1623"/>
      <c r="AC221" s="1601"/>
      <c r="AD221" s="1623"/>
      <c r="AE221" s="1601">
        <v>3678.5250000000001</v>
      </c>
      <c r="AF221" s="1623">
        <f>AE221*D221</f>
        <v>20195.10225</v>
      </c>
    </row>
    <row r="222" spans="1:32" s="1448" customFormat="1" ht="16.5" customHeight="1">
      <c r="A222" s="1607"/>
      <c r="B222" s="1595" t="s">
        <v>774</v>
      </c>
      <c r="C222" s="1597"/>
      <c r="D222" s="1597"/>
      <c r="E222" s="1597"/>
      <c r="F222" s="1600"/>
      <c r="G222" s="1600"/>
      <c r="H222" s="1600"/>
      <c r="I222" s="1624"/>
      <c r="J222" s="1600"/>
      <c r="K222" s="1600"/>
      <c r="L222" s="1600"/>
      <c r="M222" s="1599"/>
      <c r="N222" s="1600"/>
      <c r="O222" s="1599"/>
      <c r="P222" s="1600"/>
      <c r="Q222" s="1599"/>
      <c r="R222" s="1600"/>
      <c r="S222" s="1601"/>
      <c r="T222" s="1623"/>
      <c r="U222" s="1601"/>
      <c r="V222" s="1623"/>
      <c r="W222" s="1601"/>
      <c r="X222" s="1623"/>
      <c r="Y222" s="1601"/>
      <c r="Z222" s="1623"/>
      <c r="AA222" s="1601"/>
      <c r="AB222" s="1623"/>
      <c r="AC222" s="1601"/>
      <c r="AD222" s="1623"/>
      <c r="AE222" s="1601"/>
      <c r="AF222" s="1623"/>
    </row>
    <row r="223" spans="1:32" s="1448" customFormat="1" ht="16.5" customHeight="1">
      <c r="A223" s="1607">
        <v>82</v>
      </c>
      <c r="B223" s="1595" t="s">
        <v>775</v>
      </c>
      <c r="C223" s="1597" t="s">
        <v>453</v>
      </c>
      <c r="D223" s="1597">
        <v>5.49</v>
      </c>
      <c r="E223" s="1597">
        <v>900</v>
      </c>
      <c r="F223" s="1600">
        <f>E223*D223</f>
        <v>4941</v>
      </c>
      <c r="G223" s="1600">
        <f>+E223</f>
        <v>900</v>
      </c>
      <c r="H223" s="1600">
        <f>ROUND(G223*$D223,2)</f>
        <v>4941</v>
      </c>
      <c r="I223" s="1624"/>
      <c r="J223" s="1600">
        <f>I223*D223</f>
        <v>0</v>
      </c>
      <c r="K223" s="1599">
        <f>E223-G223+I223</f>
        <v>0</v>
      </c>
      <c r="L223" s="1600">
        <f>K223*D223</f>
        <v>0</v>
      </c>
      <c r="M223" s="1599">
        <f>S223+U223+W223+Y223+AA223+AC223</f>
        <v>0</v>
      </c>
      <c r="N223" s="1600">
        <f>M223*D223</f>
        <v>0</v>
      </c>
      <c r="O223" s="1599">
        <f>S223+U223+W223+Y223+AA223</f>
        <v>0</v>
      </c>
      <c r="P223" s="1600">
        <f>O223*D223</f>
        <v>0</v>
      </c>
      <c r="Q223" s="1599">
        <f>E223-O223</f>
        <v>900</v>
      </c>
      <c r="R223" s="1600">
        <f>Q223*D223</f>
        <v>4941</v>
      </c>
      <c r="S223" s="1601"/>
      <c r="T223" s="1623"/>
      <c r="U223" s="1601"/>
      <c r="V223" s="1623"/>
      <c r="W223" s="1601"/>
      <c r="X223" s="1623"/>
      <c r="Y223" s="1601"/>
      <c r="Z223" s="1623"/>
      <c r="AA223" s="1601"/>
      <c r="AB223" s="1623"/>
      <c r="AC223" s="1601"/>
      <c r="AD223" s="1623"/>
      <c r="AE223" s="1601">
        <v>2997.085</v>
      </c>
      <c r="AF223" s="1623">
        <f>AE223*D223</f>
        <v>16453.996650000001</v>
      </c>
    </row>
    <row r="224" spans="1:32" s="1448" customFormat="1" ht="16.5" customHeight="1">
      <c r="A224" s="1607"/>
      <c r="B224" s="1595" t="s">
        <v>776</v>
      </c>
      <c r="C224" s="1597"/>
      <c r="D224" s="1597"/>
      <c r="E224" s="1597"/>
      <c r="F224" s="1600"/>
      <c r="G224" s="1600"/>
      <c r="H224" s="1600"/>
      <c r="I224" s="1624"/>
      <c r="J224" s="1600"/>
      <c r="K224" s="1600"/>
      <c r="L224" s="1600"/>
      <c r="M224" s="1599"/>
      <c r="N224" s="1600"/>
      <c r="O224" s="1599"/>
      <c r="P224" s="1600"/>
      <c r="Q224" s="1599"/>
      <c r="R224" s="1600"/>
      <c r="S224" s="1601"/>
      <c r="T224" s="1623"/>
      <c r="U224" s="1601"/>
      <c r="V224" s="1623"/>
      <c r="W224" s="1601"/>
      <c r="X224" s="1623"/>
      <c r="Y224" s="1601"/>
      <c r="Z224" s="1623"/>
      <c r="AA224" s="1601"/>
      <c r="AB224" s="1623"/>
      <c r="AC224" s="1601"/>
      <c r="AD224" s="1623"/>
      <c r="AE224" s="1601"/>
      <c r="AF224" s="1623"/>
    </row>
    <row r="225" spans="1:32" s="1448" customFormat="1" ht="16.5" customHeight="1">
      <c r="A225" s="1607">
        <v>83</v>
      </c>
      <c r="B225" s="1595" t="s">
        <v>777</v>
      </c>
      <c r="C225" s="1597" t="s">
        <v>453</v>
      </c>
      <c r="D225" s="1597">
        <v>5.49</v>
      </c>
      <c r="E225" s="1597">
        <v>3294</v>
      </c>
      <c r="F225" s="1600">
        <f>E225*D225</f>
        <v>18084.060000000001</v>
      </c>
      <c r="G225" s="1600">
        <f>+E225</f>
        <v>3294</v>
      </c>
      <c r="H225" s="1600">
        <f>ROUND(G225*$D225,2)</f>
        <v>18084.060000000001</v>
      </c>
      <c r="I225" s="1624"/>
      <c r="J225" s="1600">
        <f>I225*D225</f>
        <v>0</v>
      </c>
      <c r="K225" s="1599">
        <f>E225-G225+I225</f>
        <v>0</v>
      </c>
      <c r="L225" s="1600">
        <f>K225*D225</f>
        <v>0</v>
      </c>
      <c r="M225" s="1599">
        <f>S225+U225+W225+Y225+AA225+AC225</f>
        <v>0</v>
      </c>
      <c r="N225" s="1600">
        <f>M225*D225</f>
        <v>0</v>
      </c>
      <c r="O225" s="1599">
        <f>S225+U225+W225+Y225+AA225</f>
        <v>0</v>
      </c>
      <c r="P225" s="1600">
        <f>O225*D225</f>
        <v>0</v>
      </c>
      <c r="Q225" s="1599">
        <f>E225-O225</f>
        <v>3294</v>
      </c>
      <c r="R225" s="1600">
        <f>Q225*D225</f>
        <v>18084.060000000001</v>
      </c>
      <c r="S225" s="1601"/>
      <c r="T225" s="1623"/>
      <c r="U225" s="1601"/>
      <c r="V225" s="1623"/>
      <c r="W225" s="1601"/>
      <c r="X225" s="1623"/>
      <c r="Y225" s="1601"/>
      <c r="Z225" s="1623"/>
      <c r="AA225" s="1601"/>
      <c r="AB225" s="1623"/>
      <c r="AC225" s="1601"/>
      <c r="AD225" s="1623"/>
      <c r="AE225" s="1601">
        <v>885.34</v>
      </c>
      <c r="AF225" s="1623">
        <f>AE225*D225</f>
        <v>4860.5165999999999</v>
      </c>
    </row>
    <row r="226" spans="1:32" s="1448" customFormat="1" ht="16.5" customHeight="1">
      <c r="A226" s="1607"/>
      <c r="B226" s="1595" t="s">
        <v>232</v>
      </c>
      <c r="C226" s="1597"/>
      <c r="D226" s="1597"/>
      <c r="E226" s="1597"/>
      <c r="F226" s="1600"/>
      <c r="G226" s="1600"/>
      <c r="H226" s="1600"/>
      <c r="I226" s="1624"/>
      <c r="J226" s="1600"/>
      <c r="K226" s="1600"/>
      <c r="L226" s="1600"/>
      <c r="M226" s="1599"/>
      <c r="N226" s="1600"/>
      <c r="O226" s="1599"/>
      <c r="P226" s="1600"/>
      <c r="Q226" s="1599"/>
      <c r="R226" s="1600"/>
      <c r="S226" s="1601"/>
      <c r="T226" s="1623"/>
      <c r="U226" s="1601"/>
      <c r="V226" s="1623"/>
      <c r="W226" s="1601"/>
      <c r="X226" s="1623"/>
      <c r="Y226" s="1601"/>
      <c r="Z226" s="1623"/>
      <c r="AA226" s="1601"/>
      <c r="AB226" s="1623"/>
      <c r="AC226" s="1601"/>
      <c r="AD226" s="1623"/>
      <c r="AE226" s="1601"/>
      <c r="AF226" s="1623"/>
    </row>
    <row r="227" spans="1:32" s="1448" customFormat="1" ht="16.5" customHeight="1">
      <c r="A227" s="1607"/>
      <c r="B227" s="1595" t="s">
        <v>778</v>
      </c>
      <c r="C227" s="1597"/>
      <c r="D227" s="1597"/>
      <c r="E227" s="1597"/>
      <c r="F227" s="1600"/>
      <c r="G227" s="1600"/>
      <c r="H227" s="1600"/>
      <c r="I227" s="1624"/>
      <c r="J227" s="1600"/>
      <c r="K227" s="1600"/>
      <c r="L227" s="1600"/>
      <c r="M227" s="1599"/>
      <c r="N227" s="1600"/>
      <c r="O227" s="1599"/>
      <c r="P227" s="1600"/>
      <c r="Q227" s="1599"/>
      <c r="R227" s="1600"/>
      <c r="S227" s="1601"/>
      <c r="T227" s="1623"/>
      <c r="U227" s="1601"/>
      <c r="V227" s="1623"/>
      <c r="W227" s="1601"/>
      <c r="X227" s="1623"/>
      <c r="Y227" s="1601"/>
      <c r="Z227" s="1623"/>
      <c r="AA227" s="1601"/>
      <c r="AB227" s="1623"/>
      <c r="AC227" s="1601"/>
      <c r="AD227" s="1623"/>
      <c r="AE227" s="1601"/>
      <c r="AF227" s="1623"/>
    </row>
    <row r="228" spans="1:32" s="1448" customFormat="1" ht="16.5" customHeight="1">
      <c r="A228" s="1607"/>
      <c r="B228" s="1595" t="s">
        <v>779</v>
      </c>
      <c r="C228" s="1597"/>
      <c r="D228" s="1597"/>
      <c r="E228" s="1597"/>
      <c r="F228" s="1600"/>
      <c r="G228" s="1600"/>
      <c r="H228" s="1600"/>
      <c r="I228" s="1624"/>
      <c r="J228" s="1600"/>
      <c r="K228" s="1600"/>
      <c r="L228" s="1600"/>
      <c r="M228" s="1599"/>
      <c r="N228" s="1600"/>
      <c r="O228" s="1599"/>
      <c r="P228" s="1600"/>
      <c r="Q228" s="1599"/>
      <c r="R228" s="1600"/>
      <c r="S228" s="1601"/>
      <c r="T228" s="1623"/>
      <c r="U228" s="1601"/>
      <c r="V228" s="1623"/>
      <c r="W228" s="1601"/>
      <c r="X228" s="1623"/>
      <c r="Y228" s="1601"/>
      <c r="Z228" s="1623"/>
      <c r="AA228" s="1601"/>
      <c r="AB228" s="1623"/>
      <c r="AC228" s="1601"/>
      <c r="AD228" s="1623"/>
      <c r="AE228" s="1601"/>
      <c r="AF228" s="1623"/>
    </row>
    <row r="229" spans="1:32" s="1448" customFormat="1" ht="16.5" customHeight="1">
      <c r="A229" s="1607"/>
      <c r="B229" s="1595" t="s">
        <v>780</v>
      </c>
      <c r="C229" s="1597"/>
      <c r="D229" s="1597"/>
      <c r="E229" s="1597"/>
      <c r="F229" s="1600"/>
      <c r="G229" s="1600"/>
      <c r="H229" s="1600"/>
      <c r="I229" s="1624"/>
      <c r="J229" s="1600"/>
      <c r="K229" s="1600"/>
      <c r="L229" s="1600"/>
      <c r="M229" s="1599"/>
      <c r="N229" s="1600"/>
      <c r="O229" s="1599"/>
      <c r="P229" s="1600"/>
      <c r="Q229" s="1599"/>
      <c r="R229" s="1600"/>
      <c r="S229" s="1601"/>
      <c r="T229" s="1623"/>
      <c r="U229" s="1601"/>
      <c r="V229" s="1623"/>
      <c r="W229" s="1601"/>
      <c r="X229" s="1623"/>
      <c r="Y229" s="1601"/>
      <c r="Z229" s="1623"/>
      <c r="AA229" s="1601"/>
      <c r="AB229" s="1623"/>
      <c r="AC229" s="1601"/>
      <c r="AD229" s="1623"/>
      <c r="AE229" s="1601"/>
      <c r="AF229" s="1623"/>
    </row>
    <row r="230" spans="1:32" s="1448" customFormat="1" ht="16.5" customHeight="1">
      <c r="A230" s="1607">
        <v>84</v>
      </c>
      <c r="B230" s="1595" t="s">
        <v>781</v>
      </c>
      <c r="C230" s="1597" t="s">
        <v>485</v>
      </c>
      <c r="D230" s="1597">
        <v>2438.86</v>
      </c>
      <c r="E230" s="1597">
        <v>5</v>
      </c>
      <c r="F230" s="1600">
        <f>E230*D230</f>
        <v>12194.300000000001</v>
      </c>
      <c r="G230" s="1600">
        <f>+E230</f>
        <v>5</v>
      </c>
      <c r="H230" s="1600">
        <f>ROUND(G230*$D230,2)</f>
        <v>12194.3</v>
      </c>
      <c r="I230" s="1624"/>
      <c r="J230" s="1600">
        <f>I230*D230</f>
        <v>0</v>
      </c>
      <c r="K230" s="1599">
        <f>E230-G230+I230</f>
        <v>0</v>
      </c>
      <c r="L230" s="1600">
        <f>K230*D230</f>
        <v>0</v>
      </c>
      <c r="M230" s="1599">
        <f>S230+U230+W230+Y230+AA230+AC230</f>
        <v>5</v>
      </c>
      <c r="N230" s="1600">
        <f>M230*D230</f>
        <v>12194.300000000001</v>
      </c>
      <c r="O230" s="1599">
        <f>S230+U230+W230+Y230+AA230</f>
        <v>0</v>
      </c>
      <c r="P230" s="1600">
        <f>O230*D230</f>
        <v>0</v>
      </c>
      <c r="Q230" s="1599">
        <f>E230-O230</f>
        <v>5</v>
      </c>
      <c r="R230" s="1600">
        <f>Q230*D230</f>
        <v>12194.300000000001</v>
      </c>
      <c r="S230" s="1601"/>
      <c r="T230" s="1623"/>
      <c r="U230" s="1601"/>
      <c r="V230" s="1623"/>
      <c r="W230" s="1601"/>
      <c r="X230" s="1623"/>
      <c r="Y230" s="1601"/>
      <c r="Z230" s="1623"/>
      <c r="AA230" s="1601"/>
      <c r="AB230" s="1623"/>
      <c r="AC230" s="1601">
        <v>5</v>
      </c>
      <c r="AD230" s="1623">
        <f>AC230*D230</f>
        <v>12194.300000000001</v>
      </c>
      <c r="AE230" s="1601"/>
      <c r="AF230" s="1623"/>
    </row>
    <row r="231" spans="1:32" s="1448" customFormat="1" ht="16.5" customHeight="1">
      <c r="A231" s="1607">
        <v>85</v>
      </c>
      <c r="B231" s="1595" t="s">
        <v>782</v>
      </c>
      <c r="C231" s="1597" t="s">
        <v>485</v>
      </c>
      <c r="D231" s="1597">
        <v>2438.86</v>
      </c>
      <c r="E231" s="1597">
        <v>2</v>
      </c>
      <c r="F231" s="1600">
        <f>E231*D231</f>
        <v>4877.72</v>
      </c>
      <c r="G231" s="1600">
        <f>+E231</f>
        <v>2</v>
      </c>
      <c r="H231" s="1600">
        <f>ROUND(G231*$D231,2)</f>
        <v>4877.72</v>
      </c>
      <c r="I231" s="1624"/>
      <c r="J231" s="1600">
        <f>I231*D231</f>
        <v>0</v>
      </c>
      <c r="K231" s="1599">
        <f>E231-G231+I231</f>
        <v>0</v>
      </c>
      <c r="L231" s="1600">
        <f>K231*D231</f>
        <v>0</v>
      </c>
      <c r="M231" s="1599">
        <f>S231+U231+W231+Y231+AA231+AC231</f>
        <v>1</v>
      </c>
      <c r="N231" s="1600">
        <f>M231*D231</f>
        <v>2438.86</v>
      </c>
      <c r="O231" s="1599">
        <f>S231+U231+W231+Y231+AA231</f>
        <v>0</v>
      </c>
      <c r="P231" s="1600">
        <f>O231*D231</f>
        <v>0</v>
      </c>
      <c r="Q231" s="1599">
        <f>E231-O231</f>
        <v>2</v>
      </c>
      <c r="R231" s="1600">
        <f>Q231*D231</f>
        <v>4877.72</v>
      </c>
      <c r="S231" s="1601"/>
      <c r="T231" s="1623"/>
      <c r="U231" s="1601"/>
      <c r="V231" s="1623"/>
      <c r="W231" s="1601"/>
      <c r="X231" s="1623"/>
      <c r="Y231" s="1601"/>
      <c r="Z231" s="1623"/>
      <c r="AA231" s="1601"/>
      <c r="AB231" s="1623"/>
      <c r="AC231" s="1601">
        <v>1</v>
      </c>
      <c r="AD231" s="1623">
        <f>AC231*D231</f>
        <v>2438.86</v>
      </c>
      <c r="AE231" s="1601"/>
      <c r="AF231" s="1623"/>
    </row>
    <row r="232" spans="1:32" s="1448" customFormat="1" ht="16.5" customHeight="1">
      <c r="A232" s="1607">
        <v>86</v>
      </c>
      <c r="B232" s="1595" t="s">
        <v>783</v>
      </c>
      <c r="C232" s="1597" t="s">
        <v>485</v>
      </c>
      <c r="D232" s="1597">
        <v>2438.86</v>
      </c>
      <c r="E232" s="1597">
        <v>1</v>
      </c>
      <c r="F232" s="1600">
        <f>E232*D232</f>
        <v>2438.86</v>
      </c>
      <c r="G232" s="1600">
        <f>+E232</f>
        <v>1</v>
      </c>
      <c r="H232" s="1600">
        <f>ROUND(G232*$D232,2)</f>
        <v>2438.86</v>
      </c>
      <c r="I232" s="1624"/>
      <c r="J232" s="1600">
        <f>I232*D232</f>
        <v>0</v>
      </c>
      <c r="K232" s="1599">
        <f>E232-G232+I232</f>
        <v>0</v>
      </c>
      <c r="L232" s="1600">
        <f>K232*D232</f>
        <v>0</v>
      </c>
      <c r="M232" s="1599">
        <f>S232+U232+W232+Y232+AA232+AC232</f>
        <v>1</v>
      </c>
      <c r="N232" s="1600">
        <f>M232*D232</f>
        <v>2438.86</v>
      </c>
      <c r="O232" s="1599">
        <f>S232+U232+W232+Y232+AA232</f>
        <v>0</v>
      </c>
      <c r="P232" s="1600">
        <f>O232*D232</f>
        <v>0</v>
      </c>
      <c r="Q232" s="1599">
        <f>E232-O232</f>
        <v>1</v>
      </c>
      <c r="R232" s="1600">
        <f>Q232*D232</f>
        <v>2438.86</v>
      </c>
      <c r="S232" s="1601"/>
      <c r="T232" s="1623"/>
      <c r="U232" s="1601"/>
      <c r="V232" s="1623"/>
      <c r="W232" s="1601"/>
      <c r="X232" s="1623"/>
      <c r="Y232" s="1601"/>
      <c r="Z232" s="1623"/>
      <c r="AA232" s="1601"/>
      <c r="AB232" s="1623"/>
      <c r="AC232" s="1601">
        <v>1</v>
      </c>
      <c r="AD232" s="1623">
        <f>AC232*D232</f>
        <v>2438.86</v>
      </c>
      <c r="AE232" s="1601"/>
      <c r="AF232" s="1623"/>
    </row>
    <row r="233" spans="1:32" s="1448" customFormat="1" ht="16.5" customHeight="1">
      <c r="A233" s="1607">
        <v>87</v>
      </c>
      <c r="B233" s="1595" t="s">
        <v>784</v>
      </c>
      <c r="C233" s="1597" t="s">
        <v>485</v>
      </c>
      <c r="D233" s="1597">
        <v>3959.7</v>
      </c>
      <c r="E233" s="1597">
        <v>1</v>
      </c>
      <c r="F233" s="1600">
        <f>E233*D233</f>
        <v>3959.7</v>
      </c>
      <c r="G233" s="1600">
        <f>+E233</f>
        <v>1</v>
      </c>
      <c r="H233" s="1600">
        <f>ROUND(G233*$D233,2)</f>
        <v>3959.7</v>
      </c>
      <c r="I233" s="1624"/>
      <c r="J233" s="1600">
        <f>I233*D233</f>
        <v>0</v>
      </c>
      <c r="K233" s="1599">
        <f>E233-G233+I233</f>
        <v>0</v>
      </c>
      <c r="L233" s="1600">
        <f>K233*D233</f>
        <v>0</v>
      </c>
      <c r="M233" s="1599">
        <f>S233+U233+W233+Y233+AA233+AC233</f>
        <v>15</v>
      </c>
      <c r="N233" s="1600">
        <f>M233*D233</f>
        <v>59395.5</v>
      </c>
      <c r="O233" s="1599">
        <f>S233+U233+W233+Y233+AA233</f>
        <v>0</v>
      </c>
      <c r="P233" s="1600">
        <f>O233*D233</f>
        <v>0</v>
      </c>
      <c r="Q233" s="1599">
        <f>E233-O233</f>
        <v>1</v>
      </c>
      <c r="R233" s="1600">
        <f>Q233*D233</f>
        <v>3959.7</v>
      </c>
      <c r="S233" s="1601"/>
      <c r="T233" s="1623"/>
      <c r="U233" s="1601"/>
      <c r="V233" s="1623"/>
      <c r="W233" s="1601"/>
      <c r="X233" s="1623"/>
      <c r="Y233" s="1601"/>
      <c r="Z233" s="1623"/>
      <c r="AA233" s="1601"/>
      <c r="AB233" s="1623"/>
      <c r="AC233" s="1601">
        <v>15</v>
      </c>
      <c r="AD233" s="1623">
        <f>AC233*D233</f>
        <v>59395.5</v>
      </c>
      <c r="AE233" s="1601"/>
      <c r="AF233" s="1623"/>
    </row>
    <row r="234" spans="1:32" s="1448" customFormat="1" ht="16.5" customHeight="1">
      <c r="A234" s="1607"/>
      <c r="B234" s="1595" t="s">
        <v>785</v>
      </c>
      <c r="C234" s="1597"/>
      <c r="D234" s="1597"/>
      <c r="E234" s="1597"/>
      <c r="F234" s="1600"/>
      <c r="G234" s="1600"/>
      <c r="H234" s="1600"/>
      <c r="I234" s="1624"/>
      <c r="J234" s="1600"/>
      <c r="K234" s="1600"/>
      <c r="L234" s="1600"/>
      <c r="M234" s="1599"/>
      <c r="N234" s="1600"/>
      <c r="O234" s="1599"/>
      <c r="P234" s="1600"/>
      <c r="Q234" s="1599"/>
      <c r="R234" s="1600"/>
      <c r="S234" s="1601"/>
      <c r="T234" s="1623"/>
      <c r="U234" s="1601"/>
      <c r="V234" s="1623"/>
      <c r="W234" s="1601"/>
      <c r="X234" s="1623"/>
      <c r="Y234" s="1601"/>
      <c r="Z234" s="1623"/>
      <c r="AA234" s="1601"/>
      <c r="AB234" s="1623"/>
      <c r="AC234" s="1601"/>
      <c r="AD234" s="1623"/>
      <c r="AE234" s="1601"/>
      <c r="AF234" s="1623"/>
    </row>
    <row r="235" spans="1:32" s="1448" customFormat="1" ht="16.5" customHeight="1">
      <c r="A235" s="1607"/>
      <c r="B235" s="1595" t="s">
        <v>786</v>
      </c>
      <c r="C235" s="1597"/>
      <c r="D235" s="1597"/>
      <c r="E235" s="1597"/>
      <c r="F235" s="1600"/>
      <c r="G235" s="1600"/>
      <c r="H235" s="1600"/>
      <c r="I235" s="1624"/>
      <c r="J235" s="1600"/>
      <c r="K235" s="1600"/>
      <c r="L235" s="1600"/>
      <c r="M235" s="1599"/>
      <c r="N235" s="1600"/>
      <c r="O235" s="1599"/>
      <c r="P235" s="1600"/>
      <c r="Q235" s="1599"/>
      <c r="R235" s="1600"/>
      <c r="S235" s="1601"/>
      <c r="T235" s="1623"/>
      <c r="U235" s="1601"/>
      <c r="V235" s="1623"/>
      <c r="W235" s="1601"/>
      <c r="X235" s="1623"/>
      <c r="Y235" s="1601"/>
      <c r="Z235" s="1623"/>
      <c r="AA235" s="1601"/>
      <c r="AB235" s="1623"/>
      <c r="AC235" s="1601"/>
      <c r="AD235" s="1623"/>
      <c r="AE235" s="1601"/>
      <c r="AF235" s="1623"/>
    </row>
    <row r="236" spans="1:32" s="1448" customFormat="1" ht="16.5" customHeight="1">
      <c r="A236" s="1607">
        <v>88</v>
      </c>
      <c r="B236" s="1595" t="s">
        <v>787</v>
      </c>
      <c r="C236" s="1597" t="s">
        <v>485</v>
      </c>
      <c r="D236" s="1597">
        <v>2234.04</v>
      </c>
      <c r="E236" s="1597">
        <v>6</v>
      </c>
      <c r="F236" s="1600">
        <f>E236*D236</f>
        <v>13404.24</v>
      </c>
      <c r="G236" s="1600">
        <f>+E236</f>
        <v>6</v>
      </c>
      <c r="H236" s="1600">
        <f>ROUND(G236*$D236,2)</f>
        <v>13404.24</v>
      </c>
      <c r="I236" s="1624"/>
      <c r="J236" s="1600">
        <f>I236*D236</f>
        <v>0</v>
      </c>
      <c r="K236" s="1599">
        <f>E236-G236+I236</f>
        <v>0</v>
      </c>
      <c r="L236" s="1600">
        <f>K236*D236</f>
        <v>0</v>
      </c>
      <c r="M236" s="1599">
        <f>S236+U236+W236+Y236+AA236+AC236</f>
        <v>3</v>
      </c>
      <c r="N236" s="1600">
        <f>M236*D236</f>
        <v>6702.12</v>
      </c>
      <c r="O236" s="1599">
        <f>S236+U236+W236+Y236+AA236</f>
        <v>0</v>
      </c>
      <c r="P236" s="1600">
        <f>O236*D236</f>
        <v>0</v>
      </c>
      <c r="Q236" s="1599">
        <f>E236-O236</f>
        <v>6</v>
      </c>
      <c r="R236" s="1600">
        <f>Q236*D236</f>
        <v>13404.24</v>
      </c>
      <c r="S236" s="1601"/>
      <c r="T236" s="1623"/>
      <c r="U236" s="1601"/>
      <c r="V236" s="1623"/>
      <c r="W236" s="1601"/>
      <c r="X236" s="1623"/>
      <c r="Y236" s="1601"/>
      <c r="Z236" s="1623"/>
      <c r="AA236" s="1601"/>
      <c r="AB236" s="1623"/>
      <c r="AC236" s="1601">
        <v>3</v>
      </c>
      <c r="AD236" s="1623">
        <f>AC236*D236</f>
        <v>6702.12</v>
      </c>
      <c r="AE236" s="1601"/>
      <c r="AF236" s="1623"/>
    </row>
    <row r="237" spans="1:32" s="1448" customFormat="1" ht="16.5" customHeight="1">
      <c r="A237" s="1607"/>
      <c r="B237" s="1595" t="s">
        <v>788</v>
      </c>
      <c r="C237" s="1597"/>
      <c r="D237" s="1597"/>
      <c r="E237" s="1597"/>
      <c r="F237" s="1600"/>
      <c r="G237" s="1600"/>
      <c r="H237" s="1600"/>
      <c r="I237" s="1624"/>
      <c r="J237" s="1600"/>
      <c r="K237" s="1600"/>
      <c r="L237" s="1600"/>
      <c r="M237" s="1599"/>
      <c r="N237" s="1600"/>
      <c r="O237" s="1599"/>
      <c r="P237" s="1600"/>
      <c r="Q237" s="1599"/>
      <c r="R237" s="1600"/>
      <c r="S237" s="1601"/>
      <c r="T237" s="1623"/>
      <c r="U237" s="1601"/>
      <c r="V237" s="1623"/>
      <c r="W237" s="1601"/>
      <c r="X237" s="1623"/>
      <c r="Y237" s="1601"/>
      <c r="Z237" s="1623"/>
      <c r="AA237" s="1601"/>
      <c r="AB237" s="1623"/>
      <c r="AC237" s="1601"/>
      <c r="AD237" s="1623"/>
      <c r="AE237" s="1601"/>
      <c r="AF237" s="1623"/>
    </row>
    <row r="238" spans="1:32" s="1448" customFormat="1" ht="16.5" customHeight="1">
      <c r="A238" s="1607">
        <v>89</v>
      </c>
      <c r="B238" s="1595" t="s">
        <v>789</v>
      </c>
      <c r="C238" s="1597" t="s">
        <v>485</v>
      </c>
      <c r="D238" s="1597">
        <v>9181.51</v>
      </c>
      <c r="E238" s="1597">
        <v>2</v>
      </c>
      <c r="F238" s="1600">
        <f t="shared" ref="F238:F244" si="0">E238*D238</f>
        <v>18363.02</v>
      </c>
      <c r="G238" s="1600">
        <f t="shared" ref="G238:G244" si="1">+E238</f>
        <v>2</v>
      </c>
      <c r="H238" s="1600">
        <f t="shared" ref="H238:H244" si="2">ROUND(G238*$D238,2)</f>
        <v>18363.02</v>
      </c>
      <c r="I238" s="1624"/>
      <c r="J238" s="1600">
        <f t="shared" ref="J238:J244" si="3">I238*D238</f>
        <v>0</v>
      </c>
      <c r="K238" s="1599">
        <f t="shared" ref="K238:K244" si="4">E238-G238+I238</f>
        <v>0</v>
      </c>
      <c r="L238" s="1600">
        <f t="shared" ref="L238:L244" si="5">K238*D238</f>
        <v>0</v>
      </c>
      <c r="M238" s="1599">
        <f t="shared" ref="M238:M244" si="6">S238+U238+W238+Y238+AA238+AC238</f>
        <v>1</v>
      </c>
      <c r="N238" s="1600">
        <f t="shared" ref="N238:N244" si="7">M238*D238</f>
        <v>9181.51</v>
      </c>
      <c r="O238" s="1599">
        <f t="shared" ref="O238:O244" si="8">S238+U238+W238+Y238+AA238</f>
        <v>0</v>
      </c>
      <c r="P238" s="1600">
        <f t="shared" ref="P238:P244" si="9">O238*D238</f>
        <v>0</v>
      </c>
      <c r="Q238" s="1599">
        <f t="shared" ref="Q238:Q244" si="10">E238-O238</f>
        <v>2</v>
      </c>
      <c r="R238" s="1600">
        <f t="shared" ref="R238:R244" si="11">Q238*D238</f>
        <v>18363.02</v>
      </c>
      <c r="S238" s="1601"/>
      <c r="T238" s="1623"/>
      <c r="U238" s="1601"/>
      <c r="V238" s="1623"/>
      <c r="W238" s="1601"/>
      <c r="X238" s="1623"/>
      <c r="Y238" s="1601"/>
      <c r="Z238" s="1623"/>
      <c r="AA238" s="1601"/>
      <c r="AB238" s="1623"/>
      <c r="AC238" s="1601">
        <v>1</v>
      </c>
      <c r="AD238" s="1623">
        <f t="shared" ref="AD238:AD243" si="12">AC238*D238</f>
        <v>9181.51</v>
      </c>
      <c r="AE238" s="1601"/>
      <c r="AF238" s="1623"/>
    </row>
    <row r="239" spans="1:32" s="1448" customFormat="1" ht="16.5" customHeight="1">
      <c r="A239" s="1607">
        <v>90</v>
      </c>
      <c r="B239" s="1595" t="s">
        <v>790</v>
      </c>
      <c r="C239" s="1597" t="s">
        <v>485</v>
      </c>
      <c r="D239" s="1597">
        <v>9181.51</v>
      </c>
      <c r="E239" s="1597">
        <v>2</v>
      </c>
      <c r="F239" s="1600">
        <f t="shared" si="0"/>
        <v>18363.02</v>
      </c>
      <c r="G239" s="1600">
        <f t="shared" si="1"/>
        <v>2</v>
      </c>
      <c r="H239" s="1600">
        <f t="shared" si="2"/>
        <v>18363.02</v>
      </c>
      <c r="I239" s="1624"/>
      <c r="J239" s="1600">
        <f t="shared" si="3"/>
        <v>0</v>
      </c>
      <c r="K239" s="1599">
        <f t="shared" si="4"/>
        <v>0</v>
      </c>
      <c r="L239" s="1600">
        <f t="shared" si="5"/>
        <v>0</v>
      </c>
      <c r="M239" s="1599">
        <f t="shared" si="6"/>
        <v>1</v>
      </c>
      <c r="N239" s="1600">
        <f t="shared" si="7"/>
        <v>9181.51</v>
      </c>
      <c r="O239" s="1599">
        <f t="shared" si="8"/>
        <v>0</v>
      </c>
      <c r="P239" s="1600">
        <f t="shared" si="9"/>
        <v>0</v>
      </c>
      <c r="Q239" s="1599">
        <f t="shared" si="10"/>
        <v>2</v>
      </c>
      <c r="R239" s="1600">
        <f t="shared" si="11"/>
        <v>18363.02</v>
      </c>
      <c r="S239" s="1601"/>
      <c r="T239" s="1623"/>
      <c r="U239" s="1601"/>
      <c r="V239" s="1623"/>
      <c r="W239" s="1601"/>
      <c r="X239" s="1623"/>
      <c r="Y239" s="1601"/>
      <c r="Z239" s="1623"/>
      <c r="AA239" s="1601"/>
      <c r="AB239" s="1623"/>
      <c r="AC239" s="1601">
        <v>1</v>
      </c>
      <c r="AD239" s="1623">
        <f t="shared" si="12"/>
        <v>9181.51</v>
      </c>
      <c r="AE239" s="1601"/>
      <c r="AF239" s="1623"/>
    </row>
    <row r="240" spans="1:32" s="1448" customFormat="1" ht="16.5" customHeight="1">
      <c r="A240" s="1607">
        <v>91</v>
      </c>
      <c r="B240" s="1595" t="s">
        <v>791</v>
      </c>
      <c r="C240" s="1597" t="s">
        <v>485</v>
      </c>
      <c r="D240" s="1597">
        <v>11697.82</v>
      </c>
      <c r="E240" s="1597">
        <v>2</v>
      </c>
      <c r="F240" s="1600">
        <f t="shared" si="0"/>
        <v>23395.64</v>
      </c>
      <c r="G240" s="1600">
        <f t="shared" si="1"/>
        <v>2</v>
      </c>
      <c r="H240" s="1600">
        <f t="shared" si="2"/>
        <v>23395.64</v>
      </c>
      <c r="I240" s="1624"/>
      <c r="J240" s="1600">
        <f t="shared" si="3"/>
        <v>0</v>
      </c>
      <c r="K240" s="1599">
        <f t="shared" si="4"/>
        <v>0</v>
      </c>
      <c r="L240" s="1600">
        <f t="shared" si="5"/>
        <v>0</v>
      </c>
      <c r="M240" s="1599">
        <f t="shared" si="6"/>
        <v>1</v>
      </c>
      <c r="N240" s="1600">
        <f t="shared" si="7"/>
        <v>11697.82</v>
      </c>
      <c r="O240" s="1599">
        <f t="shared" si="8"/>
        <v>0</v>
      </c>
      <c r="P240" s="1600">
        <f t="shared" si="9"/>
        <v>0</v>
      </c>
      <c r="Q240" s="1599">
        <f t="shared" si="10"/>
        <v>2</v>
      </c>
      <c r="R240" s="1600">
        <f t="shared" si="11"/>
        <v>23395.64</v>
      </c>
      <c r="S240" s="1601"/>
      <c r="T240" s="1623"/>
      <c r="U240" s="1601"/>
      <c r="V240" s="1623"/>
      <c r="W240" s="1601"/>
      <c r="X240" s="1623"/>
      <c r="Y240" s="1601"/>
      <c r="Z240" s="1623"/>
      <c r="AA240" s="1601"/>
      <c r="AB240" s="1623"/>
      <c r="AC240" s="1601">
        <v>1</v>
      </c>
      <c r="AD240" s="1623">
        <f t="shared" si="12"/>
        <v>11697.82</v>
      </c>
      <c r="AE240" s="1601">
        <v>1</v>
      </c>
      <c r="AF240" s="1623">
        <f>AE240*D240</f>
        <v>11697.82</v>
      </c>
    </row>
    <row r="241" spans="1:32" s="1448" customFormat="1" ht="16.5" customHeight="1">
      <c r="A241" s="1607">
        <v>92</v>
      </c>
      <c r="B241" s="1595" t="s">
        <v>792</v>
      </c>
      <c r="C241" s="1597" t="s">
        <v>485</v>
      </c>
      <c r="D241" s="1597">
        <v>11697.82</v>
      </c>
      <c r="E241" s="1597">
        <v>2</v>
      </c>
      <c r="F241" s="1600">
        <f t="shared" si="0"/>
        <v>23395.64</v>
      </c>
      <c r="G241" s="1600">
        <f t="shared" si="1"/>
        <v>2</v>
      </c>
      <c r="H241" s="1600">
        <f t="shared" si="2"/>
        <v>23395.64</v>
      </c>
      <c r="I241" s="1624"/>
      <c r="J241" s="1600">
        <f t="shared" si="3"/>
        <v>0</v>
      </c>
      <c r="K241" s="1599">
        <f t="shared" si="4"/>
        <v>0</v>
      </c>
      <c r="L241" s="1600">
        <f t="shared" si="5"/>
        <v>0</v>
      </c>
      <c r="M241" s="1599">
        <f t="shared" si="6"/>
        <v>1</v>
      </c>
      <c r="N241" s="1600">
        <f t="shared" si="7"/>
        <v>11697.82</v>
      </c>
      <c r="O241" s="1599">
        <f t="shared" si="8"/>
        <v>0</v>
      </c>
      <c r="P241" s="1600">
        <f t="shared" si="9"/>
        <v>0</v>
      </c>
      <c r="Q241" s="1599">
        <f t="shared" si="10"/>
        <v>2</v>
      </c>
      <c r="R241" s="1600">
        <f t="shared" si="11"/>
        <v>23395.64</v>
      </c>
      <c r="S241" s="1601"/>
      <c r="T241" s="1623"/>
      <c r="U241" s="1601"/>
      <c r="V241" s="1623"/>
      <c r="W241" s="1601"/>
      <c r="X241" s="1623"/>
      <c r="Y241" s="1601"/>
      <c r="Z241" s="1623"/>
      <c r="AA241" s="1601"/>
      <c r="AB241" s="1623"/>
      <c r="AC241" s="1601">
        <v>1</v>
      </c>
      <c r="AD241" s="1623">
        <f t="shared" si="12"/>
        <v>11697.82</v>
      </c>
      <c r="AE241" s="1601"/>
      <c r="AF241" s="1623"/>
    </row>
    <row r="242" spans="1:32" s="1448" customFormat="1" ht="16.5" customHeight="1">
      <c r="A242" s="1607">
        <v>93</v>
      </c>
      <c r="B242" s="1595" t="s">
        <v>793</v>
      </c>
      <c r="C242" s="1597" t="s">
        <v>485</v>
      </c>
      <c r="D242" s="1597">
        <v>11697.82</v>
      </c>
      <c r="E242" s="1597">
        <v>2</v>
      </c>
      <c r="F242" s="1600">
        <f t="shared" si="0"/>
        <v>23395.64</v>
      </c>
      <c r="G242" s="1600">
        <f t="shared" si="1"/>
        <v>2</v>
      </c>
      <c r="H242" s="1600">
        <f t="shared" si="2"/>
        <v>23395.64</v>
      </c>
      <c r="I242" s="1624"/>
      <c r="J242" s="1600">
        <f t="shared" si="3"/>
        <v>0</v>
      </c>
      <c r="K242" s="1599">
        <f t="shared" si="4"/>
        <v>0</v>
      </c>
      <c r="L242" s="1600">
        <f t="shared" si="5"/>
        <v>0</v>
      </c>
      <c r="M242" s="1599">
        <f t="shared" si="6"/>
        <v>1</v>
      </c>
      <c r="N242" s="1600">
        <f t="shared" si="7"/>
        <v>11697.82</v>
      </c>
      <c r="O242" s="1599">
        <f t="shared" si="8"/>
        <v>0</v>
      </c>
      <c r="P242" s="1600">
        <f t="shared" si="9"/>
        <v>0</v>
      </c>
      <c r="Q242" s="1599">
        <f t="shared" si="10"/>
        <v>2</v>
      </c>
      <c r="R242" s="1600">
        <f t="shared" si="11"/>
        <v>23395.64</v>
      </c>
      <c r="S242" s="1601"/>
      <c r="T242" s="1623"/>
      <c r="U242" s="1601"/>
      <c r="V242" s="1623"/>
      <c r="W242" s="1601"/>
      <c r="X242" s="1623"/>
      <c r="Y242" s="1601"/>
      <c r="Z242" s="1623"/>
      <c r="AA242" s="1601"/>
      <c r="AB242" s="1623"/>
      <c r="AC242" s="1601">
        <v>1</v>
      </c>
      <c r="AD242" s="1623">
        <f t="shared" si="12"/>
        <v>11697.82</v>
      </c>
      <c r="AE242" s="1601"/>
      <c r="AF242" s="1623"/>
    </row>
    <row r="243" spans="1:32" s="1448" customFormat="1" ht="16.5" customHeight="1">
      <c r="A243" s="1607">
        <v>94</v>
      </c>
      <c r="B243" s="1595" t="s">
        <v>794</v>
      </c>
      <c r="C243" s="1597" t="s">
        <v>485</v>
      </c>
      <c r="D243" s="1597">
        <v>60033.17</v>
      </c>
      <c r="E243" s="1597">
        <v>2</v>
      </c>
      <c r="F243" s="1600">
        <f t="shared" si="0"/>
        <v>120066.34</v>
      </c>
      <c r="G243" s="1600">
        <f t="shared" si="1"/>
        <v>2</v>
      </c>
      <c r="H243" s="1600">
        <f t="shared" si="2"/>
        <v>120066.34</v>
      </c>
      <c r="I243" s="1624"/>
      <c r="J243" s="1600">
        <f t="shared" si="3"/>
        <v>0</v>
      </c>
      <c r="K243" s="1599">
        <f t="shared" si="4"/>
        <v>0</v>
      </c>
      <c r="L243" s="1600">
        <f t="shared" si="5"/>
        <v>0</v>
      </c>
      <c r="M243" s="1599">
        <f t="shared" si="6"/>
        <v>1</v>
      </c>
      <c r="N243" s="1600">
        <f t="shared" si="7"/>
        <v>60033.17</v>
      </c>
      <c r="O243" s="1599">
        <f t="shared" si="8"/>
        <v>0</v>
      </c>
      <c r="P243" s="1600">
        <f t="shared" si="9"/>
        <v>0</v>
      </c>
      <c r="Q243" s="1599">
        <f t="shared" si="10"/>
        <v>2</v>
      </c>
      <c r="R243" s="1600">
        <f t="shared" si="11"/>
        <v>120066.34</v>
      </c>
      <c r="S243" s="1601"/>
      <c r="T243" s="1623"/>
      <c r="U243" s="1601"/>
      <c r="V243" s="1623"/>
      <c r="W243" s="1601"/>
      <c r="X243" s="1623"/>
      <c r="Y243" s="1601"/>
      <c r="Z243" s="1623"/>
      <c r="AA243" s="1601"/>
      <c r="AB243" s="1623"/>
      <c r="AC243" s="1601">
        <v>1</v>
      </c>
      <c r="AD243" s="1623">
        <f t="shared" si="12"/>
        <v>60033.17</v>
      </c>
      <c r="AE243" s="1601"/>
      <c r="AF243" s="1623"/>
    </row>
    <row r="244" spans="1:32" s="1448" customFormat="1" ht="16.5" customHeight="1">
      <c r="A244" s="1607">
        <v>95</v>
      </c>
      <c r="B244" s="1595" t="s">
        <v>795</v>
      </c>
      <c r="C244" s="1597" t="s">
        <v>485</v>
      </c>
      <c r="D244" s="1597">
        <v>2438.86</v>
      </c>
      <c r="E244" s="1597">
        <v>2</v>
      </c>
      <c r="F244" s="1600">
        <f t="shared" si="0"/>
        <v>4877.72</v>
      </c>
      <c r="G244" s="1600">
        <f t="shared" si="1"/>
        <v>2</v>
      </c>
      <c r="H244" s="1600">
        <f t="shared" si="2"/>
        <v>4877.72</v>
      </c>
      <c r="I244" s="1624"/>
      <c r="J244" s="1600">
        <f t="shared" si="3"/>
        <v>0</v>
      </c>
      <c r="K244" s="1599">
        <f t="shared" si="4"/>
        <v>0</v>
      </c>
      <c r="L244" s="1600">
        <f t="shared" si="5"/>
        <v>0</v>
      </c>
      <c r="M244" s="1599">
        <f t="shared" si="6"/>
        <v>0</v>
      </c>
      <c r="N244" s="1600">
        <f t="shared" si="7"/>
        <v>0</v>
      </c>
      <c r="O244" s="1599">
        <f t="shared" si="8"/>
        <v>0</v>
      </c>
      <c r="P244" s="1600">
        <f t="shared" si="9"/>
        <v>0</v>
      </c>
      <c r="Q244" s="1599">
        <f t="shared" si="10"/>
        <v>2</v>
      </c>
      <c r="R244" s="1600">
        <f t="shared" si="11"/>
        <v>4877.72</v>
      </c>
      <c r="S244" s="1601"/>
      <c r="T244" s="1623"/>
      <c r="U244" s="1601"/>
      <c r="V244" s="1623"/>
      <c r="W244" s="1601"/>
      <c r="X244" s="1623"/>
      <c r="Y244" s="1601"/>
      <c r="Z244" s="1623"/>
      <c r="AA244" s="1601"/>
      <c r="AB244" s="1623"/>
      <c r="AC244" s="1601"/>
      <c r="AD244" s="1623"/>
      <c r="AE244" s="1601"/>
      <c r="AF244" s="1623"/>
    </row>
    <row r="245" spans="1:32" s="1448" customFormat="1" ht="16.5" customHeight="1">
      <c r="A245" s="1607"/>
      <c r="B245" s="1595" t="s">
        <v>796</v>
      </c>
      <c r="C245" s="1597"/>
      <c r="D245" s="1597"/>
      <c r="E245" s="1597"/>
      <c r="F245" s="1600"/>
      <c r="G245" s="1600"/>
      <c r="H245" s="1600"/>
      <c r="I245" s="1624"/>
      <c r="J245" s="1600"/>
      <c r="K245" s="1600"/>
      <c r="L245" s="1600"/>
      <c r="M245" s="1599"/>
      <c r="N245" s="1600"/>
      <c r="O245" s="1599"/>
      <c r="P245" s="1600"/>
      <c r="Q245" s="1599"/>
      <c r="R245" s="1600"/>
      <c r="S245" s="1601"/>
      <c r="T245" s="1623"/>
      <c r="U245" s="1601"/>
      <c r="V245" s="1623"/>
      <c r="W245" s="1601"/>
      <c r="X245" s="1623"/>
      <c r="Y245" s="1601"/>
      <c r="Z245" s="1623"/>
      <c r="AA245" s="1601"/>
      <c r="AB245" s="1623"/>
      <c r="AC245" s="1601"/>
      <c r="AD245" s="1623"/>
      <c r="AE245" s="1601"/>
      <c r="AF245" s="1623"/>
    </row>
    <row r="246" spans="1:32" s="1448" customFormat="1" ht="16.5" customHeight="1">
      <c r="A246" s="1607"/>
      <c r="B246" s="1595" t="s">
        <v>797</v>
      </c>
      <c r="C246" s="1597"/>
      <c r="D246" s="1597"/>
      <c r="E246" s="1597"/>
      <c r="F246" s="1600"/>
      <c r="G246" s="1600"/>
      <c r="H246" s="1600"/>
      <c r="I246" s="1624"/>
      <c r="J246" s="1600"/>
      <c r="K246" s="1600"/>
      <c r="L246" s="1600"/>
      <c r="M246" s="1599"/>
      <c r="N246" s="1600"/>
      <c r="O246" s="1599"/>
      <c r="P246" s="1600"/>
      <c r="Q246" s="1599"/>
      <c r="R246" s="1600"/>
      <c r="S246" s="1601"/>
      <c r="T246" s="1623"/>
      <c r="U246" s="1601"/>
      <c r="V246" s="1623"/>
      <c r="W246" s="1601"/>
      <c r="X246" s="1623"/>
      <c r="Y246" s="1601"/>
      <c r="Z246" s="1623"/>
      <c r="AA246" s="1601"/>
      <c r="AB246" s="1623"/>
      <c r="AC246" s="1601"/>
      <c r="AD246" s="1623"/>
      <c r="AE246" s="1601"/>
      <c r="AF246" s="1623"/>
    </row>
    <row r="247" spans="1:32" s="1448" customFormat="1" ht="16.5" customHeight="1">
      <c r="A247" s="1607">
        <v>96</v>
      </c>
      <c r="B247" s="1595" t="s">
        <v>798</v>
      </c>
      <c r="C247" s="1597" t="s">
        <v>485</v>
      </c>
      <c r="D247" s="1597">
        <v>2638.63</v>
      </c>
      <c r="E247" s="1597">
        <v>2</v>
      </c>
      <c r="F247" s="1600">
        <f>E247*D247</f>
        <v>5277.26</v>
      </c>
      <c r="G247" s="1600">
        <f>+E247</f>
        <v>2</v>
      </c>
      <c r="H247" s="1600">
        <f>ROUND(G247*$D247,2)</f>
        <v>5277.26</v>
      </c>
      <c r="I247" s="1624"/>
      <c r="J247" s="1600">
        <f>I247*D247</f>
        <v>0</v>
      </c>
      <c r="K247" s="1599">
        <f>E247-G247+I247</f>
        <v>0</v>
      </c>
      <c r="L247" s="1600">
        <f>K247*D247</f>
        <v>0</v>
      </c>
      <c r="M247" s="1599">
        <f>S247+U247+W247+Y247+AA247+AC247</f>
        <v>3</v>
      </c>
      <c r="N247" s="1600">
        <f>M247*D247</f>
        <v>7915.89</v>
      </c>
      <c r="O247" s="1599">
        <f>S247+U247+W247+Y247+AA247</f>
        <v>0</v>
      </c>
      <c r="P247" s="1600">
        <f>O247*D247</f>
        <v>0</v>
      </c>
      <c r="Q247" s="1599">
        <f>E247-O247</f>
        <v>2</v>
      </c>
      <c r="R247" s="1600">
        <f>Q247*D247</f>
        <v>5277.26</v>
      </c>
      <c r="S247" s="1601"/>
      <c r="T247" s="1623"/>
      <c r="U247" s="1601"/>
      <c r="V247" s="1623"/>
      <c r="W247" s="1601"/>
      <c r="X247" s="1623"/>
      <c r="Y247" s="1601"/>
      <c r="Z247" s="1623"/>
      <c r="AA247" s="1601"/>
      <c r="AB247" s="1623"/>
      <c r="AC247" s="1601">
        <v>3</v>
      </c>
      <c r="AD247" s="1623">
        <f>AC247*D247</f>
        <v>7915.89</v>
      </c>
      <c r="AE247" s="1601"/>
      <c r="AF247" s="1623"/>
    </row>
    <row r="248" spans="1:32" s="1448" customFormat="1" ht="16.5" customHeight="1">
      <c r="A248" s="1607"/>
      <c r="B248" s="1595" t="s">
        <v>799</v>
      </c>
      <c r="C248" s="1597"/>
      <c r="D248" s="1597"/>
      <c r="E248" s="1597"/>
      <c r="F248" s="1600"/>
      <c r="G248" s="1600"/>
      <c r="H248" s="1600"/>
      <c r="I248" s="1624"/>
      <c r="J248" s="1600"/>
      <c r="K248" s="1600"/>
      <c r="L248" s="1600"/>
      <c r="M248" s="1599"/>
      <c r="N248" s="1600"/>
      <c r="O248" s="1599"/>
      <c r="P248" s="1600"/>
      <c r="Q248" s="1599"/>
      <c r="R248" s="1600"/>
      <c r="S248" s="1601"/>
      <c r="T248" s="1623"/>
      <c r="U248" s="1601"/>
      <c r="V248" s="1623"/>
      <c r="W248" s="1601"/>
      <c r="X248" s="1623"/>
      <c r="Y248" s="1601"/>
      <c r="Z248" s="1623"/>
      <c r="AA248" s="1601"/>
      <c r="AB248" s="1623"/>
      <c r="AC248" s="1601"/>
      <c r="AD248" s="1623"/>
      <c r="AE248" s="1601"/>
      <c r="AF248" s="1623"/>
    </row>
    <row r="249" spans="1:32" s="1448" customFormat="1" ht="16.5" customHeight="1">
      <c r="A249" s="1607">
        <v>97</v>
      </c>
      <c r="B249" s="1595" t="s">
        <v>800</v>
      </c>
      <c r="C249" s="1597" t="s">
        <v>485</v>
      </c>
      <c r="D249" s="1597">
        <v>2638.63</v>
      </c>
      <c r="E249" s="1597">
        <v>2</v>
      </c>
      <c r="F249" s="1600">
        <f>E249*D249</f>
        <v>5277.26</v>
      </c>
      <c r="G249" s="1600">
        <f>+E249</f>
        <v>2</v>
      </c>
      <c r="H249" s="1600">
        <f>ROUND(G249*$D249,2)</f>
        <v>5277.26</v>
      </c>
      <c r="I249" s="1624"/>
      <c r="J249" s="1600">
        <f>I249*D249</f>
        <v>0</v>
      </c>
      <c r="K249" s="1599">
        <f>E249-G249+I249</f>
        <v>0</v>
      </c>
      <c r="L249" s="1600">
        <f>K249*D249</f>
        <v>0</v>
      </c>
      <c r="M249" s="1599">
        <f>S249+U249+W249+Y249+AA249+AC249</f>
        <v>2</v>
      </c>
      <c r="N249" s="1600">
        <f>M249*D249</f>
        <v>5277.26</v>
      </c>
      <c r="O249" s="1599">
        <f>S249+U249+W249+Y249+AA249</f>
        <v>0</v>
      </c>
      <c r="P249" s="1600">
        <f>O249*D249</f>
        <v>0</v>
      </c>
      <c r="Q249" s="1599">
        <f>E249-O249</f>
        <v>2</v>
      </c>
      <c r="R249" s="1600">
        <f>Q249*D249</f>
        <v>5277.26</v>
      </c>
      <c r="S249" s="1601"/>
      <c r="T249" s="1623"/>
      <c r="U249" s="1601"/>
      <c r="V249" s="1623"/>
      <c r="W249" s="1601"/>
      <c r="X249" s="1623"/>
      <c r="Y249" s="1601"/>
      <c r="Z249" s="1623"/>
      <c r="AA249" s="1601"/>
      <c r="AB249" s="1623"/>
      <c r="AC249" s="1601">
        <v>2</v>
      </c>
      <c r="AD249" s="1623">
        <f>AC249*D249</f>
        <v>5277.26</v>
      </c>
      <c r="AE249" s="1601">
        <v>2</v>
      </c>
      <c r="AF249" s="1623">
        <f>AE249*D249</f>
        <v>5277.26</v>
      </c>
    </row>
    <row r="250" spans="1:32" s="1448" customFormat="1" ht="16.5" customHeight="1">
      <c r="A250" s="1607"/>
      <c r="B250" s="1595" t="s">
        <v>801</v>
      </c>
      <c r="C250" s="1597"/>
      <c r="D250" s="1597"/>
      <c r="E250" s="1597"/>
      <c r="F250" s="1600"/>
      <c r="G250" s="1600"/>
      <c r="H250" s="1600"/>
      <c r="I250" s="1624"/>
      <c r="J250" s="1600"/>
      <c r="K250" s="1600"/>
      <c r="L250" s="1600"/>
      <c r="M250" s="1599"/>
      <c r="N250" s="1600"/>
      <c r="O250" s="1599"/>
      <c r="P250" s="1600"/>
      <c r="Q250" s="1599"/>
      <c r="R250" s="1600"/>
      <c r="S250" s="1601"/>
      <c r="T250" s="1623"/>
      <c r="U250" s="1601"/>
      <c r="V250" s="1623"/>
      <c r="W250" s="1601"/>
      <c r="X250" s="1623"/>
      <c r="Y250" s="1601"/>
      <c r="Z250" s="1623"/>
      <c r="AA250" s="1601"/>
      <c r="AB250" s="1623"/>
      <c r="AC250" s="1601"/>
      <c r="AD250" s="1623"/>
      <c r="AE250" s="1601"/>
      <c r="AF250" s="1623"/>
    </row>
    <row r="251" spans="1:32" s="1448" customFormat="1" ht="16.5" customHeight="1">
      <c r="A251" s="1607">
        <v>98</v>
      </c>
      <c r="B251" s="1595" t="s">
        <v>802</v>
      </c>
      <c r="C251" s="1597" t="s">
        <v>485</v>
      </c>
      <c r="D251" s="1597">
        <v>1260.25</v>
      </c>
      <c r="E251" s="1597">
        <v>2</v>
      </c>
      <c r="F251" s="1600">
        <f>E251*D251</f>
        <v>2520.5</v>
      </c>
      <c r="G251" s="1600">
        <f>+E251</f>
        <v>2</v>
      </c>
      <c r="H251" s="1600">
        <f>ROUND(G251*$D251,2)</f>
        <v>2520.5</v>
      </c>
      <c r="I251" s="1624"/>
      <c r="J251" s="1600">
        <f>I251*D251</f>
        <v>0</v>
      </c>
      <c r="K251" s="1599">
        <f>E251-G251+I251</f>
        <v>0</v>
      </c>
      <c r="L251" s="1600">
        <f>K251*D251</f>
        <v>0</v>
      </c>
      <c r="M251" s="1599">
        <f>S251+U251+W251+Y251+AA251+AC251</f>
        <v>32</v>
      </c>
      <c r="N251" s="1600">
        <f>M251*D251</f>
        <v>40328</v>
      </c>
      <c r="O251" s="1599">
        <f>S251+U251+W251+Y251+AA251</f>
        <v>0</v>
      </c>
      <c r="P251" s="1600">
        <f>O251*D251</f>
        <v>0</v>
      </c>
      <c r="Q251" s="1599">
        <f>E251-O251</f>
        <v>2</v>
      </c>
      <c r="R251" s="1600">
        <f>Q251*D251</f>
        <v>2520.5</v>
      </c>
      <c r="S251" s="1601"/>
      <c r="T251" s="1623"/>
      <c r="U251" s="1601"/>
      <c r="V251" s="1623"/>
      <c r="W251" s="1601"/>
      <c r="X251" s="1623"/>
      <c r="Y251" s="1601"/>
      <c r="Z251" s="1623"/>
      <c r="AA251" s="1601"/>
      <c r="AB251" s="1623"/>
      <c r="AC251" s="1601">
        <v>32</v>
      </c>
      <c r="AD251" s="1623">
        <f>AC251*D251</f>
        <v>40328</v>
      </c>
      <c r="AE251" s="1601"/>
      <c r="AF251" s="1623"/>
    </row>
    <row r="252" spans="1:32" s="1448" customFormat="1" ht="16.5" customHeight="1">
      <c r="A252" s="1607"/>
      <c r="B252" s="1595" t="s">
        <v>803</v>
      </c>
      <c r="C252" s="1597"/>
      <c r="D252" s="1597"/>
      <c r="E252" s="1597"/>
      <c r="F252" s="1600"/>
      <c r="G252" s="1600"/>
      <c r="H252" s="1600"/>
      <c r="I252" s="1624"/>
      <c r="J252" s="1600"/>
      <c r="K252" s="1600"/>
      <c r="L252" s="1600"/>
      <c r="M252" s="1599"/>
      <c r="N252" s="1600"/>
      <c r="O252" s="1599"/>
      <c r="P252" s="1600"/>
      <c r="Q252" s="1599"/>
      <c r="R252" s="1600"/>
      <c r="S252" s="1601"/>
      <c r="T252" s="1623"/>
      <c r="U252" s="1601"/>
      <c r="V252" s="1623"/>
      <c r="W252" s="1601"/>
      <c r="X252" s="1623"/>
      <c r="Y252" s="1601"/>
      <c r="Z252" s="1623"/>
      <c r="AA252" s="1601"/>
      <c r="AB252" s="1623"/>
      <c r="AC252" s="1601"/>
      <c r="AD252" s="1623"/>
      <c r="AE252" s="1601"/>
      <c r="AF252" s="1623"/>
    </row>
    <row r="253" spans="1:32" s="1448" customFormat="1" ht="16.5" customHeight="1">
      <c r="A253" s="1607">
        <v>99</v>
      </c>
      <c r="B253" s="1595" t="s">
        <v>804</v>
      </c>
      <c r="C253" s="1597" t="s">
        <v>485</v>
      </c>
      <c r="D253" s="1597">
        <v>285.47000000000003</v>
      </c>
      <c r="E253" s="1597">
        <v>18</v>
      </c>
      <c r="F253" s="1600">
        <f>E253*D253</f>
        <v>5138.4600000000009</v>
      </c>
      <c r="G253" s="1600">
        <f>+E253</f>
        <v>18</v>
      </c>
      <c r="H253" s="1600">
        <f>ROUND(G253*$D253,2)</f>
        <v>5138.46</v>
      </c>
      <c r="I253" s="1624"/>
      <c r="J253" s="1600">
        <f>I253*D253</f>
        <v>0</v>
      </c>
      <c r="K253" s="1599">
        <f>E253-G253+I253</f>
        <v>0</v>
      </c>
      <c r="L253" s="1600">
        <f>K253*D253</f>
        <v>0</v>
      </c>
      <c r="M253" s="1599">
        <f>S253+U253+W253+Y253+AA253+AC253</f>
        <v>61</v>
      </c>
      <c r="N253" s="1600">
        <f>M253*D253</f>
        <v>17413.670000000002</v>
      </c>
      <c r="O253" s="1599">
        <f>S253+U253+W253+Y253+AA253</f>
        <v>0</v>
      </c>
      <c r="P253" s="1600">
        <f>O253*D253</f>
        <v>0</v>
      </c>
      <c r="Q253" s="1599">
        <f>E253-O253</f>
        <v>18</v>
      </c>
      <c r="R253" s="1600">
        <f>Q253*D253</f>
        <v>5138.4600000000009</v>
      </c>
      <c r="S253" s="1601"/>
      <c r="T253" s="1623"/>
      <c r="U253" s="1601"/>
      <c r="V253" s="1623"/>
      <c r="W253" s="1601"/>
      <c r="X253" s="1623"/>
      <c r="Y253" s="1601"/>
      <c r="Z253" s="1623"/>
      <c r="AA253" s="1601"/>
      <c r="AB253" s="1623"/>
      <c r="AC253" s="1601">
        <v>61</v>
      </c>
      <c r="AD253" s="1623">
        <f>AC253*D253</f>
        <v>17413.670000000002</v>
      </c>
      <c r="AE253" s="1601"/>
      <c r="AF253" s="1623"/>
    </row>
    <row r="254" spans="1:32" s="1448" customFormat="1" ht="16.5" customHeight="1">
      <c r="A254" s="1607"/>
      <c r="B254" s="1595" t="s">
        <v>805</v>
      </c>
      <c r="C254" s="1597"/>
      <c r="D254" s="1597"/>
      <c r="E254" s="1597"/>
      <c r="F254" s="1600"/>
      <c r="G254" s="1600"/>
      <c r="H254" s="1600"/>
      <c r="I254" s="1624"/>
      <c r="J254" s="1600"/>
      <c r="K254" s="1600"/>
      <c r="L254" s="1600"/>
      <c r="M254" s="1599"/>
      <c r="N254" s="1600"/>
      <c r="O254" s="1599"/>
      <c r="P254" s="1600"/>
      <c r="Q254" s="1599"/>
      <c r="R254" s="1600"/>
      <c r="S254" s="1601"/>
      <c r="T254" s="1623"/>
      <c r="U254" s="1601"/>
      <c r="V254" s="1623"/>
      <c r="W254" s="1601"/>
      <c r="X254" s="1623"/>
      <c r="Y254" s="1601"/>
      <c r="Z254" s="1623"/>
      <c r="AA254" s="1601"/>
      <c r="AB254" s="1623"/>
      <c r="AC254" s="1601"/>
      <c r="AD254" s="1623"/>
      <c r="AE254" s="1601"/>
      <c r="AF254" s="1623"/>
    </row>
    <row r="255" spans="1:32" s="1448" customFormat="1" ht="16.5" customHeight="1">
      <c r="A255" s="1607"/>
      <c r="B255" s="1595" t="s">
        <v>806</v>
      </c>
      <c r="C255" s="1597"/>
      <c r="D255" s="1597"/>
      <c r="E255" s="1597"/>
      <c r="F255" s="1600"/>
      <c r="G255" s="1600"/>
      <c r="H255" s="1600"/>
      <c r="I255" s="1624"/>
      <c r="J255" s="1600"/>
      <c r="K255" s="1600"/>
      <c r="L255" s="1600"/>
      <c r="M255" s="1599"/>
      <c r="N255" s="1600"/>
      <c r="O255" s="1599"/>
      <c r="P255" s="1600"/>
      <c r="Q255" s="1599"/>
      <c r="R255" s="1600"/>
      <c r="S255" s="1601"/>
      <c r="T255" s="1623"/>
      <c r="U255" s="1601"/>
      <c r="V255" s="1623"/>
      <c r="W255" s="1601"/>
      <c r="X255" s="1623"/>
      <c r="Y255" s="1601"/>
      <c r="Z255" s="1623"/>
      <c r="AA255" s="1601"/>
      <c r="AB255" s="1623"/>
      <c r="AC255" s="1601"/>
      <c r="AD255" s="1623"/>
      <c r="AE255" s="1601"/>
      <c r="AF255" s="1623"/>
    </row>
    <row r="256" spans="1:32" s="1448" customFormat="1" ht="16.5" customHeight="1">
      <c r="A256" s="1607">
        <v>100</v>
      </c>
      <c r="B256" s="1595" t="s">
        <v>807</v>
      </c>
      <c r="C256" s="1597" t="s">
        <v>485</v>
      </c>
      <c r="D256" s="1597">
        <v>31.91</v>
      </c>
      <c r="E256" s="1597">
        <v>439</v>
      </c>
      <c r="F256" s="1600">
        <f>E256*D256</f>
        <v>14008.49</v>
      </c>
      <c r="G256" s="1600">
        <f>+E256</f>
        <v>439</v>
      </c>
      <c r="H256" s="1600">
        <f>ROUND(G256*$D256,2)</f>
        <v>14008.49</v>
      </c>
      <c r="I256" s="1624"/>
      <c r="J256" s="1600">
        <f>I256*D256</f>
        <v>0</v>
      </c>
      <c r="K256" s="1599">
        <f>E256-G256+I256</f>
        <v>0</v>
      </c>
      <c r="L256" s="1600">
        <f>K256*D256</f>
        <v>0</v>
      </c>
      <c r="M256" s="1599">
        <f>S256+U256+W256+Y256+AA256+AC256</f>
        <v>0</v>
      </c>
      <c r="N256" s="1600">
        <f>M256*D256</f>
        <v>0</v>
      </c>
      <c r="O256" s="1599">
        <f>S256+U256+W256+Y256+AA256</f>
        <v>0</v>
      </c>
      <c r="P256" s="1600">
        <f>O256*D256</f>
        <v>0</v>
      </c>
      <c r="Q256" s="1599">
        <f>E256-O256</f>
        <v>439</v>
      </c>
      <c r="R256" s="1600">
        <f>Q256*D256</f>
        <v>14008.49</v>
      </c>
      <c r="S256" s="1601"/>
      <c r="T256" s="1623"/>
      <c r="U256" s="1601"/>
      <c r="V256" s="1623"/>
      <c r="W256" s="1601"/>
      <c r="X256" s="1623"/>
      <c r="Y256" s="1601"/>
      <c r="Z256" s="1623"/>
      <c r="AA256" s="1601"/>
      <c r="AB256" s="1623"/>
      <c r="AC256" s="1601"/>
      <c r="AD256" s="1623"/>
      <c r="AE256" s="1601">
        <v>269.5</v>
      </c>
      <c r="AF256" s="1623">
        <f>AE256*D256</f>
        <v>8599.7450000000008</v>
      </c>
    </row>
    <row r="257" spans="1:32" s="1448" customFormat="1" ht="16.5" customHeight="1">
      <c r="A257" s="1607"/>
      <c r="B257" s="1595" t="s">
        <v>808</v>
      </c>
      <c r="C257" s="1597"/>
      <c r="D257" s="1597"/>
      <c r="E257" s="1597"/>
      <c r="F257" s="1600"/>
      <c r="G257" s="1600"/>
      <c r="H257" s="1600"/>
      <c r="I257" s="1624"/>
      <c r="J257" s="1600"/>
      <c r="K257" s="1600"/>
      <c r="L257" s="1600"/>
      <c r="M257" s="1599"/>
      <c r="N257" s="1600"/>
      <c r="O257" s="1599"/>
      <c r="P257" s="1600"/>
      <c r="Q257" s="1599"/>
      <c r="R257" s="1600"/>
      <c r="S257" s="1601"/>
      <c r="T257" s="1623"/>
      <c r="U257" s="1601"/>
      <c r="V257" s="1623"/>
      <c r="W257" s="1601"/>
      <c r="X257" s="1623"/>
      <c r="Y257" s="1601"/>
      <c r="Z257" s="1623"/>
      <c r="AA257" s="1601"/>
      <c r="AB257" s="1623"/>
      <c r="AC257" s="1601"/>
      <c r="AD257" s="1623"/>
      <c r="AE257" s="1601"/>
      <c r="AF257" s="1623"/>
    </row>
    <row r="258" spans="1:32" s="1448" customFormat="1" ht="16.5" customHeight="1">
      <c r="A258" s="1607">
        <v>101</v>
      </c>
      <c r="B258" s="1595" t="s">
        <v>809</v>
      </c>
      <c r="C258" s="1597" t="s">
        <v>485</v>
      </c>
      <c r="D258" s="1597">
        <v>31.91</v>
      </c>
      <c r="E258" s="1597">
        <v>220</v>
      </c>
      <c r="F258" s="1600">
        <f>E258*D258</f>
        <v>7020.2</v>
      </c>
      <c r="G258" s="1600">
        <f>+E258</f>
        <v>220</v>
      </c>
      <c r="H258" s="1600">
        <f>ROUND(G258*$D258,2)</f>
        <v>7020.2</v>
      </c>
      <c r="I258" s="1624"/>
      <c r="J258" s="1600">
        <f>I258*D258</f>
        <v>0</v>
      </c>
      <c r="K258" s="1599">
        <f>E258-G258+I258</f>
        <v>0</v>
      </c>
      <c r="L258" s="1600">
        <f>K258*D258</f>
        <v>0</v>
      </c>
      <c r="M258" s="1599">
        <f>S258+U258+W258+Y258+AA258+AC258</f>
        <v>0</v>
      </c>
      <c r="N258" s="1600">
        <f>M258*D258</f>
        <v>0</v>
      </c>
      <c r="O258" s="1599">
        <f>S258+U258+W258+Y258+AA258</f>
        <v>0</v>
      </c>
      <c r="P258" s="1600">
        <f>O258*D258</f>
        <v>0</v>
      </c>
      <c r="Q258" s="1599">
        <f>E258-O258</f>
        <v>220</v>
      </c>
      <c r="R258" s="1600">
        <f>Q258*D258</f>
        <v>7020.2</v>
      </c>
      <c r="S258" s="1601"/>
      <c r="T258" s="1623"/>
      <c r="U258" s="1601"/>
      <c r="V258" s="1623"/>
      <c r="W258" s="1601"/>
      <c r="X258" s="1623"/>
      <c r="Y258" s="1601"/>
      <c r="Z258" s="1623"/>
      <c r="AA258" s="1601"/>
      <c r="AB258" s="1623"/>
      <c r="AC258" s="1601"/>
      <c r="AD258" s="1623"/>
      <c r="AE258" s="1601">
        <v>224.5</v>
      </c>
      <c r="AF258" s="1623">
        <f>AE258*D258</f>
        <v>7163.7950000000001</v>
      </c>
    </row>
    <row r="259" spans="1:32" s="1448" customFormat="1" ht="16.5" customHeight="1">
      <c r="A259" s="1646"/>
      <c r="B259" s="1535" t="s">
        <v>810</v>
      </c>
      <c r="C259" s="1624"/>
      <c r="D259" s="1535"/>
      <c r="E259" s="1524"/>
      <c r="F259" s="1534">
        <f>SUM(F218:F258)</f>
        <v>337021.6</v>
      </c>
      <c r="G259" s="1535" t="s">
        <v>589</v>
      </c>
      <c r="H259" s="1534">
        <f>SUM(H218:H258)</f>
        <v>337021.6</v>
      </c>
      <c r="I259" s="1535" t="s">
        <v>589</v>
      </c>
      <c r="J259" s="1534">
        <f>SUM(J218:J258)</f>
        <v>0</v>
      </c>
      <c r="K259" s="1535"/>
      <c r="L259" s="1534">
        <f>SUM(L218:L258)</f>
        <v>0</v>
      </c>
      <c r="M259" s="1535"/>
      <c r="N259" s="1534">
        <f>SUM(N218:N258)</f>
        <v>267594.11</v>
      </c>
      <c r="O259" s="1535"/>
      <c r="P259" s="1534">
        <f>SUM(P218:P258)</f>
        <v>0</v>
      </c>
      <c r="Q259" s="1535"/>
      <c r="R259" s="1534">
        <f>SUM(R218:R258)</f>
        <v>337021.6</v>
      </c>
      <c r="S259" s="1534"/>
      <c r="T259" s="1534">
        <f>SUM(T218:T258)</f>
        <v>0</v>
      </c>
      <c r="U259" s="1601"/>
      <c r="V259" s="1534">
        <f>SUM(V218:V258)</f>
        <v>0</v>
      </c>
      <c r="W259" s="1601"/>
      <c r="X259" s="1534">
        <f>SUM(X218:X258)</f>
        <v>0</v>
      </c>
      <c r="Y259" s="1601"/>
      <c r="Z259" s="1534">
        <f>SUM(Z218:Z258)</f>
        <v>0</v>
      </c>
      <c r="AA259" s="1601"/>
      <c r="AB259" s="1534">
        <f>SUM(AB218:AB258)</f>
        <v>0</v>
      </c>
      <c r="AC259" s="1601"/>
      <c r="AD259" s="1534">
        <f>SUM(AD218:AD258)</f>
        <v>267594.11</v>
      </c>
      <c r="AE259" s="1601"/>
      <c r="AF259" s="1534">
        <f>SUM(AF218:AF258)</f>
        <v>74248.235499999995</v>
      </c>
    </row>
    <row r="260" spans="1:32" s="1448" customFormat="1" ht="16.5" customHeight="1">
      <c r="A260" s="1625"/>
      <c r="B260" s="1626" t="s">
        <v>235</v>
      </c>
      <c r="C260" s="1627"/>
      <c r="D260" s="1628"/>
      <c r="E260" s="1629"/>
      <c r="F260" s="1630"/>
      <c r="G260" s="1631"/>
      <c r="H260" s="1632"/>
      <c r="I260" s="1633"/>
      <c r="J260" s="1634"/>
      <c r="K260" s="1633"/>
      <c r="L260" s="1634"/>
      <c r="M260" s="1635"/>
      <c r="N260" s="1633"/>
      <c r="O260" s="1633"/>
      <c r="P260" s="1634"/>
      <c r="Q260" s="1633"/>
      <c r="R260" s="1634"/>
      <c r="S260" s="1636"/>
      <c r="T260" s="1636"/>
      <c r="U260" s="1633"/>
      <c r="V260" s="1637"/>
      <c r="W260" s="1633"/>
      <c r="X260" s="1637"/>
      <c r="Y260" s="1633"/>
      <c r="Z260" s="1637"/>
      <c r="AA260" s="1633"/>
      <c r="AB260" s="1637"/>
      <c r="AC260" s="1633"/>
      <c r="AD260" s="1637"/>
      <c r="AE260" s="1633"/>
      <c r="AF260" s="1637"/>
    </row>
    <row r="261" spans="1:32" s="1448" customFormat="1" ht="16.5" customHeight="1">
      <c r="A261" s="1607" t="s">
        <v>811</v>
      </c>
      <c r="B261" s="1595" t="s">
        <v>812</v>
      </c>
      <c r="C261" s="1624" t="s">
        <v>489</v>
      </c>
      <c r="D261" s="1597">
        <v>789.58</v>
      </c>
      <c r="E261" s="1524"/>
      <c r="F261" s="1534"/>
      <c r="G261" s="1535"/>
      <c r="H261" s="1534"/>
      <c r="I261" s="1535"/>
      <c r="J261" s="1534"/>
      <c r="K261" s="1535"/>
      <c r="L261" s="1534"/>
      <c r="M261" s="1599">
        <f t="shared" ref="M261:M271" si="13">S261+U261+W261+Y261+AA261+AC261</f>
        <v>0</v>
      </c>
      <c r="N261" s="1600">
        <f t="shared" ref="N261:N271" si="14">M261*D261</f>
        <v>0</v>
      </c>
      <c r="O261" s="1599">
        <f t="shared" ref="O261:O271" si="15">S261+U261+W261+Y261+AA261</f>
        <v>0</v>
      </c>
      <c r="P261" s="1600">
        <f t="shared" ref="P261:P271" si="16">O261*D261</f>
        <v>0</v>
      </c>
      <c r="Q261" s="1535"/>
      <c r="R261" s="1534"/>
      <c r="S261" s="1601"/>
      <c r="T261" s="1623"/>
      <c r="U261" s="1601"/>
      <c r="V261" s="1536"/>
      <c r="W261" s="1601"/>
      <c r="X261" s="1536"/>
      <c r="Y261" s="1601"/>
      <c r="Z261" s="1536"/>
      <c r="AA261" s="1601"/>
      <c r="AB261" s="1536"/>
      <c r="AC261" s="1601"/>
      <c r="AD261" s="1623"/>
      <c r="AE261" s="1601">
        <v>550</v>
      </c>
      <c r="AF261" s="1623">
        <f t="shared" ref="AF261:AF271" si="17">AE261*D261</f>
        <v>434269</v>
      </c>
    </row>
    <row r="262" spans="1:32" s="1448" customFormat="1" ht="16.5" customHeight="1">
      <c r="A262" s="1607" t="s">
        <v>813</v>
      </c>
      <c r="B262" s="1595" t="s">
        <v>814</v>
      </c>
      <c r="C262" s="1624" t="s">
        <v>489</v>
      </c>
      <c r="D262" s="1597">
        <v>396.59</v>
      </c>
      <c r="E262" s="1524"/>
      <c r="F262" s="1534"/>
      <c r="G262" s="1535"/>
      <c r="H262" s="1534"/>
      <c r="I262" s="1535"/>
      <c r="J262" s="1534"/>
      <c r="K262" s="1535"/>
      <c r="L262" s="1534"/>
      <c r="M262" s="1599">
        <f t="shared" si="13"/>
        <v>0</v>
      </c>
      <c r="N262" s="1600">
        <f t="shared" si="14"/>
        <v>0</v>
      </c>
      <c r="O262" s="1599">
        <f t="shared" si="15"/>
        <v>0</v>
      </c>
      <c r="P262" s="1600">
        <f t="shared" si="16"/>
        <v>0</v>
      </c>
      <c r="Q262" s="1535"/>
      <c r="R262" s="1534"/>
      <c r="S262" s="1601"/>
      <c r="T262" s="1623"/>
      <c r="U262" s="1601"/>
      <c r="V262" s="1536"/>
      <c r="W262" s="1601"/>
      <c r="X262" s="1536"/>
      <c r="Y262" s="1601"/>
      <c r="Z262" s="1536"/>
      <c r="AA262" s="1601"/>
      <c r="AB262" s="1536"/>
      <c r="AC262" s="1601"/>
      <c r="AD262" s="1623"/>
      <c r="AE262" s="1601">
        <v>550</v>
      </c>
      <c r="AF262" s="1623">
        <f t="shared" si="17"/>
        <v>218124.5</v>
      </c>
    </row>
    <row r="263" spans="1:32" s="1448" customFormat="1" ht="16.5" customHeight="1">
      <c r="A263" s="1607" t="s">
        <v>815</v>
      </c>
      <c r="B263" s="1595" t="s">
        <v>816</v>
      </c>
      <c r="C263" s="1624" t="s">
        <v>485</v>
      </c>
      <c r="D263" s="1597">
        <v>9485.2000000000007</v>
      </c>
      <c r="E263" s="1524"/>
      <c r="F263" s="1534"/>
      <c r="G263" s="1535"/>
      <c r="H263" s="1534"/>
      <c r="I263" s="1535"/>
      <c r="J263" s="1534"/>
      <c r="K263" s="1535"/>
      <c r="L263" s="1534"/>
      <c r="M263" s="1599">
        <f t="shared" si="13"/>
        <v>0</v>
      </c>
      <c r="N263" s="1600">
        <f t="shared" si="14"/>
        <v>0</v>
      </c>
      <c r="O263" s="1599">
        <f t="shared" si="15"/>
        <v>0</v>
      </c>
      <c r="P263" s="1600">
        <f t="shared" si="16"/>
        <v>0</v>
      </c>
      <c r="Q263" s="1535"/>
      <c r="R263" s="1534"/>
      <c r="S263" s="1601"/>
      <c r="T263" s="1623"/>
      <c r="U263" s="1601"/>
      <c r="V263" s="1536"/>
      <c r="W263" s="1601"/>
      <c r="X263" s="1536"/>
      <c r="Y263" s="1601"/>
      <c r="Z263" s="1536"/>
      <c r="AA263" s="1601"/>
      <c r="AB263" s="1536"/>
      <c r="AC263" s="1601"/>
      <c r="AD263" s="1623"/>
      <c r="AE263" s="1601">
        <v>1.5</v>
      </c>
      <c r="AF263" s="1623">
        <f t="shared" si="17"/>
        <v>14227.800000000001</v>
      </c>
    </row>
    <row r="264" spans="1:32" s="1448" customFormat="1" ht="16.5" customHeight="1">
      <c r="A264" s="1607" t="s">
        <v>817</v>
      </c>
      <c r="B264" s="1595" t="s">
        <v>818</v>
      </c>
      <c r="C264" s="1624" t="s">
        <v>485</v>
      </c>
      <c r="D264" s="1597">
        <v>1876.29</v>
      </c>
      <c r="E264" s="1524"/>
      <c r="F264" s="1534"/>
      <c r="G264" s="1535"/>
      <c r="H264" s="1534"/>
      <c r="I264" s="1535"/>
      <c r="J264" s="1534"/>
      <c r="K264" s="1535"/>
      <c r="L264" s="1534"/>
      <c r="M264" s="1599">
        <f t="shared" si="13"/>
        <v>0</v>
      </c>
      <c r="N264" s="1600">
        <f t="shared" si="14"/>
        <v>0</v>
      </c>
      <c r="O264" s="1599">
        <f t="shared" si="15"/>
        <v>0</v>
      </c>
      <c r="P264" s="1600">
        <f t="shared" si="16"/>
        <v>0</v>
      </c>
      <c r="Q264" s="1535"/>
      <c r="R264" s="1534"/>
      <c r="S264" s="1601"/>
      <c r="T264" s="1623"/>
      <c r="U264" s="1601"/>
      <c r="V264" s="1536"/>
      <c r="W264" s="1601"/>
      <c r="X264" s="1536"/>
      <c r="Y264" s="1601"/>
      <c r="Z264" s="1536"/>
      <c r="AA264" s="1601"/>
      <c r="AB264" s="1536"/>
      <c r="AC264" s="1601"/>
      <c r="AD264" s="1623"/>
      <c r="AE264" s="1601">
        <v>3</v>
      </c>
      <c r="AF264" s="1623">
        <f t="shared" si="17"/>
        <v>5628.87</v>
      </c>
    </row>
    <row r="265" spans="1:32" s="1448" customFormat="1" ht="16.5" customHeight="1">
      <c r="A265" s="1607" t="s">
        <v>819</v>
      </c>
      <c r="B265" s="1595" t="s">
        <v>820</v>
      </c>
      <c r="C265" s="1624" t="s">
        <v>485</v>
      </c>
      <c r="D265" s="1597">
        <v>1329.02</v>
      </c>
      <c r="E265" s="1524"/>
      <c r="F265" s="1534"/>
      <c r="G265" s="1535"/>
      <c r="H265" s="1534"/>
      <c r="I265" s="1535"/>
      <c r="J265" s="1534"/>
      <c r="K265" s="1535"/>
      <c r="L265" s="1534"/>
      <c r="M265" s="1599">
        <f t="shared" si="13"/>
        <v>0</v>
      </c>
      <c r="N265" s="1600">
        <f t="shared" si="14"/>
        <v>0</v>
      </c>
      <c r="O265" s="1599">
        <f t="shared" si="15"/>
        <v>0</v>
      </c>
      <c r="P265" s="1600">
        <f t="shared" si="16"/>
        <v>0</v>
      </c>
      <c r="Q265" s="1535"/>
      <c r="R265" s="1534"/>
      <c r="S265" s="1601"/>
      <c r="T265" s="1623"/>
      <c r="U265" s="1601"/>
      <c r="V265" s="1536"/>
      <c r="W265" s="1601"/>
      <c r="X265" s="1536"/>
      <c r="Y265" s="1601"/>
      <c r="Z265" s="1536"/>
      <c r="AA265" s="1601"/>
      <c r="AB265" s="1536"/>
      <c r="AC265" s="1601"/>
      <c r="AD265" s="1623"/>
      <c r="AE265" s="1601">
        <v>1</v>
      </c>
      <c r="AF265" s="1623">
        <f t="shared" si="17"/>
        <v>1329.02</v>
      </c>
    </row>
    <row r="266" spans="1:32" s="1448" customFormat="1" ht="16.5" customHeight="1">
      <c r="A266" s="1607" t="s">
        <v>821</v>
      </c>
      <c r="B266" s="1595" t="s">
        <v>822</v>
      </c>
      <c r="C266" s="1624" t="s">
        <v>485</v>
      </c>
      <c r="D266" s="1597">
        <v>4337.75</v>
      </c>
      <c r="E266" s="1524"/>
      <c r="F266" s="1534"/>
      <c r="G266" s="1535"/>
      <c r="H266" s="1534"/>
      <c r="I266" s="1535"/>
      <c r="J266" s="1534"/>
      <c r="K266" s="1535"/>
      <c r="L266" s="1534"/>
      <c r="M266" s="1599">
        <f t="shared" si="13"/>
        <v>0</v>
      </c>
      <c r="N266" s="1600">
        <f t="shared" si="14"/>
        <v>0</v>
      </c>
      <c r="O266" s="1599">
        <f t="shared" si="15"/>
        <v>0</v>
      </c>
      <c r="P266" s="1600">
        <f t="shared" si="16"/>
        <v>0</v>
      </c>
      <c r="Q266" s="1535"/>
      <c r="R266" s="1534"/>
      <c r="S266" s="1601"/>
      <c r="T266" s="1623"/>
      <c r="U266" s="1601"/>
      <c r="V266" s="1536"/>
      <c r="W266" s="1601"/>
      <c r="X266" s="1536"/>
      <c r="Y266" s="1601"/>
      <c r="Z266" s="1536"/>
      <c r="AA266" s="1601"/>
      <c r="AB266" s="1536"/>
      <c r="AC266" s="1601"/>
      <c r="AD266" s="1623"/>
      <c r="AE266" s="1601">
        <v>0.5</v>
      </c>
      <c r="AF266" s="1623">
        <f t="shared" si="17"/>
        <v>2168.875</v>
      </c>
    </row>
    <row r="267" spans="1:32" s="1448" customFormat="1" ht="16.5" customHeight="1">
      <c r="A267" s="1607" t="s">
        <v>823</v>
      </c>
      <c r="B267" s="1595" t="s">
        <v>824</v>
      </c>
      <c r="C267" s="1624" t="s">
        <v>485</v>
      </c>
      <c r="D267" s="1597">
        <v>14982.59</v>
      </c>
      <c r="E267" s="1524"/>
      <c r="F267" s="1534"/>
      <c r="G267" s="1535"/>
      <c r="H267" s="1534"/>
      <c r="I267" s="1535"/>
      <c r="J267" s="1534"/>
      <c r="K267" s="1535"/>
      <c r="L267" s="1534"/>
      <c r="M267" s="1599">
        <f t="shared" si="13"/>
        <v>0</v>
      </c>
      <c r="N267" s="1600">
        <f t="shared" si="14"/>
        <v>0</v>
      </c>
      <c r="O267" s="1599">
        <f t="shared" si="15"/>
        <v>0</v>
      </c>
      <c r="P267" s="1600">
        <f t="shared" si="16"/>
        <v>0</v>
      </c>
      <c r="Q267" s="1535"/>
      <c r="R267" s="1534"/>
      <c r="S267" s="1601"/>
      <c r="T267" s="1623"/>
      <c r="U267" s="1601"/>
      <c r="V267" s="1536"/>
      <c r="W267" s="1601"/>
      <c r="X267" s="1536"/>
      <c r="Y267" s="1601"/>
      <c r="Z267" s="1536"/>
      <c r="AA267" s="1601"/>
      <c r="AB267" s="1536"/>
      <c r="AC267" s="1601"/>
      <c r="AD267" s="1623"/>
      <c r="AE267" s="1601">
        <v>0.5</v>
      </c>
      <c r="AF267" s="1623">
        <f t="shared" si="17"/>
        <v>7491.2950000000001</v>
      </c>
    </row>
    <row r="268" spans="1:32" s="1448" customFormat="1" ht="16.5" customHeight="1">
      <c r="A268" s="1607" t="s">
        <v>825</v>
      </c>
      <c r="B268" s="1595" t="s">
        <v>826</v>
      </c>
      <c r="C268" s="1624" t="s">
        <v>827</v>
      </c>
      <c r="D268" s="1597">
        <v>12585.38</v>
      </c>
      <c r="E268" s="1524"/>
      <c r="F268" s="1534"/>
      <c r="G268" s="1535"/>
      <c r="H268" s="1534"/>
      <c r="I268" s="1535"/>
      <c r="J268" s="1534"/>
      <c r="K268" s="1535"/>
      <c r="L268" s="1534"/>
      <c r="M268" s="1599">
        <f t="shared" si="13"/>
        <v>0</v>
      </c>
      <c r="N268" s="1600">
        <f t="shared" si="14"/>
        <v>0</v>
      </c>
      <c r="O268" s="1599">
        <f t="shared" si="15"/>
        <v>0</v>
      </c>
      <c r="P268" s="1600">
        <f t="shared" si="16"/>
        <v>0</v>
      </c>
      <c r="Q268" s="1535"/>
      <c r="R268" s="1534"/>
      <c r="S268" s="1601"/>
      <c r="T268" s="1623"/>
      <c r="U268" s="1601"/>
      <c r="V268" s="1536"/>
      <c r="W268" s="1601"/>
      <c r="X268" s="1536"/>
      <c r="Y268" s="1601"/>
      <c r="Z268" s="1536"/>
      <c r="AA268" s="1601"/>
      <c r="AB268" s="1536"/>
      <c r="AC268" s="1601"/>
      <c r="AD268" s="1623"/>
      <c r="AE268" s="1601">
        <v>0.5</v>
      </c>
      <c r="AF268" s="1623">
        <f t="shared" si="17"/>
        <v>6292.69</v>
      </c>
    </row>
    <row r="269" spans="1:32" s="1448" customFormat="1" ht="16.5" customHeight="1">
      <c r="A269" s="1607" t="s">
        <v>828</v>
      </c>
      <c r="B269" s="1595" t="s">
        <v>829</v>
      </c>
      <c r="C269" s="1624" t="s">
        <v>827</v>
      </c>
      <c r="D269" s="1597">
        <v>6472.48</v>
      </c>
      <c r="E269" s="1524"/>
      <c r="F269" s="1534"/>
      <c r="G269" s="1535"/>
      <c r="H269" s="1534"/>
      <c r="I269" s="1535"/>
      <c r="J269" s="1534"/>
      <c r="K269" s="1535"/>
      <c r="L269" s="1534"/>
      <c r="M269" s="1599">
        <f t="shared" si="13"/>
        <v>0</v>
      </c>
      <c r="N269" s="1600">
        <f t="shared" si="14"/>
        <v>0</v>
      </c>
      <c r="O269" s="1599">
        <f t="shared" si="15"/>
        <v>0</v>
      </c>
      <c r="P269" s="1600">
        <f t="shared" si="16"/>
        <v>0</v>
      </c>
      <c r="Q269" s="1535"/>
      <c r="R269" s="1534"/>
      <c r="S269" s="1601"/>
      <c r="T269" s="1623"/>
      <c r="U269" s="1601"/>
      <c r="V269" s="1536"/>
      <c r="W269" s="1601"/>
      <c r="X269" s="1536"/>
      <c r="Y269" s="1601"/>
      <c r="Z269" s="1536"/>
      <c r="AA269" s="1601"/>
      <c r="AB269" s="1536"/>
      <c r="AC269" s="1601"/>
      <c r="AD269" s="1623"/>
      <c r="AE269" s="1601">
        <v>0.5</v>
      </c>
      <c r="AF269" s="1623">
        <f t="shared" si="17"/>
        <v>3236.24</v>
      </c>
    </row>
    <row r="270" spans="1:32" s="1448" customFormat="1" ht="16.5" customHeight="1">
      <c r="A270" s="1607" t="s">
        <v>830</v>
      </c>
      <c r="B270" s="1595" t="s">
        <v>831</v>
      </c>
      <c r="C270" s="1624" t="s">
        <v>827</v>
      </c>
      <c r="D270" s="1597">
        <v>29965.19</v>
      </c>
      <c r="E270" s="1524"/>
      <c r="F270" s="1534"/>
      <c r="G270" s="1535"/>
      <c r="H270" s="1534"/>
      <c r="I270" s="1535"/>
      <c r="J270" s="1534"/>
      <c r="K270" s="1535"/>
      <c r="L270" s="1534"/>
      <c r="M270" s="1599">
        <f t="shared" si="13"/>
        <v>0</v>
      </c>
      <c r="N270" s="1600">
        <f t="shared" si="14"/>
        <v>0</v>
      </c>
      <c r="O270" s="1599">
        <f t="shared" si="15"/>
        <v>0</v>
      </c>
      <c r="P270" s="1600">
        <f t="shared" si="16"/>
        <v>0</v>
      </c>
      <c r="Q270" s="1535"/>
      <c r="R270" s="1534"/>
      <c r="S270" s="1601"/>
      <c r="T270" s="1623"/>
      <c r="U270" s="1601"/>
      <c r="V270" s="1536"/>
      <c r="W270" s="1601"/>
      <c r="X270" s="1536"/>
      <c r="Y270" s="1601"/>
      <c r="Z270" s="1536"/>
      <c r="AA270" s="1601"/>
      <c r="AB270" s="1536"/>
      <c r="AC270" s="1601"/>
      <c r="AD270" s="1623"/>
      <c r="AE270" s="1601">
        <v>0.5</v>
      </c>
      <c r="AF270" s="1623">
        <f t="shared" si="17"/>
        <v>14982.594999999999</v>
      </c>
    </row>
    <row r="271" spans="1:32" s="1448" customFormat="1" ht="16.5" customHeight="1">
      <c r="A271" s="1607" t="s">
        <v>832</v>
      </c>
      <c r="B271" s="1595" t="s">
        <v>833</v>
      </c>
      <c r="C271" s="1624" t="s">
        <v>485</v>
      </c>
      <c r="D271" s="1597">
        <v>14383.29</v>
      </c>
      <c r="E271" s="1524"/>
      <c r="F271" s="1534"/>
      <c r="G271" s="1535"/>
      <c r="H271" s="1534"/>
      <c r="I271" s="1535"/>
      <c r="J271" s="1534"/>
      <c r="K271" s="1535"/>
      <c r="L271" s="1534"/>
      <c r="M271" s="1599">
        <f t="shared" si="13"/>
        <v>0</v>
      </c>
      <c r="N271" s="1600">
        <f t="shared" si="14"/>
        <v>0</v>
      </c>
      <c r="O271" s="1599">
        <f t="shared" si="15"/>
        <v>0</v>
      </c>
      <c r="P271" s="1600">
        <f t="shared" si="16"/>
        <v>0</v>
      </c>
      <c r="Q271" s="1535"/>
      <c r="R271" s="1534"/>
      <c r="S271" s="1601"/>
      <c r="T271" s="1623"/>
      <c r="U271" s="1601"/>
      <c r="V271" s="1536"/>
      <c r="W271" s="1601"/>
      <c r="X271" s="1536"/>
      <c r="Y271" s="1601"/>
      <c r="Z271" s="1536"/>
      <c r="AA271" s="1601"/>
      <c r="AB271" s="1536"/>
      <c r="AC271" s="1601"/>
      <c r="AD271" s="1623"/>
      <c r="AE271" s="1601">
        <v>0.5</v>
      </c>
      <c r="AF271" s="1623">
        <f t="shared" si="17"/>
        <v>7191.6450000000004</v>
      </c>
    </row>
    <row r="272" spans="1:32" s="1448" customFormat="1" ht="16.5" customHeight="1" thickBot="1">
      <c r="A272" s="1647"/>
      <c r="B272" s="1648" t="s">
        <v>834</v>
      </c>
      <c r="C272" s="1649"/>
      <c r="D272" s="1649"/>
      <c r="E272" s="1650"/>
      <c r="F272" s="1651">
        <f>F54+F75+F116+F140+F214+F259</f>
        <v>66073846.668200001</v>
      </c>
      <c r="G272" s="1652"/>
      <c r="H272" s="1653">
        <f>H54+H75+H116+H140+H214+H259</f>
        <v>2828438.8400000003</v>
      </c>
      <c r="I272" s="1652"/>
      <c r="J272" s="1653">
        <f>J54+J75+J116+J140+J214+J259</f>
        <v>1313011.0119999999</v>
      </c>
      <c r="K272" s="1652"/>
      <c r="L272" s="1651">
        <f>L54+L75+L116+L140+L214+L259</f>
        <v>64558418.836199999</v>
      </c>
      <c r="M272" s="1652"/>
      <c r="N272" s="1651">
        <f>N54+N75+N116+N140+N214+N259</f>
        <v>45486043.879299998</v>
      </c>
      <c r="O272" s="1652"/>
      <c r="P272" s="1651">
        <f>P54+P75+P116+P140+P214+P259</f>
        <v>41083263.3763</v>
      </c>
      <c r="Q272" s="1652"/>
      <c r="R272" s="1651">
        <f>R54+R75+R116+R140+R214+R259</f>
        <v>7495713.6714999992</v>
      </c>
      <c r="S272" s="1653"/>
      <c r="T272" s="1651">
        <f>T54+T75+T116+T140+T214+T259</f>
        <v>24280509.226300001</v>
      </c>
      <c r="U272" s="1652"/>
      <c r="V272" s="1651">
        <f>V54+V75+V116+V140+V214+V259</f>
        <v>4266733.5598999998</v>
      </c>
      <c r="W272" s="1652"/>
      <c r="X272" s="1651">
        <f>X54+X75+X116+X140+X214+X259</f>
        <v>3719017.4917000001</v>
      </c>
      <c r="Y272" s="1652"/>
      <c r="Z272" s="1651">
        <f>Z54+Z75+Z116+Z140+Z214+Z259</f>
        <v>5335978.4862000002</v>
      </c>
      <c r="AA272" s="1652"/>
      <c r="AB272" s="1651">
        <f>AB54+AB75+AB116+AB140+AB214+AB259</f>
        <v>3481024.6121999999</v>
      </c>
      <c r="AC272" s="1652"/>
      <c r="AD272" s="1651">
        <f>AD54+AD75+AD116+AD140+AD214+AD259</f>
        <v>4402780.5030000005</v>
      </c>
      <c r="AE272" s="1652"/>
      <c r="AF272" s="1651">
        <f>AF54+AF75+AF116+AF140+AF214+AF259</f>
        <v>842540.16409999994</v>
      </c>
    </row>
    <row r="273" spans="12:64" ht="12.75">
      <c r="L273" s="1541"/>
      <c r="S273" s="1654"/>
      <c r="T273" s="1654"/>
      <c r="U273" s="1654"/>
      <c r="V273" s="1654"/>
      <c r="W273" s="1654"/>
      <c r="X273" s="1654"/>
      <c r="Y273" s="1654"/>
      <c r="Z273" s="1654"/>
      <c r="AA273" s="1654"/>
      <c r="AB273" s="1654"/>
      <c r="AC273" s="1654"/>
      <c r="AD273" s="1654"/>
      <c r="AE273" s="1654"/>
      <c r="AF273" s="1654"/>
      <c r="AG273" s="1654"/>
      <c r="AH273" s="1654"/>
      <c r="AI273" s="1654"/>
      <c r="AJ273" s="1654"/>
      <c r="AK273" s="1654"/>
      <c r="AL273" s="1654"/>
      <c r="AM273" s="1654"/>
      <c r="AN273" s="1654"/>
      <c r="AO273" s="1654"/>
      <c r="AP273" s="1654"/>
      <c r="AQ273" s="1654"/>
      <c r="AR273" s="1654"/>
      <c r="AS273" s="1654"/>
      <c r="AT273" s="1654"/>
      <c r="AU273" s="1654"/>
      <c r="AV273" s="1654"/>
      <c r="AW273" s="1654"/>
      <c r="AX273" s="1654"/>
      <c r="AY273" s="1654"/>
      <c r="AZ273" s="1654"/>
      <c r="BA273" s="1654"/>
      <c r="BB273" s="1654"/>
      <c r="BC273" s="1654"/>
      <c r="BD273" s="1654"/>
      <c r="BE273" s="1654"/>
      <c r="BF273" s="1654"/>
      <c r="BG273" s="1654"/>
      <c r="BH273" s="1654"/>
      <c r="BI273" s="1654"/>
      <c r="BJ273" s="1654"/>
      <c r="BK273" s="1654"/>
      <c r="BL273" s="1654"/>
    </row>
    <row r="274" spans="12:64" ht="12.75">
      <c r="L274" s="1541"/>
      <c r="S274" s="1654"/>
      <c r="T274" s="1654"/>
      <c r="U274" s="1654"/>
      <c r="V274" s="1654"/>
      <c r="W274" s="1654"/>
      <c r="X274" s="1654"/>
      <c r="Y274" s="1654"/>
      <c r="Z274" s="1654"/>
      <c r="AA274" s="1654"/>
      <c r="AB274" s="1654"/>
      <c r="AC274" s="1654"/>
      <c r="AD274" s="1654"/>
      <c r="AE274" s="1654"/>
      <c r="AF274" s="1654"/>
      <c r="AG274" s="1654"/>
      <c r="AH274" s="1654"/>
      <c r="AI274" s="1654"/>
      <c r="AJ274" s="1654"/>
      <c r="AK274" s="1654"/>
      <c r="AL274" s="1654"/>
      <c r="AM274" s="1654"/>
      <c r="AN274" s="1654"/>
      <c r="AO274" s="1654"/>
      <c r="AP274" s="1654"/>
      <c r="AQ274" s="1654"/>
      <c r="AR274" s="1654"/>
      <c r="AS274" s="1654"/>
      <c r="AT274" s="1654"/>
      <c r="AU274" s="1654"/>
      <c r="AV274" s="1654"/>
      <c r="AW274" s="1654"/>
      <c r="AX274" s="1654"/>
      <c r="AY274" s="1654"/>
      <c r="AZ274" s="1654"/>
      <c r="BA274" s="1654"/>
      <c r="BB274" s="1654"/>
      <c r="BC274" s="1654"/>
      <c r="BD274" s="1654"/>
      <c r="BE274" s="1654"/>
      <c r="BF274" s="1654"/>
      <c r="BG274" s="1654"/>
      <c r="BH274" s="1654"/>
      <c r="BI274" s="1654"/>
      <c r="BJ274" s="1654"/>
      <c r="BK274" s="1654"/>
      <c r="BL274" s="1654"/>
    </row>
    <row r="275" spans="12:64">
      <c r="R275" s="1655"/>
      <c r="S275" s="1654"/>
      <c r="T275" s="1654"/>
      <c r="U275" s="1654"/>
      <c r="V275" s="1654"/>
      <c r="W275" s="1654"/>
      <c r="X275" s="1654"/>
      <c r="Y275" s="1654"/>
      <c r="Z275" s="1654"/>
      <c r="AA275" s="1654"/>
      <c r="AB275" s="1654"/>
      <c r="AC275" s="1654"/>
      <c r="AD275" s="1654"/>
      <c r="AE275" s="1654"/>
      <c r="AF275" s="1654"/>
      <c r="AG275" s="1654"/>
      <c r="AH275" s="1654"/>
      <c r="AI275" s="1654"/>
      <c r="AJ275" s="1654"/>
      <c r="AK275" s="1654"/>
      <c r="AL275" s="1654"/>
      <c r="AM275" s="1654"/>
      <c r="AN275" s="1654"/>
      <c r="AO275" s="1654"/>
      <c r="AP275" s="1654"/>
      <c r="AQ275" s="1654"/>
      <c r="AR275" s="1654"/>
      <c r="AS275" s="1654"/>
      <c r="AT275" s="1654"/>
      <c r="AU275" s="1654"/>
      <c r="AV275" s="1654"/>
      <c r="AW275" s="1654"/>
      <c r="AX275" s="1654"/>
      <c r="AY275" s="1654"/>
      <c r="AZ275" s="1654"/>
      <c r="BA275" s="1654"/>
      <c r="BB275" s="1654"/>
      <c r="BC275" s="1654"/>
      <c r="BD275" s="1654"/>
      <c r="BE275" s="1654"/>
      <c r="BF275" s="1654"/>
      <c r="BG275" s="1654"/>
      <c r="BH275" s="1654"/>
      <c r="BI275" s="1654"/>
      <c r="BJ275" s="1654"/>
      <c r="BK275" s="1654"/>
      <c r="BL275" s="1654"/>
    </row>
    <row r="276" spans="12:64">
      <c r="S276" s="1654"/>
      <c r="T276" s="1654"/>
      <c r="U276" s="1654"/>
      <c r="V276" s="1654"/>
      <c r="W276" s="1654"/>
      <c r="X276" s="1654"/>
      <c r="Y276" s="1654"/>
      <c r="Z276" s="1654"/>
      <c r="AA276" s="1654"/>
      <c r="AB276" s="1654"/>
      <c r="AC276" s="1654"/>
      <c r="AD276" s="1654"/>
      <c r="AE276" s="1654"/>
      <c r="AF276" s="1654"/>
      <c r="AG276" s="1654"/>
      <c r="AH276" s="1654"/>
      <c r="AI276" s="1654"/>
      <c r="AJ276" s="1654"/>
      <c r="AK276" s="1654"/>
      <c r="AL276" s="1654"/>
      <c r="AM276" s="1654"/>
      <c r="AN276" s="1654"/>
      <c r="AO276" s="1654"/>
      <c r="AP276" s="1654"/>
      <c r="AQ276" s="1654"/>
      <c r="AR276" s="1654"/>
      <c r="AS276" s="1654"/>
      <c r="AT276" s="1654"/>
      <c r="AU276" s="1654"/>
      <c r="AV276" s="1654"/>
      <c r="AW276" s="1654"/>
      <c r="AX276" s="1654"/>
      <c r="AY276" s="1654"/>
      <c r="AZ276" s="1654"/>
      <c r="BA276" s="1654"/>
      <c r="BB276" s="1654"/>
      <c r="BC276" s="1654"/>
      <c r="BD276" s="1654"/>
      <c r="BE276" s="1654"/>
      <c r="BF276" s="1654"/>
      <c r="BG276" s="1654"/>
      <c r="BH276" s="1654"/>
      <c r="BI276" s="1654"/>
      <c r="BJ276" s="1654"/>
      <c r="BK276" s="1654"/>
      <c r="BL276" s="1654"/>
    </row>
    <row r="277" spans="12:64">
      <c r="S277" s="1654"/>
      <c r="T277" s="1654"/>
      <c r="U277" s="1654"/>
      <c r="V277" s="1654"/>
      <c r="W277" s="1654"/>
      <c r="X277" s="1654"/>
      <c r="Y277" s="1654"/>
      <c r="Z277" s="1654"/>
      <c r="AA277" s="1654"/>
      <c r="AB277" s="1654"/>
      <c r="AC277" s="1654"/>
      <c r="AD277" s="1654"/>
      <c r="AE277" s="1654"/>
      <c r="AF277" s="1654"/>
      <c r="AG277" s="1654"/>
      <c r="AH277" s="1654"/>
      <c r="AI277" s="1654"/>
      <c r="AJ277" s="1654"/>
      <c r="AK277" s="1654"/>
      <c r="AL277" s="1654"/>
      <c r="AM277" s="1654"/>
      <c r="AN277" s="1654"/>
      <c r="AO277" s="1654"/>
      <c r="AP277" s="1654"/>
      <c r="AQ277" s="1654"/>
      <c r="AR277" s="1654"/>
      <c r="AS277" s="1654"/>
      <c r="AT277" s="1654"/>
      <c r="AU277" s="1654"/>
      <c r="AV277" s="1654"/>
      <c r="AW277" s="1654"/>
      <c r="AX277" s="1654"/>
      <c r="AY277" s="1654"/>
      <c r="AZ277" s="1654"/>
      <c r="BA277" s="1654"/>
      <c r="BB277" s="1654"/>
      <c r="BC277" s="1654"/>
      <c r="BD277" s="1654"/>
      <c r="BE277" s="1654"/>
      <c r="BF277" s="1654"/>
      <c r="BG277" s="1654"/>
      <c r="BH277" s="1654"/>
      <c r="BI277" s="1654"/>
      <c r="BJ277" s="1654"/>
      <c r="BK277" s="1654"/>
      <c r="BL277" s="1654"/>
    </row>
    <row r="278" spans="12:64">
      <c r="L278" s="1656">
        <f>+L274/(F272*1.1)</f>
        <v>0</v>
      </c>
      <c r="N278" s="1655"/>
      <c r="S278" s="1654"/>
      <c r="T278" s="1654"/>
      <c r="U278" s="1654"/>
      <c r="V278" s="1654"/>
      <c r="W278" s="1654"/>
      <c r="X278" s="1654"/>
      <c r="Y278" s="1654"/>
      <c r="Z278" s="1654"/>
      <c r="AA278" s="1654"/>
      <c r="AB278" s="1654"/>
      <c r="AC278" s="1654"/>
      <c r="AD278" s="1654"/>
      <c r="AE278" s="1654"/>
      <c r="AF278" s="1654"/>
      <c r="AG278" s="1654"/>
      <c r="AH278" s="1654"/>
      <c r="AI278" s="1654"/>
      <c r="AJ278" s="1654"/>
      <c r="AK278" s="1654"/>
      <c r="AL278" s="1654"/>
      <c r="AM278" s="1654"/>
      <c r="AN278" s="1654"/>
      <c r="AO278" s="1654"/>
      <c r="AP278" s="1654"/>
      <c r="AQ278" s="1654"/>
      <c r="AR278" s="1654"/>
      <c r="AS278" s="1654"/>
      <c r="AT278" s="1654"/>
      <c r="AU278" s="1654"/>
      <c r="AV278" s="1654"/>
      <c r="AW278" s="1654"/>
      <c r="AX278" s="1654"/>
      <c r="AY278" s="1654"/>
      <c r="AZ278" s="1654"/>
      <c r="BA278" s="1654"/>
      <c r="BB278" s="1654"/>
      <c r="BC278" s="1654"/>
      <c r="BD278" s="1654"/>
      <c r="BE278" s="1654"/>
      <c r="BF278" s="1654"/>
      <c r="BG278" s="1654"/>
      <c r="BH278" s="1654"/>
      <c r="BI278" s="1654"/>
      <c r="BJ278" s="1654"/>
      <c r="BK278" s="1654"/>
      <c r="BL278" s="1654"/>
    </row>
    <row r="279" spans="12:64">
      <c r="S279" s="1654"/>
      <c r="T279" s="1654"/>
      <c r="U279" s="1654"/>
      <c r="V279" s="1654"/>
      <c r="W279" s="1654"/>
      <c r="X279" s="1654"/>
      <c r="Y279" s="1654"/>
      <c r="Z279" s="1654"/>
      <c r="AA279" s="1654"/>
      <c r="AB279" s="1654"/>
      <c r="AC279" s="1654"/>
      <c r="AD279" s="1654"/>
      <c r="AE279" s="1654"/>
      <c r="AF279" s="1654"/>
      <c r="AG279" s="1654"/>
      <c r="AH279" s="1654"/>
      <c r="AI279" s="1654"/>
      <c r="AJ279" s="1654"/>
      <c r="AK279" s="1654"/>
      <c r="AL279" s="1654"/>
      <c r="AM279" s="1654"/>
      <c r="AN279" s="1654"/>
      <c r="AO279" s="1654"/>
      <c r="AP279" s="1654"/>
      <c r="AQ279" s="1654"/>
      <c r="AR279" s="1654"/>
      <c r="AS279" s="1654"/>
      <c r="AT279" s="1654"/>
      <c r="AU279" s="1654"/>
      <c r="AV279" s="1654"/>
      <c r="AW279" s="1654"/>
      <c r="AX279" s="1654"/>
      <c r="AY279" s="1654"/>
      <c r="AZ279" s="1654"/>
      <c r="BA279" s="1654"/>
      <c r="BB279" s="1654"/>
      <c r="BC279" s="1654"/>
      <c r="BD279" s="1654"/>
      <c r="BE279" s="1654"/>
      <c r="BF279" s="1654"/>
      <c r="BG279" s="1654"/>
      <c r="BH279" s="1654"/>
      <c r="BI279" s="1654"/>
      <c r="BJ279" s="1654"/>
      <c r="BK279" s="1654"/>
      <c r="BL279" s="1654"/>
    </row>
    <row r="280" spans="12:64">
      <c r="R280" s="1655"/>
      <c r="S280" s="1654"/>
      <c r="T280" s="1654"/>
      <c r="U280" s="1654"/>
      <c r="V280" s="1654"/>
      <c r="W280" s="1654"/>
      <c r="X280" s="1654"/>
      <c r="Y280" s="1654"/>
      <c r="Z280" s="1654"/>
      <c r="AA280" s="1654"/>
      <c r="AB280" s="1654"/>
      <c r="AC280" s="1654"/>
      <c r="AD280" s="1654"/>
      <c r="AE280" s="1654"/>
      <c r="AF280" s="1654"/>
      <c r="AG280" s="1654"/>
      <c r="AH280" s="1654"/>
      <c r="AI280" s="1654"/>
      <c r="AJ280" s="1654"/>
      <c r="AK280" s="1654"/>
      <c r="AL280" s="1654"/>
      <c r="AM280" s="1654"/>
      <c r="AN280" s="1654"/>
      <c r="AO280" s="1654"/>
      <c r="AP280" s="1654"/>
      <c r="AQ280" s="1654"/>
      <c r="AR280" s="1654"/>
      <c r="AS280" s="1654"/>
      <c r="AT280" s="1654"/>
      <c r="AU280" s="1654"/>
      <c r="AV280" s="1654"/>
      <c r="AW280" s="1654"/>
      <c r="AX280" s="1654"/>
      <c r="AY280" s="1654"/>
      <c r="AZ280" s="1654"/>
      <c r="BA280" s="1654"/>
      <c r="BB280" s="1654"/>
      <c r="BC280" s="1654"/>
      <c r="BD280" s="1654"/>
      <c r="BE280" s="1654"/>
      <c r="BF280" s="1654"/>
      <c r="BG280" s="1654"/>
      <c r="BH280" s="1654"/>
      <c r="BI280" s="1654"/>
      <c r="BJ280" s="1654"/>
      <c r="BK280" s="1654"/>
      <c r="BL280" s="1654"/>
    </row>
    <row r="281" spans="12:64">
      <c r="L281" s="1656">
        <f>+L272/F272</f>
        <v>0.97706463436872448</v>
      </c>
      <c r="S281" s="1654"/>
      <c r="T281" s="1654"/>
      <c r="U281" s="1654"/>
      <c r="V281" s="1654"/>
      <c r="W281" s="1654"/>
      <c r="X281" s="1654"/>
      <c r="Y281" s="1654"/>
      <c r="Z281" s="1654"/>
      <c r="AA281" s="1654"/>
      <c r="AB281" s="1654"/>
      <c r="AC281" s="1654"/>
      <c r="AD281" s="1654"/>
      <c r="AE281" s="1654"/>
      <c r="AF281" s="1654"/>
      <c r="AG281" s="1654"/>
      <c r="AH281" s="1654"/>
      <c r="AI281" s="1654"/>
      <c r="AJ281" s="1654"/>
      <c r="AK281" s="1654"/>
      <c r="AL281" s="1654"/>
      <c r="AM281" s="1654"/>
      <c r="AN281" s="1654"/>
      <c r="AO281" s="1654"/>
      <c r="AP281" s="1654"/>
      <c r="AQ281" s="1654"/>
      <c r="AR281" s="1654"/>
      <c r="AS281" s="1654"/>
      <c r="AT281" s="1654"/>
      <c r="AU281" s="1654"/>
      <c r="AV281" s="1654"/>
      <c r="AW281" s="1654"/>
      <c r="AX281" s="1654"/>
      <c r="AY281" s="1654"/>
      <c r="AZ281" s="1654"/>
      <c r="BA281" s="1654"/>
      <c r="BB281" s="1654"/>
      <c r="BC281" s="1654"/>
      <c r="BD281" s="1654"/>
      <c r="BE281" s="1654"/>
      <c r="BF281" s="1654"/>
      <c r="BG281" s="1654"/>
      <c r="BH281" s="1654"/>
      <c r="BI281" s="1654"/>
      <c r="BJ281" s="1654"/>
      <c r="BK281" s="1654"/>
      <c r="BL281" s="1654"/>
    </row>
    <row r="282" spans="12:64">
      <c r="S282" s="1654"/>
      <c r="T282" s="1654"/>
      <c r="U282" s="1654"/>
      <c r="V282" s="1654"/>
      <c r="W282" s="1654"/>
      <c r="X282" s="1654"/>
      <c r="Y282" s="1654"/>
      <c r="Z282" s="1654"/>
      <c r="AA282" s="1654"/>
      <c r="AB282" s="1654"/>
      <c r="AC282" s="1654"/>
      <c r="AD282" s="1654"/>
      <c r="AE282" s="1654"/>
      <c r="AF282" s="1654"/>
      <c r="AG282" s="1654"/>
      <c r="AH282" s="1654"/>
      <c r="AI282" s="1654"/>
      <c r="AJ282" s="1654"/>
      <c r="AK282" s="1654"/>
      <c r="AL282" s="1654"/>
      <c r="AM282" s="1654"/>
      <c r="AN282" s="1654"/>
      <c r="AO282" s="1654"/>
      <c r="AP282" s="1654"/>
      <c r="AQ282" s="1654"/>
      <c r="AR282" s="1654"/>
      <c r="AS282" s="1654"/>
      <c r="AT282" s="1654"/>
      <c r="AU282" s="1654"/>
      <c r="AV282" s="1654"/>
      <c r="AW282" s="1654"/>
      <c r="AX282" s="1654"/>
      <c r="AY282" s="1654"/>
      <c r="AZ282" s="1654"/>
      <c r="BA282" s="1654"/>
      <c r="BB282" s="1654"/>
      <c r="BC282" s="1654"/>
      <c r="BD282" s="1654"/>
      <c r="BE282" s="1654"/>
      <c r="BF282" s="1654"/>
      <c r="BG282" s="1654"/>
      <c r="BH282" s="1654"/>
      <c r="BI282" s="1654"/>
      <c r="BJ282" s="1654"/>
      <c r="BK282" s="1654"/>
      <c r="BL282" s="1654"/>
    </row>
    <row r="283" spans="12:64">
      <c r="L283" s="1657">
        <v>60748214.901500002</v>
      </c>
      <c r="S283" s="1654"/>
      <c r="T283" s="1654"/>
      <c r="U283" s="1654"/>
      <c r="V283" s="1654"/>
      <c r="W283" s="1654"/>
      <c r="X283" s="1654"/>
      <c r="Y283" s="1654"/>
      <c r="Z283" s="1654"/>
      <c r="AA283" s="1654"/>
      <c r="AB283" s="1654"/>
      <c r="AC283" s="1654"/>
      <c r="AD283" s="1654"/>
      <c r="AE283" s="1654"/>
      <c r="AF283" s="1654"/>
      <c r="AG283" s="1654"/>
      <c r="AH283" s="1654"/>
      <c r="AI283" s="1654"/>
      <c r="AJ283" s="1654"/>
      <c r="AK283" s="1654"/>
      <c r="AL283" s="1654"/>
      <c r="AM283" s="1654"/>
      <c r="AN283" s="1654"/>
      <c r="AO283" s="1654"/>
      <c r="AP283" s="1654"/>
      <c r="AQ283" s="1654"/>
      <c r="AR283" s="1654"/>
      <c r="AS283" s="1654"/>
      <c r="AT283" s="1654"/>
      <c r="AU283" s="1654"/>
      <c r="AV283" s="1654"/>
      <c r="AW283" s="1654"/>
      <c r="AX283" s="1654"/>
      <c r="AY283" s="1654"/>
      <c r="AZ283" s="1654"/>
      <c r="BA283" s="1654"/>
      <c r="BB283" s="1654"/>
      <c r="BC283" s="1654"/>
      <c r="BD283" s="1654"/>
      <c r="BE283" s="1654"/>
      <c r="BF283" s="1654"/>
      <c r="BG283" s="1654"/>
      <c r="BH283" s="1654"/>
      <c r="BI283" s="1654"/>
      <c r="BJ283" s="1654"/>
      <c r="BK283" s="1654"/>
      <c r="BL283" s="1654"/>
    </row>
    <row r="284" spans="12:64">
      <c r="S284" s="1654"/>
      <c r="T284" s="1654"/>
      <c r="U284" s="1654"/>
      <c r="V284" s="1654"/>
      <c r="W284" s="1654"/>
      <c r="X284" s="1654"/>
      <c r="Y284" s="1654"/>
      <c r="Z284" s="1654"/>
      <c r="AA284" s="1654"/>
      <c r="AB284" s="1654"/>
      <c r="AC284" s="1654"/>
      <c r="AD284" s="1654"/>
      <c r="AE284" s="1654"/>
      <c r="AF284" s="1654"/>
      <c r="AG284" s="1654"/>
      <c r="AH284" s="1654"/>
      <c r="AI284" s="1654"/>
      <c r="AJ284" s="1654"/>
      <c r="AK284" s="1654"/>
      <c r="AL284" s="1654"/>
      <c r="AM284" s="1654"/>
      <c r="AN284" s="1654"/>
      <c r="AO284" s="1654"/>
      <c r="AP284" s="1654"/>
      <c r="AQ284" s="1654"/>
      <c r="AR284" s="1654"/>
      <c r="AS284" s="1654"/>
      <c r="AT284" s="1654"/>
      <c r="AU284" s="1654"/>
      <c r="AV284" s="1654"/>
      <c r="AW284" s="1654"/>
      <c r="AX284" s="1654"/>
      <c r="AY284" s="1654"/>
      <c r="AZ284" s="1654"/>
      <c r="BA284" s="1654"/>
      <c r="BB284" s="1654"/>
      <c r="BC284" s="1654"/>
      <c r="BD284" s="1654"/>
      <c r="BE284" s="1654"/>
      <c r="BF284" s="1654"/>
      <c r="BG284" s="1654"/>
      <c r="BH284" s="1654"/>
      <c r="BI284" s="1654"/>
      <c r="BJ284" s="1654"/>
      <c r="BK284" s="1654"/>
      <c r="BL284" s="1654"/>
    </row>
    <row r="285" spans="12:64">
      <c r="S285" s="1654"/>
      <c r="T285" s="1654"/>
      <c r="U285" s="1654"/>
      <c r="V285" s="1654"/>
      <c r="W285" s="1654"/>
      <c r="X285" s="1654"/>
      <c r="Y285" s="1654"/>
      <c r="Z285" s="1654"/>
      <c r="AA285" s="1654"/>
      <c r="AB285" s="1654"/>
      <c r="AC285" s="1654"/>
      <c r="AD285" s="1654"/>
      <c r="AE285" s="1654"/>
      <c r="AF285" s="1654"/>
      <c r="AG285" s="1654"/>
      <c r="AH285" s="1654"/>
      <c r="AI285" s="1654"/>
      <c r="AJ285" s="1654"/>
      <c r="AK285" s="1654"/>
      <c r="AL285" s="1654"/>
      <c r="AM285" s="1654"/>
      <c r="AN285" s="1654"/>
      <c r="AO285" s="1654"/>
      <c r="AP285" s="1654"/>
      <c r="AQ285" s="1654"/>
      <c r="AR285" s="1654"/>
      <c r="AS285" s="1654"/>
      <c r="AT285" s="1654"/>
      <c r="AU285" s="1654"/>
      <c r="AV285" s="1654"/>
      <c r="AW285" s="1654"/>
      <c r="AX285" s="1654"/>
      <c r="AY285" s="1654"/>
      <c r="AZ285" s="1654"/>
      <c r="BA285" s="1654"/>
      <c r="BB285" s="1654"/>
      <c r="BC285" s="1654"/>
      <c r="BD285" s="1654"/>
      <c r="BE285" s="1654"/>
      <c r="BF285" s="1654"/>
      <c r="BG285" s="1654"/>
      <c r="BH285" s="1654"/>
      <c r="BI285" s="1654"/>
      <c r="BJ285" s="1654"/>
      <c r="BK285" s="1654"/>
      <c r="BL285" s="1654"/>
    </row>
    <row r="286" spans="12:64">
      <c r="S286" s="1654"/>
      <c r="T286" s="1654"/>
      <c r="U286" s="1654"/>
      <c r="V286" s="1654"/>
      <c r="W286" s="1654"/>
      <c r="X286" s="1654"/>
      <c r="Y286" s="1654"/>
      <c r="Z286" s="1654"/>
      <c r="AA286" s="1654"/>
      <c r="AB286" s="1654"/>
      <c r="AC286" s="1654"/>
      <c r="AD286" s="1654"/>
      <c r="AE286" s="1654"/>
      <c r="AF286" s="1654"/>
      <c r="AG286" s="1654"/>
      <c r="AH286" s="1654"/>
      <c r="AI286" s="1654"/>
      <c r="AJ286" s="1654"/>
      <c r="AK286" s="1654"/>
      <c r="AL286" s="1654"/>
      <c r="AM286" s="1654"/>
      <c r="AN286" s="1654"/>
      <c r="AO286" s="1654"/>
      <c r="AP286" s="1654"/>
      <c r="AQ286" s="1654"/>
      <c r="AR286" s="1654"/>
      <c r="AS286" s="1654"/>
      <c r="AT286" s="1654"/>
      <c r="AU286" s="1654"/>
      <c r="AV286" s="1654"/>
      <c r="AW286" s="1654"/>
      <c r="AX286" s="1654"/>
      <c r="AY286" s="1654"/>
      <c r="AZ286" s="1654"/>
      <c r="BA286" s="1654"/>
      <c r="BB286" s="1654"/>
      <c r="BC286" s="1654"/>
      <c r="BD286" s="1654"/>
      <c r="BE286" s="1654"/>
      <c r="BF286" s="1654"/>
      <c r="BG286" s="1654"/>
      <c r="BH286" s="1654"/>
      <c r="BI286" s="1654"/>
      <c r="BJ286" s="1654"/>
      <c r="BK286" s="1654"/>
      <c r="BL286" s="1654"/>
    </row>
    <row r="287" spans="12:64">
      <c r="S287" s="1654"/>
      <c r="T287" s="1654"/>
      <c r="U287" s="1654"/>
      <c r="V287" s="1654"/>
      <c r="W287" s="1654"/>
      <c r="X287" s="1654"/>
      <c r="Y287" s="1654"/>
      <c r="Z287" s="1654"/>
      <c r="AA287" s="1654"/>
      <c r="AB287" s="1654"/>
      <c r="AC287" s="1654"/>
      <c r="AD287" s="1654"/>
      <c r="AE287" s="1654"/>
      <c r="AF287" s="1654"/>
      <c r="AG287" s="1654"/>
      <c r="AH287" s="1654"/>
      <c r="AI287" s="1654"/>
      <c r="AJ287" s="1654"/>
      <c r="AK287" s="1654"/>
      <c r="AL287" s="1654"/>
      <c r="AM287" s="1654"/>
      <c r="AN287" s="1654"/>
      <c r="AO287" s="1654"/>
      <c r="AP287" s="1654"/>
      <c r="AQ287" s="1654"/>
      <c r="AR287" s="1654"/>
      <c r="AS287" s="1654"/>
      <c r="AT287" s="1654"/>
      <c r="AU287" s="1654"/>
      <c r="AV287" s="1654"/>
      <c r="AW287" s="1654"/>
      <c r="AX287" s="1654"/>
      <c r="AY287" s="1654"/>
      <c r="AZ287" s="1654"/>
      <c r="BA287" s="1654"/>
      <c r="BB287" s="1654"/>
      <c r="BC287" s="1654"/>
      <c r="BD287" s="1654"/>
      <c r="BE287" s="1654"/>
      <c r="BF287" s="1654"/>
      <c r="BG287" s="1654"/>
      <c r="BH287" s="1654"/>
      <c r="BI287" s="1654"/>
      <c r="BJ287" s="1654"/>
      <c r="BK287" s="1654"/>
      <c r="BL287" s="1654"/>
    </row>
    <row r="288" spans="12:64">
      <c r="S288" s="1654"/>
      <c r="T288" s="1654"/>
      <c r="U288" s="1658"/>
      <c r="V288" s="1654"/>
      <c r="W288" s="1658"/>
      <c r="X288" s="1654"/>
      <c r="Y288" s="1658"/>
      <c r="Z288" s="1654"/>
      <c r="AA288" s="1658"/>
      <c r="AB288" s="1654"/>
      <c r="AC288" s="1658"/>
      <c r="AD288" s="1654"/>
      <c r="AE288" s="1658"/>
      <c r="AF288" s="1654"/>
      <c r="AG288" s="1654"/>
      <c r="AH288" s="1654"/>
      <c r="AI288" s="1654"/>
      <c r="AJ288" s="1654"/>
      <c r="AK288" s="1654"/>
      <c r="AL288" s="1654"/>
      <c r="AM288" s="1654"/>
      <c r="AN288" s="1654"/>
      <c r="AO288" s="1654"/>
      <c r="AP288" s="1654"/>
      <c r="AQ288" s="1654"/>
      <c r="AR288" s="1654"/>
      <c r="AS288" s="1654"/>
      <c r="AT288" s="1654"/>
      <c r="AU288" s="1654"/>
      <c r="AV288" s="1654"/>
      <c r="AW288" s="1654"/>
      <c r="AX288" s="1654"/>
      <c r="AY288" s="1654"/>
      <c r="AZ288" s="1654"/>
      <c r="BA288" s="1654"/>
      <c r="BB288" s="1654"/>
      <c r="BC288" s="1654"/>
      <c r="BD288" s="1654"/>
      <c r="BE288" s="1654"/>
      <c r="BF288" s="1654"/>
      <c r="BG288" s="1654"/>
      <c r="BH288" s="1654"/>
      <c r="BI288" s="1654"/>
      <c r="BJ288" s="1654"/>
      <c r="BK288" s="1654"/>
      <c r="BL288" s="1654"/>
    </row>
    <row r="289" spans="19:64">
      <c r="S289" s="1654"/>
      <c r="T289" s="1654"/>
      <c r="U289" s="1654"/>
      <c r="V289" s="1654"/>
      <c r="W289" s="1654"/>
      <c r="X289" s="1654"/>
      <c r="Y289" s="1654"/>
      <c r="Z289" s="1654"/>
      <c r="AA289" s="1654"/>
      <c r="AB289" s="1654"/>
      <c r="AC289" s="1654"/>
      <c r="AD289" s="1654"/>
      <c r="AE289" s="1654"/>
      <c r="AF289" s="1654"/>
      <c r="AG289" s="1654"/>
      <c r="AH289" s="1654"/>
      <c r="AI289" s="1654"/>
      <c r="AJ289" s="1654"/>
      <c r="AK289" s="1654"/>
      <c r="AL289" s="1654"/>
      <c r="AM289" s="1654"/>
      <c r="AN289" s="1654"/>
      <c r="AO289" s="1654"/>
      <c r="AP289" s="1654"/>
      <c r="AQ289" s="1654"/>
      <c r="AR289" s="1654"/>
      <c r="AS289" s="1654"/>
      <c r="AT289" s="1654"/>
      <c r="AU289" s="1654"/>
      <c r="AV289" s="1654"/>
      <c r="AW289" s="1654"/>
      <c r="AX289" s="1654"/>
      <c r="AY289" s="1654"/>
      <c r="AZ289" s="1654"/>
      <c r="BA289" s="1654"/>
      <c r="BB289" s="1654"/>
      <c r="BC289" s="1654"/>
      <c r="BD289" s="1654"/>
      <c r="BE289" s="1654"/>
      <c r="BF289" s="1654"/>
      <c r="BG289" s="1654"/>
      <c r="BH289" s="1654"/>
      <c r="BI289" s="1654"/>
      <c r="BJ289" s="1654"/>
      <c r="BK289" s="1654"/>
      <c r="BL289" s="1654"/>
    </row>
    <row r="290" spans="19:64">
      <c r="S290" s="1654"/>
      <c r="T290" s="1654"/>
      <c r="U290" s="1654"/>
      <c r="V290" s="1654"/>
      <c r="W290" s="1654"/>
      <c r="X290" s="1654"/>
      <c r="Y290" s="1654"/>
      <c r="Z290" s="1654"/>
      <c r="AA290" s="1654"/>
      <c r="AB290" s="1654"/>
      <c r="AC290" s="1654"/>
      <c r="AD290" s="1654"/>
      <c r="AE290" s="1654"/>
      <c r="AF290" s="1654"/>
      <c r="AG290" s="1654"/>
      <c r="AH290" s="1654"/>
      <c r="AI290" s="1654"/>
      <c r="AJ290" s="1654"/>
      <c r="AK290" s="1654"/>
      <c r="AL290" s="1654"/>
      <c r="AM290" s="1654"/>
      <c r="AN290" s="1654"/>
      <c r="AO290" s="1654"/>
      <c r="AP290" s="1654"/>
      <c r="AQ290" s="1654"/>
      <c r="AR290" s="1654"/>
      <c r="AS290" s="1654"/>
      <c r="AT290" s="1654"/>
      <c r="AU290" s="1654"/>
      <c r="AV290" s="1654"/>
      <c r="AW290" s="1654"/>
      <c r="AX290" s="1654"/>
      <c r="AY290" s="1654"/>
      <c r="AZ290" s="1654"/>
      <c r="BA290" s="1654"/>
      <c r="BB290" s="1654"/>
      <c r="BC290" s="1654"/>
      <c r="BD290" s="1654"/>
      <c r="BE290" s="1654"/>
      <c r="BF290" s="1654"/>
      <c r="BG290" s="1654"/>
      <c r="BH290" s="1654"/>
      <c r="BI290" s="1654"/>
      <c r="BJ290" s="1654"/>
      <c r="BK290" s="1654"/>
      <c r="BL290" s="1654"/>
    </row>
    <row r="291" spans="19:64">
      <c r="S291" s="1654"/>
      <c r="T291" s="1654"/>
      <c r="U291" s="1654"/>
      <c r="V291" s="1654"/>
      <c r="W291" s="1654"/>
      <c r="X291" s="1654"/>
      <c r="Y291" s="1654"/>
      <c r="Z291" s="1654"/>
      <c r="AA291" s="1654"/>
      <c r="AB291" s="1654"/>
      <c r="AC291" s="1654"/>
      <c r="AD291" s="1654"/>
      <c r="AE291" s="1654"/>
      <c r="AF291" s="1654"/>
      <c r="AG291" s="1654"/>
      <c r="AH291" s="1654"/>
      <c r="AI291" s="1654"/>
      <c r="AJ291" s="1654"/>
      <c r="AK291" s="1654"/>
      <c r="AL291" s="1654"/>
      <c r="AM291" s="1654"/>
      <c r="AN291" s="1654"/>
      <c r="AO291" s="1654"/>
      <c r="AP291" s="1654"/>
      <c r="AQ291" s="1654"/>
      <c r="AR291" s="1654"/>
      <c r="AS291" s="1654"/>
      <c r="AT291" s="1654"/>
      <c r="AU291" s="1654"/>
      <c r="AV291" s="1654"/>
      <c r="AW291" s="1654"/>
      <c r="AX291" s="1654"/>
      <c r="AY291" s="1654"/>
      <c r="AZ291" s="1654"/>
      <c r="BA291" s="1654"/>
      <c r="BB291" s="1654"/>
      <c r="BC291" s="1654"/>
      <c r="BD291" s="1654"/>
      <c r="BE291" s="1654"/>
      <c r="BF291" s="1654"/>
      <c r="BG291" s="1654"/>
      <c r="BH291" s="1654"/>
      <c r="BI291" s="1654"/>
      <c r="BJ291" s="1654"/>
      <c r="BK291" s="1654"/>
      <c r="BL291" s="1654"/>
    </row>
    <row r="292" spans="19:64">
      <c r="S292" s="1654"/>
      <c r="T292" s="1654"/>
      <c r="U292" s="1654"/>
      <c r="V292" s="1654"/>
      <c r="W292" s="1654"/>
      <c r="X292" s="1654"/>
      <c r="Y292" s="1654"/>
      <c r="Z292" s="1654"/>
      <c r="AA292" s="1654"/>
      <c r="AB292" s="1654"/>
      <c r="AC292" s="1654"/>
      <c r="AD292" s="1654"/>
      <c r="AE292" s="1654"/>
      <c r="AF292" s="1654"/>
      <c r="AG292" s="1654"/>
      <c r="AH292" s="1654"/>
      <c r="AI292" s="1654"/>
      <c r="AJ292" s="1654"/>
      <c r="AK292" s="1654"/>
      <c r="AL292" s="1654"/>
      <c r="AM292" s="1654"/>
      <c r="AN292" s="1654"/>
      <c r="AO292" s="1654"/>
      <c r="AP292" s="1654"/>
      <c r="AQ292" s="1654"/>
      <c r="AR292" s="1654"/>
      <c r="AS292" s="1654"/>
      <c r="AT292" s="1654"/>
      <c r="AU292" s="1654"/>
      <c r="AV292" s="1654"/>
      <c r="AW292" s="1654"/>
      <c r="AX292" s="1654"/>
      <c r="AY292" s="1654"/>
      <c r="AZ292" s="1654"/>
      <c r="BA292" s="1654"/>
      <c r="BB292" s="1654"/>
      <c r="BC292" s="1654"/>
      <c r="BD292" s="1654"/>
      <c r="BE292" s="1654"/>
      <c r="BF292" s="1654"/>
      <c r="BG292" s="1654"/>
      <c r="BH292" s="1654"/>
      <c r="BI292" s="1654"/>
      <c r="BJ292" s="1654"/>
      <c r="BK292" s="1654"/>
      <c r="BL292" s="1654"/>
    </row>
    <row r="293" spans="19:64">
      <c r="S293" s="1654"/>
      <c r="T293" s="1654"/>
      <c r="U293" s="1654"/>
      <c r="V293" s="1654"/>
      <c r="W293" s="1654"/>
      <c r="X293" s="1654"/>
      <c r="Y293" s="1654"/>
      <c r="Z293" s="1654"/>
      <c r="AA293" s="1654"/>
      <c r="AB293" s="1654"/>
      <c r="AC293" s="1654"/>
      <c r="AD293" s="1654"/>
      <c r="AE293" s="1654"/>
      <c r="AF293" s="1654"/>
      <c r="AG293" s="1654"/>
      <c r="AH293" s="1654"/>
      <c r="AI293" s="1654"/>
      <c r="AJ293" s="1654"/>
      <c r="AK293" s="1654"/>
      <c r="AL293" s="1654"/>
      <c r="AM293" s="1654"/>
      <c r="AN293" s="1654"/>
      <c r="AO293" s="1654"/>
      <c r="AP293" s="1654"/>
      <c r="AQ293" s="1654"/>
      <c r="AR293" s="1654"/>
      <c r="AS293" s="1654"/>
      <c r="AT293" s="1654"/>
      <c r="AU293" s="1654"/>
      <c r="AV293" s="1654"/>
      <c r="AW293" s="1654"/>
      <c r="AX293" s="1654"/>
      <c r="AY293" s="1654"/>
      <c r="AZ293" s="1654"/>
      <c r="BA293" s="1654"/>
      <c r="BB293" s="1654"/>
      <c r="BC293" s="1654"/>
      <c r="BD293" s="1654"/>
      <c r="BE293" s="1654"/>
      <c r="BF293" s="1654"/>
      <c r="BG293" s="1654"/>
      <c r="BH293" s="1654"/>
      <c r="BI293" s="1654"/>
      <c r="BJ293" s="1654"/>
      <c r="BK293" s="1654"/>
      <c r="BL293" s="1654"/>
    </row>
    <row r="294" spans="19:64">
      <c r="S294" s="1654"/>
      <c r="T294" s="1654"/>
      <c r="U294" s="1654"/>
      <c r="V294" s="1654"/>
      <c r="W294" s="1654"/>
      <c r="X294" s="1654"/>
      <c r="Y294" s="1654"/>
      <c r="Z294" s="1654"/>
      <c r="AA294" s="1654"/>
      <c r="AB294" s="1654"/>
      <c r="AC294" s="1654"/>
      <c r="AD294" s="1654"/>
      <c r="AE294" s="1654"/>
      <c r="AF294" s="1654"/>
      <c r="AG294" s="1654"/>
      <c r="AH294" s="1654"/>
      <c r="AI294" s="1654"/>
      <c r="AJ294" s="1654"/>
      <c r="AK294" s="1654"/>
      <c r="AL294" s="1654"/>
      <c r="AM294" s="1654"/>
      <c r="AN294" s="1654"/>
      <c r="AO294" s="1654"/>
      <c r="AP294" s="1654"/>
      <c r="AQ294" s="1654"/>
      <c r="AR294" s="1654"/>
      <c r="AS294" s="1654"/>
      <c r="AT294" s="1654"/>
      <c r="AU294" s="1654"/>
      <c r="AV294" s="1654"/>
      <c r="AW294" s="1654"/>
      <c r="AX294" s="1654"/>
      <c r="AY294" s="1654"/>
      <c r="AZ294" s="1654"/>
      <c r="BA294" s="1654"/>
      <c r="BB294" s="1654"/>
      <c r="BC294" s="1654"/>
      <c r="BD294" s="1654"/>
      <c r="BE294" s="1654"/>
      <c r="BF294" s="1654"/>
      <c r="BG294" s="1654"/>
      <c r="BH294" s="1654"/>
      <c r="BI294" s="1654"/>
      <c r="BJ294" s="1654"/>
      <c r="BK294" s="1654"/>
      <c r="BL294" s="1654"/>
    </row>
    <row r="295" spans="19:64">
      <c r="S295" s="1654"/>
      <c r="T295" s="1654"/>
      <c r="U295" s="1654"/>
      <c r="V295" s="1654"/>
      <c r="W295" s="1654"/>
      <c r="X295" s="1654"/>
      <c r="Y295" s="1654"/>
      <c r="Z295" s="1654"/>
      <c r="AA295" s="1654"/>
      <c r="AB295" s="1654"/>
      <c r="AC295" s="1654"/>
      <c r="AD295" s="1654"/>
      <c r="AE295" s="1654"/>
      <c r="AF295" s="1654"/>
      <c r="AG295" s="1654"/>
      <c r="AH295" s="1654"/>
      <c r="AI295" s="1654"/>
      <c r="AJ295" s="1654"/>
      <c r="AK295" s="1654"/>
      <c r="AL295" s="1654"/>
      <c r="AM295" s="1654"/>
      <c r="AN295" s="1654"/>
      <c r="AO295" s="1654"/>
      <c r="AP295" s="1654"/>
      <c r="AQ295" s="1654"/>
      <c r="AR295" s="1654"/>
      <c r="AS295" s="1654"/>
      <c r="AT295" s="1654"/>
      <c r="AU295" s="1654"/>
      <c r="AV295" s="1654"/>
      <c r="AW295" s="1654"/>
      <c r="AX295" s="1654"/>
      <c r="AY295" s="1654"/>
      <c r="AZ295" s="1654"/>
      <c r="BA295" s="1654"/>
      <c r="BB295" s="1654"/>
      <c r="BC295" s="1654"/>
      <c r="BD295" s="1654"/>
      <c r="BE295" s="1654"/>
      <c r="BF295" s="1654"/>
      <c r="BG295" s="1654"/>
      <c r="BH295" s="1654"/>
      <c r="BI295" s="1654"/>
      <c r="BJ295" s="1654"/>
      <c r="BK295" s="1654"/>
      <c r="BL295" s="1654"/>
    </row>
    <row r="296" spans="19:64">
      <c r="S296" s="1654"/>
      <c r="T296" s="1654"/>
      <c r="U296" s="1654"/>
      <c r="V296" s="1654"/>
      <c r="W296" s="1654"/>
      <c r="X296" s="1654"/>
      <c r="Y296" s="1654"/>
      <c r="Z296" s="1654"/>
      <c r="AA296" s="1654"/>
      <c r="AB296" s="1654"/>
      <c r="AC296" s="1654"/>
      <c r="AD296" s="1654"/>
      <c r="AE296" s="1654"/>
      <c r="AF296" s="1654"/>
      <c r="AG296" s="1654"/>
      <c r="AH296" s="1654"/>
      <c r="AI296" s="1654"/>
      <c r="AJ296" s="1654"/>
      <c r="AK296" s="1654"/>
      <c r="AL296" s="1654"/>
      <c r="AM296" s="1654"/>
      <c r="AN296" s="1654"/>
      <c r="AO296" s="1654"/>
      <c r="AP296" s="1654"/>
      <c r="AQ296" s="1654"/>
      <c r="AR296" s="1654"/>
      <c r="AS296" s="1654"/>
      <c r="AT296" s="1654"/>
      <c r="AU296" s="1654"/>
      <c r="AV296" s="1654"/>
      <c r="AW296" s="1654"/>
      <c r="AX296" s="1654"/>
      <c r="AY296" s="1654"/>
      <c r="AZ296" s="1654"/>
      <c r="BA296" s="1654"/>
      <c r="BB296" s="1654"/>
      <c r="BC296" s="1654"/>
      <c r="BD296" s="1654"/>
      <c r="BE296" s="1654"/>
      <c r="BF296" s="1654"/>
      <c r="BG296" s="1654"/>
      <c r="BH296" s="1654"/>
      <c r="BI296" s="1654"/>
      <c r="BJ296" s="1654"/>
      <c r="BK296" s="1654"/>
      <c r="BL296" s="1654"/>
    </row>
  </sheetData>
  <mergeCells count="29">
    <mergeCell ref="AC14:AD14"/>
    <mergeCell ref="AE14:AF14"/>
    <mergeCell ref="B272:E272"/>
    <mergeCell ref="Y13:Z13"/>
    <mergeCell ref="AA13:AB13"/>
    <mergeCell ref="AC13:AD13"/>
    <mergeCell ref="AE13:AF13"/>
    <mergeCell ref="E14:F14"/>
    <mergeCell ref="S14:T14"/>
    <mergeCell ref="U14:V14"/>
    <mergeCell ref="W14:X14"/>
    <mergeCell ref="Y14:Z14"/>
    <mergeCell ref="AA14:AB14"/>
    <mergeCell ref="C7:AD7"/>
    <mergeCell ref="A8:AF8"/>
    <mergeCell ref="B9:E9"/>
    <mergeCell ref="P9:X11"/>
    <mergeCell ref="B10:E10"/>
    <mergeCell ref="A13:A15"/>
    <mergeCell ref="B13:B15"/>
    <mergeCell ref="S13:T13"/>
    <mergeCell ref="U13:V13"/>
    <mergeCell ref="W13:X13"/>
    <mergeCell ref="A1:AF1"/>
    <mergeCell ref="A2:AF2"/>
    <mergeCell ref="A3:AF3"/>
    <mergeCell ref="C4:AD4"/>
    <mergeCell ref="C5:AD5"/>
    <mergeCell ref="C6:AD6"/>
  </mergeCells>
  <conditionalFormatting sqref="W261:W271 U261:U271 U79:U115 U121:U141 U19:U53 U56:U74 Y261:Y271 W119:W141 W56:W74 U145:U213 W19:W53 W78:W115 W143:W213 Y143:Y213 Y119:Y141 Y56:Y74 Y19:Y53 Y78:Y115 Y220:Y259 U220:U259 W220:W259 AA261:AA271 AA143:AA213 AA119:AA141 AA56:AA74 AA19:AA53 AA78:AA115 AA220:AA259 S18:S53 S56:S74 S78:S115 S119:S139 S143:S213 S217:S258 S261:S271 AC220:AC259 AC119:AC141 AC78:AC115 AC19:AC53 AC261:AC271 AC56:AC74 AC143:AC213 AE220:AE259 AE119:AE141 AE78:AE115 AE19:AE53 AE143:AE213 AE56:AE74 AE261:AE271">
    <cfRule type="cellIs" dxfId="3" priority="2" stopIfTrue="1" operator="notEqual">
      <formula>0</formula>
    </cfRule>
  </conditionalFormatting>
  <conditionalFormatting sqref="T143:T213 AB119:AB139 T19:T53 V119:V139 V56:V74 X56:X74 V78:V115 V217:V258 V19:V53 X78:X115 V143:V213 X19:X53 X119:X139 X143:X213 X217:X258 Z143:Z213 Z119:Z139 Z78:Z115 Z217:Z258 Z56:Z74 Z19:Z53 AB78:AB115 AB56:AB74 AB217:AB258 AB19:AB53 T261:T271 T56:T74 T78:T115 T119:T139 T217:T258 AB143:AB213 AD261:AD271 AD217:AD258 AD119:AD139 AD143:AD213 AD19:AD53 AD56:AD74 AD78:AD115 AF217:AF258 AF143:AF213 AF78:AF115 AF119:AF139 AF56:AF74 AF19:AF53 AF261:AF271">
    <cfRule type="cellIs" dxfId="2" priority="1" stopIfTrue="1" operator="notEqual">
      <formula>0</formula>
    </cfRule>
  </conditionalFormatting>
  <printOptions horizontalCentered="1"/>
  <pageMargins left="0" right="0" top="0.39370078740157483" bottom="0.39370078740157483" header="0" footer="0"/>
  <pageSetup scale="38" orientation="landscape" r:id="rId1"/>
  <headerFooter alignWithMargins="0">
    <oddHeader>&amp;R&amp;"Arial,Negrita"&amp;12&amp;K000000FORMATO E.P. 006.6</oddHeader>
    <oddFooter>Página &amp;P de &amp;N</oddFooter>
  </headerFooter>
  <rowBreaks count="3" manualBreakCount="3">
    <brk id="84" max="31" man="1"/>
    <brk id="155" max="31" man="1"/>
    <brk id="225" max="3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V924"/>
  <sheetViews>
    <sheetView view="pageBreakPreview" zoomScale="50" zoomScaleNormal="10" zoomScaleSheetLayoutView="50" zoomScalePageLayoutView="10" workbookViewId="0">
      <selection activeCell="A2" sqref="A2:X4"/>
    </sheetView>
  </sheetViews>
  <sheetFormatPr baseColWidth="10" defaultRowHeight="15"/>
  <cols>
    <col min="1" max="12" width="20.7109375" customWidth="1"/>
  </cols>
  <sheetData>
    <row r="1" spans="1:256" s="1660" customFormat="1" ht="18" customHeight="1">
      <c r="A1" s="450"/>
      <c r="B1" s="450"/>
      <c r="C1" s="450"/>
      <c r="D1" s="450"/>
      <c r="E1" s="450"/>
      <c r="F1" s="450"/>
      <c r="G1" s="450"/>
      <c r="H1" s="450"/>
      <c r="I1" s="450"/>
      <c r="J1" s="450"/>
      <c r="K1" s="450"/>
      <c r="L1" s="450"/>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1659"/>
      <c r="AP1" s="1659"/>
      <c r="AQ1" s="1659"/>
      <c r="AR1" s="1659"/>
      <c r="AS1" s="1659"/>
      <c r="AT1" s="1659"/>
    </row>
    <row r="2" spans="1:256" s="1660" customFormat="1" ht="18" customHeight="1">
      <c r="A2" s="450"/>
      <c r="B2" s="450"/>
      <c r="C2" s="450"/>
      <c r="D2" s="450"/>
      <c r="E2" s="450"/>
      <c r="F2" s="450"/>
      <c r="G2" s="450"/>
      <c r="H2" s="450"/>
      <c r="I2" s="450"/>
      <c r="J2" s="450"/>
      <c r="K2" s="450"/>
      <c r="L2" s="450"/>
      <c r="M2" s="1659"/>
      <c r="N2" s="1659"/>
      <c r="O2" s="1659"/>
      <c r="P2" s="1659"/>
      <c r="Q2" s="1659"/>
      <c r="R2" s="1659"/>
      <c r="S2" s="1659"/>
      <c r="T2" s="1659"/>
      <c r="U2" s="1659"/>
      <c r="V2" s="1659"/>
      <c r="W2" s="1659"/>
      <c r="X2" s="1659"/>
      <c r="Y2" s="1661"/>
      <c r="Z2" s="1661"/>
      <c r="AA2" s="1661"/>
      <c r="AB2" s="1661"/>
      <c r="AC2" s="1661"/>
      <c r="AD2" s="1661"/>
      <c r="AE2" s="1661"/>
      <c r="AF2" s="1661"/>
      <c r="AG2" s="1661"/>
      <c r="AH2" s="1661"/>
      <c r="AI2" s="1661"/>
      <c r="AJ2" s="1661"/>
      <c r="AK2" s="1661"/>
      <c r="AL2" s="1661"/>
      <c r="AM2" s="1661"/>
      <c r="AN2" s="1661"/>
      <c r="AO2" s="1661"/>
      <c r="AP2" s="1661"/>
      <c r="AQ2" s="1661"/>
      <c r="AR2" s="1661"/>
      <c r="AS2" s="1661"/>
      <c r="AT2" s="1661"/>
    </row>
    <row r="3" spans="1:256" s="1660" customFormat="1" ht="20.25">
      <c r="A3" s="450"/>
      <c r="B3" s="450"/>
      <c r="C3" s="450"/>
      <c r="D3" s="450"/>
      <c r="E3" s="450"/>
      <c r="F3" s="450"/>
      <c r="G3" s="450"/>
      <c r="H3" s="450"/>
      <c r="I3" s="450"/>
      <c r="J3" s="450"/>
      <c r="K3" s="450"/>
      <c r="L3" s="450"/>
      <c r="M3" s="1659"/>
      <c r="N3" s="1659"/>
      <c r="O3" s="1659"/>
      <c r="P3" s="1659"/>
      <c r="Q3" s="1659"/>
      <c r="R3" s="1659"/>
      <c r="S3" s="1659"/>
      <c r="T3" s="1659"/>
      <c r="U3" s="1659"/>
      <c r="V3" s="1659"/>
      <c r="W3" s="1659"/>
      <c r="X3" s="1659"/>
      <c r="Y3" s="1661"/>
      <c r="Z3" s="1661"/>
      <c r="AA3" s="1661"/>
      <c r="AB3" s="1661"/>
      <c r="AC3" s="1661"/>
      <c r="AD3" s="1661"/>
      <c r="AE3" s="1661"/>
      <c r="AF3" s="1661"/>
      <c r="AG3" s="1661"/>
      <c r="AH3" s="1661"/>
      <c r="AI3" s="1661"/>
      <c r="AJ3" s="1661"/>
      <c r="AK3" s="1661"/>
      <c r="AL3" s="1661"/>
      <c r="AM3" s="1661"/>
      <c r="AN3" s="1661"/>
      <c r="AO3" s="1661"/>
      <c r="AP3" s="1661"/>
      <c r="AQ3" s="1661"/>
      <c r="AR3" s="1661"/>
      <c r="AS3" s="1661"/>
      <c r="AT3" s="1661"/>
    </row>
    <row r="4" spans="1:256" s="1660" customFormat="1" ht="20.25">
      <c r="A4" s="1277"/>
      <c r="B4" s="1277"/>
      <c r="C4" s="1277"/>
      <c r="D4" s="1277"/>
      <c r="E4" s="1277"/>
      <c r="F4" s="1277"/>
      <c r="G4" s="1277"/>
      <c r="H4" s="1277"/>
      <c r="I4" s="1277"/>
      <c r="J4" s="1277"/>
      <c r="K4" s="1277"/>
      <c r="L4" s="1277"/>
      <c r="M4" s="1659"/>
      <c r="N4" s="1659"/>
      <c r="O4" s="1659"/>
      <c r="P4" s="1659"/>
      <c r="Q4" s="1659"/>
      <c r="R4" s="1659"/>
      <c r="S4" s="1659"/>
      <c r="T4" s="1659"/>
      <c r="U4" s="1659"/>
      <c r="V4" s="1659"/>
      <c r="W4" s="1659"/>
      <c r="X4" s="1659"/>
      <c r="Y4" s="1661"/>
      <c r="Z4" s="1661"/>
      <c r="AA4" s="1661"/>
      <c r="AB4" s="1661"/>
      <c r="AC4" s="1661"/>
      <c r="AD4" s="1661"/>
      <c r="AE4" s="1661"/>
      <c r="AF4" s="1661"/>
      <c r="AG4" s="1661"/>
      <c r="AH4" s="1661"/>
      <c r="AI4" s="1661"/>
      <c r="AJ4" s="1661"/>
      <c r="AK4" s="1661"/>
      <c r="AL4" s="1661"/>
      <c r="AM4" s="1661"/>
      <c r="AN4" s="1661"/>
      <c r="AO4" s="1661"/>
      <c r="AP4" s="1661"/>
      <c r="AQ4" s="1661"/>
      <c r="AR4" s="1661"/>
      <c r="AS4" s="1661"/>
      <c r="AT4" s="1661"/>
    </row>
    <row r="5" spans="1:256" s="1660" customFormat="1" ht="53.25" customHeight="1">
      <c r="A5" s="1395" t="str">
        <f>'F 6.2'!$A$8</f>
        <v>OBRA:</v>
      </c>
      <c r="B5" s="1662">
        <f>'F 6.2'!$B$8</f>
        <v>0</v>
      </c>
      <c r="C5" s="1662"/>
      <c r="D5" s="1662"/>
      <c r="E5" s="1662"/>
      <c r="F5" s="1662"/>
      <c r="G5" s="1662"/>
      <c r="H5" s="1662"/>
      <c r="I5" s="1662"/>
      <c r="J5" s="1662"/>
      <c r="K5" s="1662"/>
      <c r="L5" s="1663"/>
      <c r="M5" s="1659"/>
      <c r="N5" s="1659"/>
      <c r="O5" s="1659"/>
      <c r="P5" s="1659"/>
      <c r="Q5" s="1659"/>
      <c r="R5" s="1659"/>
      <c r="S5" s="1659"/>
      <c r="T5" s="1659"/>
      <c r="U5" s="1659"/>
      <c r="V5" s="1659"/>
      <c r="W5" s="1659"/>
      <c r="X5" s="1659"/>
      <c r="Y5" s="1664"/>
      <c r="Z5" s="1664"/>
      <c r="AA5" s="1664"/>
      <c r="AB5" s="1664"/>
      <c r="AC5" s="1664"/>
      <c r="AD5" s="1664"/>
      <c r="AE5" s="1664"/>
      <c r="AF5" s="1664"/>
      <c r="AG5" s="1664"/>
      <c r="AH5" s="1664"/>
      <c r="AI5" s="1664"/>
      <c r="AJ5" s="1664"/>
      <c r="AK5" s="1664"/>
      <c r="AL5" s="1664"/>
      <c r="AM5" s="1664"/>
      <c r="AN5" s="1664"/>
      <c r="AO5" s="1664"/>
      <c r="AP5" s="1664"/>
      <c r="AQ5" s="1664"/>
      <c r="AR5" s="1664"/>
      <c r="AS5" s="1664"/>
      <c r="AT5" s="1664"/>
    </row>
    <row r="6" spans="1:256" s="1660" customFormat="1" ht="20.25">
      <c r="A6" s="1395" t="str">
        <f>'F 6.2'!$A$9</f>
        <v>CARRETERA:</v>
      </c>
      <c r="B6" s="1660">
        <f>'F 6.2'!$B$9</f>
        <v>0</v>
      </c>
      <c r="C6" s="1665"/>
      <c r="D6" s="1666"/>
      <c r="E6" s="1666"/>
      <c r="F6" s="1666"/>
      <c r="G6" s="1666"/>
      <c r="H6" s="1666"/>
      <c r="I6" s="1666"/>
      <c r="J6" s="1664"/>
      <c r="K6" s="1664"/>
      <c r="L6" s="1664"/>
      <c r="M6" s="1659"/>
      <c r="N6" s="1659"/>
      <c r="O6" s="1659"/>
      <c r="P6" s="1659"/>
      <c r="Q6" s="1659"/>
      <c r="R6" s="1659"/>
      <c r="S6" s="1659"/>
      <c r="T6" s="1659"/>
      <c r="U6" s="1659"/>
      <c r="V6" s="1659"/>
      <c r="W6" s="1659"/>
      <c r="X6" s="1659"/>
    </row>
    <row r="7" spans="1:256" s="1660" customFormat="1" ht="20.25">
      <c r="A7" s="1395" t="str">
        <f>'F 6.2'!$A$10</f>
        <v>TRAMO :</v>
      </c>
      <c r="B7" s="1660">
        <f>'F 6.2'!$B$10</f>
        <v>0</v>
      </c>
      <c r="C7" s="1665"/>
      <c r="D7" s="1666"/>
      <c r="E7" s="1666"/>
      <c r="F7" s="1666"/>
      <c r="G7" s="1666"/>
      <c r="H7" s="1666"/>
      <c r="I7" s="1666"/>
      <c r="J7" s="1664"/>
      <c r="K7" s="1664"/>
      <c r="L7" s="1664"/>
      <c r="M7" s="1659"/>
      <c r="N7" s="1659"/>
      <c r="O7" s="1659"/>
      <c r="P7" s="1659"/>
      <c r="Q7" s="1659"/>
      <c r="R7" s="1659"/>
      <c r="S7" s="1659"/>
      <c r="T7" s="1659"/>
      <c r="U7" s="1659"/>
      <c r="V7" s="1659"/>
      <c r="W7" s="1659"/>
      <c r="X7" s="1659"/>
    </row>
    <row r="8" spans="1:256" s="1660" customFormat="1" ht="20.25">
      <c r="A8" s="1395" t="str">
        <f>'F 6.2'!$A$11</f>
        <v>CONTRATO:</v>
      </c>
      <c r="B8" s="1660" t="str">
        <f>'F 6.2'!$B$11</f>
        <v>XXXXXXXXX</v>
      </c>
      <c r="C8" s="1665"/>
      <c r="D8" s="1666"/>
      <c r="E8" s="1666"/>
      <c r="F8" s="1666"/>
      <c r="G8" s="1666"/>
      <c r="H8" s="1666"/>
      <c r="I8" s="1666"/>
      <c r="J8" s="1664"/>
      <c r="K8" s="1664"/>
      <c r="L8" s="1664"/>
      <c r="M8" s="1659"/>
      <c r="N8" s="1659"/>
      <c r="O8" s="1659"/>
      <c r="P8" s="1659"/>
      <c r="Q8" s="1659"/>
      <c r="R8" s="1659"/>
      <c r="S8" s="1659"/>
      <c r="T8" s="1659"/>
      <c r="U8" s="1659"/>
      <c r="V8" s="1659"/>
      <c r="W8" s="1659"/>
      <c r="X8" s="1659"/>
    </row>
    <row r="9" spans="1:256" ht="15.75" customHeight="1">
      <c r="A9" s="1667"/>
      <c r="B9" s="1667"/>
      <c r="C9" s="1667"/>
      <c r="D9" s="1667"/>
      <c r="E9" s="1667"/>
      <c r="F9" s="1667"/>
      <c r="G9" s="1667"/>
      <c r="H9" s="1667"/>
      <c r="I9" s="1667"/>
      <c r="J9" s="1667"/>
      <c r="K9" s="1667"/>
      <c r="L9" s="1667"/>
      <c r="M9" s="1659"/>
      <c r="N9" s="1659"/>
      <c r="O9" s="1659"/>
      <c r="P9" s="1659"/>
      <c r="Q9" s="1659"/>
      <c r="R9" s="1659"/>
      <c r="S9" s="1659"/>
      <c r="T9" s="1659"/>
      <c r="U9" s="1659"/>
      <c r="V9" s="1659"/>
      <c r="W9" s="1659"/>
      <c r="X9" s="1659"/>
    </row>
    <row r="10" spans="1:256" s="453" customFormat="1" ht="9.75" customHeight="1">
      <c r="E10" s="1668" t="s">
        <v>152</v>
      </c>
      <c r="F10" s="1668"/>
      <c r="G10" s="1668"/>
      <c r="H10" s="1668"/>
      <c r="M10" s="1669"/>
      <c r="N10" s="1669"/>
      <c r="O10" s="1669"/>
      <c r="P10" s="1669"/>
      <c r="Q10" s="1669"/>
      <c r="R10" s="1669"/>
      <c r="S10" s="1669"/>
      <c r="T10" s="1669"/>
      <c r="U10" s="1669"/>
      <c r="V10" s="1669"/>
      <c r="W10" s="1669"/>
      <c r="X10" s="1669"/>
    </row>
    <row r="11" spans="1:256" ht="9.75" customHeight="1">
      <c r="A11" s="1670"/>
      <c r="B11" s="1670"/>
      <c r="C11" s="1670"/>
      <c r="D11" s="1670"/>
      <c r="E11" s="1668"/>
      <c r="F11" s="1668"/>
      <c r="G11" s="1668"/>
      <c r="H11" s="1668"/>
      <c r="I11" s="1671"/>
      <c r="J11" s="1671"/>
      <c r="K11" s="1671"/>
      <c r="L11" s="1671"/>
      <c r="M11" s="1659"/>
      <c r="N11" s="1659"/>
      <c r="O11" s="1659"/>
      <c r="P11" s="1659"/>
      <c r="Q11" s="1659"/>
      <c r="R11" s="1659"/>
      <c r="S11" s="1659"/>
      <c r="T11" s="1659"/>
      <c r="U11" s="1659"/>
      <c r="V11" s="1659"/>
      <c r="W11" s="1659"/>
      <c r="X11" s="1659"/>
    </row>
    <row r="12" spans="1:256" ht="9.75" customHeight="1">
      <c r="A12" s="453"/>
      <c r="B12" s="453"/>
      <c r="C12" s="453"/>
      <c r="D12" s="453"/>
      <c r="E12" s="1668"/>
      <c r="F12" s="1668"/>
      <c r="G12" s="1668"/>
      <c r="H12" s="1668"/>
      <c r="I12" s="453"/>
      <c r="J12" s="453"/>
      <c r="K12" s="453"/>
      <c r="L12" s="453"/>
      <c r="M12" s="1659"/>
      <c r="N12" s="1659"/>
      <c r="O12" s="1659"/>
      <c r="P12" s="1659"/>
      <c r="Q12" s="1659"/>
      <c r="R12" s="1659"/>
      <c r="S12" s="1659"/>
      <c r="T12" s="1659"/>
      <c r="U12" s="1659"/>
      <c r="V12" s="1659"/>
      <c r="W12" s="1659"/>
      <c r="X12" s="1659"/>
    </row>
    <row r="13" spans="1:256" ht="15" customHeight="1">
      <c r="A13" s="1672"/>
      <c r="B13" s="1672"/>
      <c r="C13" s="1672"/>
      <c r="D13" s="1672"/>
      <c r="E13" s="1672"/>
      <c r="F13" s="1672"/>
      <c r="G13" s="1672"/>
      <c r="H13" s="1672"/>
      <c r="I13" s="1672"/>
      <c r="J13" s="1672"/>
      <c r="K13" s="1672"/>
      <c r="L13" s="1672"/>
      <c r="M13" s="1659"/>
      <c r="N13" s="1659"/>
      <c r="O13" s="1659"/>
      <c r="P13" s="1659"/>
      <c r="Q13" s="1659"/>
      <c r="R13" s="1659"/>
      <c r="S13" s="1659"/>
      <c r="T13" s="1659"/>
      <c r="U13" s="1659"/>
      <c r="V13" s="1659"/>
      <c r="W13" s="1659"/>
      <c r="X13" s="1659"/>
      <c r="Y13" s="1673"/>
      <c r="Z13" s="1673"/>
      <c r="AA13" s="1673"/>
      <c r="AB13" s="1673"/>
      <c r="AC13" s="1673"/>
      <c r="AD13" s="1673"/>
      <c r="AE13" s="1673"/>
      <c r="AF13" s="1673"/>
      <c r="AG13" s="1673"/>
      <c r="AH13" s="1673"/>
      <c r="AI13" s="1673"/>
      <c r="AJ13" s="1673"/>
      <c r="AK13" s="1673"/>
      <c r="AL13" s="1673"/>
      <c r="AM13" s="1673"/>
      <c r="AN13" s="1673"/>
      <c r="AO13" s="1673"/>
      <c r="AP13" s="1673"/>
      <c r="AQ13" s="1673"/>
      <c r="AR13" s="1673"/>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c r="BP13" s="1673"/>
      <c r="BQ13" s="1673"/>
      <c r="BR13" s="1673"/>
      <c r="BS13" s="1673"/>
      <c r="BT13" s="1673"/>
      <c r="BU13" s="1673"/>
      <c r="BV13" s="1673"/>
      <c r="BW13" s="1673"/>
      <c r="BX13" s="1673"/>
      <c r="BY13" s="1673"/>
      <c r="BZ13" s="1673"/>
      <c r="CA13" s="1673"/>
      <c r="CB13" s="1673"/>
      <c r="CC13" s="1673"/>
      <c r="CD13" s="1673"/>
      <c r="CE13" s="1673"/>
      <c r="CF13" s="1673"/>
      <c r="CG13" s="1673"/>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3"/>
      <c r="DD13" s="1673"/>
      <c r="DE13" s="1673"/>
      <c r="DF13" s="1673"/>
      <c r="DG13" s="1673"/>
      <c r="DH13" s="1673"/>
      <c r="DI13" s="1673"/>
      <c r="DJ13" s="1673"/>
      <c r="DK13" s="1673"/>
      <c r="DL13" s="1673"/>
      <c r="DM13" s="1673"/>
      <c r="DN13" s="1673"/>
      <c r="DO13" s="1673"/>
      <c r="DP13" s="1673"/>
      <c r="DQ13" s="1673"/>
      <c r="DR13" s="1673"/>
      <c r="DS13" s="1673"/>
      <c r="DT13" s="1673"/>
      <c r="DU13" s="1673"/>
      <c r="DV13" s="1673"/>
      <c r="DW13" s="1673"/>
      <c r="DX13" s="1673"/>
      <c r="DY13" s="1673"/>
      <c r="DZ13" s="1673"/>
      <c r="EA13" s="1673"/>
      <c r="EB13" s="1673"/>
      <c r="EC13" s="1673"/>
      <c r="ED13" s="1673"/>
      <c r="EE13" s="1673"/>
      <c r="EF13" s="1673"/>
      <c r="EG13" s="1673"/>
      <c r="EH13" s="1673"/>
      <c r="EI13" s="1673"/>
      <c r="EJ13" s="1673"/>
      <c r="EK13" s="1673"/>
      <c r="EL13" s="1673"/>
      <c r="EM13" s="1673"/>
      <c r="EN13" s="1673"/>
      <c r="EO13" s="1673"/>
      <c r="EP13" s="1673"/>
      <c r="EQ13" s="1673"/>
      <c r="ER13" s="1673"/>
      <c r="ES13" s="1673"/>
      <c r="ET13" s="1673"/>
      <c r="EU13" s="1673"/>
      <c r="EV13" s="1673"/>
      <c r="EW13" s="1673"/>
      <c r="EX13" s="1673"/>
      <c r="EY13" s="1673"/>
      <c r="EZ13" s="1673"/>
      <c r="FA13" s="1673"/>
      <c r="FB13" s="1673"/>
      <c r="FC13" s="1673"/>
      <c r="FD13" s="1673"/>
      <c r="FE13" s="1673"/>
      <c r="FF13" s="1673"/>
      <c r="FG13" s="1673"/>
      <c r="FH13" s="1673"/>
      <c r="FI13" s="1673"/>
      <c r="FJ13" s="1673"/>
      <c r="FK13" s="1673"/>
      <c r="FL13" s="1673"/>
      <c r="FM13" s="1673"/>
      <c r="FN13" s="1673"/>
      <c r="FO13" s="1673"/>
      <c r="FP13" s="1673"/>
      <c r="FQ13" s="1673"/>
      <c r="FR13" s="1673"/>
      <c r="FS13" s="1673"/>
      <c r="FT13" s="1673"/>
      <c r="FU13" s="1673"/>
      <c r="FV13" s="1673"/>
      <c r="FW13" s="1673"/>
      <c r="FX13" s="1673"/>
      <c r="FY13" s="1673"/>
      <c r="FZ13" s="1673"/>
      <c r="GA13" s="1673"/>
      <c r="GB13" s="1673"/>
      <c r="GC13" s="1673"/>
      <c r="GD13" s="1673"/>
      <c r="GE13" s="1673"/>
      <c r="GF13" s="1673"/>
      <c r="GG13" s="1673"/>
      <c r="GH13" s="1673"/>
      <c r="GI13" s="1673"/>
      <c r="GJ13" s="1673"/>
      <c r="GK13" s="1673"/>
      <c r="GL13" s="1673"/>
      <c r="GM13" s="1673"/>
      <c r="GN13" s="1673"/>
      <c r="GO13" s="1673"/>
      <c r="GP13" s="1673"/>
      <c r="GQ13" s="1673"/>
      <c r="GR13" s="1673"/>
      <c r="GS13" s="1673"/>
      <c r="GT13" s="1673"/>
      <c r="GU13" s="1673"/>
      <c r="GV13" s="1673"/>
      <c r="GW13" s="1673"/>
      <c r="GX13" s="1673"/>
      <c r="GY13" s="1673"/>
      <c r="GZ13" s="1673"/>
      <c r="HA13" s="1673"/>
      <c r="HB13" s="1673"/>
      <c r="HC13" s="1673"/>
      <c r="HD13" s="1673"/>
      <c r="HE13" s="1673"/>
      <c r="HF13" s="1673"/>
      <c r="HG13" s="1673"/>
      <c r="HH13" s="1673"/>
      <c r="HI13" s="1673"/>
      <c r="HJ13" s="1673"/>
      <c r="HK13" s="1673"/>
      <c r="HL13" s="1673"/>
      <c r="HM13" s="1673"/>
      <c r="HN13" s="1673"/>
      <c r="HO13" s="1673"/>
      <c r="HP13" s="1673"/>
      <c r="HQ13" s="1673"/>
      <c r="HR13" s="1673"/>
      <c r="HS13" s="1673"/>
      <c r="HT13" s="1673"/>
      <c r="HU13" s="1673"/>
      <c r="HV13" s="1673"/>
      <c r="HW13" s="1673"/>
      <c r="HX13" s="1673"/>
      <c r="HY13" s="1673"/>
      <c r="HZ13" s="1673"/>
      <c r="IA13" s="1673"/>
      <c r="IB13" s="1673"/>
      <c r="IC13" s="1673"/>
      <c r="ID13" s="1673"/>
      <c r="IE13" s="1673"/>
      <c r="IF13" s="1673"/>
      <c r="IG13" s="1673"/>
      <c r="IH13" s="1673"/>
      <c r="II13" s="1673"/>
      <c r="IJ13" s="1673"/>
      <c r="IK13" s="1673"/>
      <c r="IL13" s="1673"/>
      <c r="IM13" s="1673"/>
      <c r="IN13" s="1673"/>
      <c r="IO13" s="1673"/>
      <c r="IP13" s="1673"/>
      <c r="IQ13" s="1673"/>
      <c r="IR13" s="1673"/>
      <c r="IS13" s="1673"/>
      <c r="IT13" s="1673"/>
      <c r="IU13" s="1673"/>
      <c r="IV13" s="1673"/>
    </row>
    <row r="14" spans="1:256" ht="15" customHeight="1">
      <c r="A14" s="1674"/>
      <c r="B14" s="1674"/>
      <c r="C14" s="1674"/>
      <c r="D14" s="1674"/>
      <c r="E14" s="1674"/>
      <c r="F14" s="1674"/>
      <c r="G14" s="1674"/>
      <c r="H14" s="1674"/>
      <c r="I14" s="1674"/>
      <c r="J14" s="1674"/>
      <c r="K14" s="1674"/>
      <c r="L14" s="1674"/>
      <c r="M14" s="1659"/>
      <c r="N14" s="1659"/>
      <c r="O14" s="1659"/>
      <c r="P14" s="1659"/>
      <c r="Q14" s="1659"/>
      <c r="R14" s="1659"/>
      <c r="S14" s="1659"/>
      <c r="T14" s="1659"/>
      <c r="U14" s="1659"/>
      <c r="V14" s="1659"/>
      <c r="W14" s="1659"/>
      <c r="X14" s="1659"/>
      <c r="Y14" s="1673"/>
      <c r="Z14" s="1673"/>
      <c r="AA14" s="1673"/>
      <c r="AB14" s="1673"/>
      <c r="AC14" s="1673"/>
      <c r="AD14" s="1673"/>
      <c r="AE14" s="1673"/>
      <c r="AF14" s="1673"/>
      <c r="AG14" s="1673"/>
      <c r="AH14" s="1673"/>
      <c r="AI14" s="1673"/>
      <c r="AJ14" s="1673"/>
      <c r="AK14" s="1673"/>
      <c r="AL14" s="1673"/>
      <c r="AM14" s="1673"/>
      <c r="AN14" s="1673"/>
      <c r="AO14" s="1673"/>
      <c r="AP14" s="1673"/>
      <c r="AQ14" s="1673"/>
      <c r="AR14" s="1673"/>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c r="BP14" s="1673"/>
      <c r="BQ14" s="1673"/>
      <c r="BR14" s="1673"/>
      <c r="BS14" s="1673"/>
      <c r="BT14" s="1673"/>
      <c r="BU14" s="1673"/>
      <c r="BV14" s="1673"/>
      <c r="BW14" s="1673"/>
      <c r="BX14" s="1673"/>
      <c r="BY14" s="1673"/>
      <c r="BZ14" s="1673"/>
      <c r="CA14" s="1673"/>
      <c r="CB14" s="1673"/>
      <c r="CC14" s="1673"/>
      <c r="CD14" s="1673"/>
      <c r="CE14" s="1673"/>
      <c r="CF14" s="1673"/>
      <c r="CG14" s="1673"/>
      <c r="CH14" s="1673"/>
      <c r="CI14" s="1673"/>
      <c r="CJ14" s="1673"/>
      <c r="CK14" s="1673"/>
      <c r="CL14" s="1673"/>
      <c r="CM14" s="1673"/>
      <c r="CN14" s="1673"/>
      <c r="CO14" s="1673"/>
      <c r="CP14" s="1673"/>
      <c r="CQ14" s="1673"/>
      <c r="CR14" s="1673"/>
      <c r="CS14" s="1673"/>
      <c r="CT14" s="1673"/>
      <c r="CU14" s="1673"/>
      <c r="CV14" s="1673"/>
      <c r="CW14" s="1673"/>
      <c r="CX14" s="1673"/>
      <c r="CY14" s="1673"/>
      <c r="CZ14" s="1673"/>
      <c r="DA14" s="1673"/>
      <c r="DB14" s="1673"/>
      <c r="DC14" s="1673"/>
      <c r="DD14" s="1673"/>
      <c r="DE14" s="1673"/>
      <c r="DF14" s="1673"/>
      <c r="DG14" s="1673"/>
      <c r="DH14" s="1673"/>
      <c r="DI14" s="1673"/>
      <c r="DJ14" s="1673"/>
      <c r="DK14" s="1673"/>
      <c r="DL14" s="1673"/>
      <c r="DM14" s="1673"/>
      <c r="DN14" s="1673"/>
      <c r="DO14" s="1673"/>
      <c r="DP14" s="1673"/>
      <c r="DQ14" s="1673"/>
      <c r="DR14" s="1673"/>
      <c r="DS14" s="1673"/>
      <c r="DT14" s="1673"/>
      <c r="DU14" s="1673"/>
      <c r="DV14" s="1673"/>
      <c r="DW14" s="1673"/>
      <c r="DX14" s="1673"/>
      <c r="DY14" s="1673"/>
      <c r="DZ14" s="1673"/>
      <c r="EA14" s="1673"/>
      <c r="EB14" s="1673"/>
      <c r="EC14" s="1673"/>
      <c r="ED14" s="1673"/>
      <c r="EE14" s="1673"/>
      <c r="EF14" s="1673"/>
      <c r="EG14" s="1673"/>
      <c r="EH14" s="1673"/>
      <c r="EI14" s="1673"/>
      <c r="EJ14" s="1673"/>
      <c r="EK14" s="1673"/>
      <c r="EL14" s="1673"/>
      <c r="EM14" s="1673"/>
      <c r="EN14" s="1673"/>
      <c r="EO14" s="1673"/>
      <c r="EP14" s="1673"/>
      <c r="EQ14" s="1673"/>
      <c r="ER14" s="1673"/>
      <c r="ES14" s="1673"/>
      <c r="ET14" s="1673"/>
      <c r="EU14" s="1673"/>
      <c r="EV14" s="1673"/>
      <c r="EW14" s="1673"/>
      <c r="EX14" s="1673"/>
      <c r="EY14" s="1673"/>
      <c r="EZ14" s="1673"/>
      <c r="FA14" s="1673"/>
      <c r="FB14" s="1673"/>
      <c r="FC14" s="1673"/>
      <c r="FD14" s="1673"/>
      <c r="FE14" s="1673"/>
      <c r="FF14" s="1673"/>
      <c r="FG14" s="1673"/>
      <c r="FH14" s="1673"/>
      <c r="FI14" s="1673"/>
      <c r="FJ14" s="1673"/>
      <c r="FK14" s="1673"/>
      <c r="FL14" s="1673"/>
      <c r="FM14" s="1673"/>
      <c r="FN14" s="1673"/>
      <c r="FO14" s="1673"/>
      <c r="FP14" s="1673"/>
      <c r="FQ14" s="1673"/>
      <c r="FR14" s="1673"/>
      <c r="FS14" s="1673"/>
      <c r="FT14" s="1673"/>
      <c r="FU14" s="1673"/>
      <c r="FV14" s="1673"/>
      <c r="FW14" s="1673"/>
      <c r="FX14" s="1673"/>
      <c r="FY14" s="1673"/>
      <c r="FZ14" s="1673"/>
      <c r="GA14" s="1673"/>
      <c r="GB14" s="1673"/>
      <c r="GC14" s="1673"/>
      <c r="GD14" s="1673"/>
      <c r="GE14" s="1673"/>
      <c r="GF14" s="1673"/>
      <c r="GG14" s="1673"/>
      <c r="GH14" s="1673"/>
      <c r="GI14" s="1673"/>
      <c r="GJ14" s="1673"/>
      <c r="GK14" s="1673"/>
      <c r="GL14" s="1673"/>
      <c r="GM14" s="1673"/>
      <c r="GN14" s="1673"/>
      <c r="GO14" s="1673"/>
      <c r="GP14" s="1673"/>
      <c r="GQ14" s="1673"/>
      <c r="GR14" s="1673"/>
      <c r="GS14" s="1673"/>
      <c r="GT14" s="1673"/>
      <c r="GU14" s="1673"/>
      <c r="GV14" s="1673"/>
      <c r="GW14" s="1673"/>
      <c r="GX14" s="1673"/>
      <c r="GY14" s="1673"/>
      <c r="GZ14" s="1673"/>
      <c r="HA14" s="1673"/>
      <c r="HB14" s="1673"/>
      <c r="HC14" s="1673"/>
      <c r="HD14" s="1673"/>
      <c r="HE14" s="1673"/>
      <c r="HF14" s="1673"/>
      <c r="HG14" s="1673"/>
      <c r="HH14" s="1673"/>
      <c r="HI14" s="1673"/>
      <c r="HJ14" s="1673"/>
      <c r="HK14" s="1673"/>
      <c r="HL14" s="1673"/>
      <c r="HM14" s="1673"/>
      <c r="HN14" s="1673"/>
      <c r="HO14" s="1673"/>
      <c r="HP14" s="1673"/>
      <c r="HQ14" s="1673"/>
      <c r="HR14" s="1673"/>
      <c r="HS14" s="1673"/>
      <c r="HT14" s="1673"/>
      <c r="HU14" s="1673"/>
      <c r="HV14" s="1673"/>
      <c r="HW14" s="1673"/>
      <c r="HX14" s="1673"/>
      <c r="HY14" s="1673"/>
      <c r="HZ14" s="1673"/>
      <c r="IA14" s="1673"/>
      <c r="IB14" s="1673"/>
      <c r="IC14" s="1673"/>
      <c r="ID14" s="1673"/>
      <c r="IE14" s="1673"/>
      <c r="IF14" s="1673"/>
      <c r="IG14" s="1673"/>
      <c r="IH14" s="1673"/>
      <c r="II14" s="1673"/>
      <c r="IJ14" s="1673"/>
      <c r="IK14" s="1673"/>
      <c r="IL14" s="1673"/>
      <c r="IM14" s="1673"/>
      <c r="IN14" s="1673"/>
      <c r="IO14" s="1673"/>
      <c r="IP14" s="1673"/>
      <c r="IQ14" s="1673"/>
      <c r="IR14" s="1673"/>
      <c r="IS14" s="1673"/>
      <c r="IT14" s="1673"/>
      <c r="IU14" s="1673"/>
      <c r="IV14" s="1673"/>
    </row>
    <row r="15" spans="1:256" ht="15" customHeight="1">
      <c r="A15" s="1673"/>
      <c r="B15" s="1673"/>
      <c r="C15" s="1673"/>
      <c r="D15" s="1673"/>
      <c r="E15" s="1673"/>
      <c r="F15" s="1673"/>
      <c r="G15" s="1673"/>
      <c r="H15" s="1673"/>
      <c r="I15" s="1673"/>
      <c r="J15" s="1673"/>
      <c r="K15" s="1673"/>
      <c r="L15" s="1673"/>
      <c r="M15" s="1659"/>
      <c r="N15" s="1659"/>
      <c r="O15" s="1659"/>
      <c r="P15" s="1659"/>
      <c r="Q15" s="1659"/>
      <c r="R15" s="1659"/>
      <c r="S15" s="1659"/>
      <c r="T15" s="1659"/>
      <c r="U15" s="1659"/>
      <c r="V15" s="1659"/>
      <c r="W15" s="1659"/>
      <c r="X15" s="1659"/>
      <c r="Y15" s="1673"/>
      <c r="Z15" s="1673"/>
      <c r="AA15" s="1673"/>
      <c r="AB15" s="1673"/>
      <c r="AC15" s="1673"/>
      <c r="AD15" s="1673"/>
      <c r="AE15" s="1673"/>
      <c r="AF15" s="1673"/>
      <c r="AG15" s="1673"/>
      <c r="AH15" s="1673"/>
      <c r="AI15" s="1673"/>
      <c r="AJ15" s="1673"/>
      <c r="AK15" s="1673"/>
      <c r="AL15" s="1673"/>
      <c r="AM15" s="1673"/>
      <c r="AN15" s="1673"/>
      <c r="AO15" s="1673"/>
      <c r="AP15" s="1673"/>
      <c r="AQ15" s="1673"/>
      <c r="AR15" s="1673"/>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c r="BP15" s="1673"/>
      <c r="BQ15" s="1673"/>
      <c r="BR15" s="1673"/>
      <c r="BS15" s="1673"/>
      <c r="BT15" s="1673"/>
      <c r="BU15" s="1673"/>
      <c r="BV15" s="1673"/>
      <c r="BW15" s="1673"/>
      <c r="BX15" s="1673"/>
      <c r="BY15" s="1673"/>
      <c r="BZ15" s="1673"/>
      <c r="CA15" s="1673"/>
      <c r="CB15" s="1673"/>
      <c r="CC15" s="1673"/>
      <c r="CD15" s="1673"/>
      <c r="CE15" s="1673"/>
      <c r="CF15" s="1673"/>
      <c r="CG15" s="1673"/>
      <c r="CH15" s="1673"/>
      <c r="CI15" s="1673"/>
      <c r="CJ15" s="1673"/>
      <c r="CK15" s="1673"/>
      <c r="CL15" s="1673"/>
      <c r="CM15" s="1673"/>
      <c r="CN15" s="1673"/>
      <c r="CO15" s="1673"/>
      <c r="CP15" s="1673"/>
      <c r="CQ15" s="1673"/>
      <c r="CR15" s="1673"/>
      <c r="CS15" s="1673"/>
      <c r="CT15" s="1673"/>
      <c r="CU15" s="1673"/>
      <c r="CV15" s="1673"/>
      <c r="CW15" s="1673"/>
      <c r="CX15" s="1673"/>
      <c r="CY15" s="1673"/>
      <c r="CZ15" s="1673"/>
      <c r="DA15" s="1673"/>
      <c r="DB15" s="1673"/>
      <c r="DC15" s="1673"/>
      <c r="DD15" s="1673"/>
      <c r="DE15" s="1673"/>
      <c r="DF15" s="1673"/>
      <c r="DG15" s="1673"/>
      <c r="DH15" s="1673"/>
      <c r="DI15" s="1673"/>
      <c r="DJ15" s="1673"/>
      <c r="DK15" s="1673"/>
      <c r="DL15" s="1673"/>
      <c r="DM15" s="1673"/>
      <c r="DN15" s="1673"/>
      <c r="DO15" s="1673"/>
      <c r="DP15" s="1673"/>
      <c r="DQ15" s="1673"/>
      <c r="DR15" s="1673"/>
      <c r="DS15" s="1673"/>
      <c r="DT15" s="1673"/>
      <c r="DU15" s="1673"/>
      <c r="DV15" s="1673"/>
      <c r="DW15" s="1673"/>
      <c r="DX15" s="1673"/>
      <c r="DY15" s="1673"/>
      <c r="DZ15" s="1673"/>
      <c r="EA15" s="1673"/>
      <c r="EB15" s="1673"/>
      <c r="EC15" s="1673"/>
      <c r="ED15" s="1673"/>
      <c r="EE15" s="1673"/>
      <c r="EF15" s="1673"/>
      <c r="EG15" s="1673"/>
      <c r="EH15" s="1673"/>
      <c r="EI15" s="1673"/>
      <c r="EJ15" s="1673"/>
      <c r="EK15" s="1673"/>
      <c r="EL15" s="1673"/>
      <c r="EM15" s="1673"/>
      <c r="EN15" s="1673"/>
      <c r="EO15" s="1673"/>
      <c r="EP15" s="1673"/>
      <c r="EQ15" s="1673"/>
      <c r="ER15" s="1673"/>
      <c r="ES15" s="1673"/>
      <c r="ET15" s="1673"/>
      <c r="EU15" s="1673"/>
      <c r="EV15" s="1673"/>
      <c r="EW15" s="1673"/>
      <c r="EX15" s="1673"/>
      <c r="EY15" s="1673"/>
      <c r="EZ15" s="1673"/>
      <c r="FA15" s="1673"/>
      <c r="FB15" s="1673"/>
      <c r="FC15" s="1673"/>
      <c r="FD15" s="1673"/>
      <c r="FE15" s="1673"/>
      <c r="FF15" s="1673"/>
      <c r="FG15" s="1673"/>
      <c r="FH15" s="1673"/>
      <c r="FI15" s="1673"/>
      <c r="FJ15" s="1673"/>
      <c r="FK15" s="1673"/>
      <c r="FL15" s="1673"/>
      <c r="FM15" s="1673"/>
      <c r="FN15" s="1673"/>
      <c r="FO15" s="1673"/>
      <c r="FP15" s="1673"/>
      <c r="FQ15" s="1673"/>
      <c r="FR15" s="1673"/>
      <c r="FS15" s="1673"/>
      <c r="FT15" s="1673"/>
      <c r="FU15" s="1673"/>
      <c r="FV15" s="1673"/>
      <c r="FW15" s="1673"/>
      <c r="FX15" s="1673"/>
      <c r="FY15" s="1673"/>
      <c r="FZ15" s="1673"/>
      <c r="GA15" s="1673"/>
      <c r="GB15" s="1673"/>
      <c r="GC15" s="1673"/>
      <c r="GD15" s="1673"/>
      <c r="GE15" s="1673"/>
      <c r="GF15" s="1673"/>
      <c r="GG15" s="1673"/>
      <c r="GH15" s="1673"/>
      <c r="GI15" s="1673"/>
      <c r="GJ15" s="1673"/>
      <c r="GK15" s="1673"/>
      <c r="GL15" s="1673"/>
      <c r="GM15" s="1673"/>
      <c r="GN15" s="1673"/>
      <c r="GO15" s="1673"/>
      <c r="GP15" s="1673"/>
      <c r="GQ15" s="1673"/>
      <c r="GR15" s="1673"/>
      <c r="GS15" s="1673"/>
      <c r="GT15" s="1673"/>
      <c r="GU15" s="1673"/>
      <c r="GV15" s="1673"/>
      <c r="GW15" s="1673"/>
      <c r="GX15" s="1673"/>
      <c r="GY15" s="1673"/>
      <c r="GZ15" s="1673"/>
      <c r="HA15" s="1673"/>
      <c r="HB15" s="1673"/>
      <c r="HC15" s="1673"/>
      <c r="HD15" s="1673"/>
      <c r="HE15" s="1673"/>
      <c r="HF15" s="1673"/>
      <c r="HG15" s="1673"/>
      <c r="HH15" s="1673"/>
      <c r="HI15" s="1673"/>
      <c r="HJ15" s="1673"/>
      <c r="HK15" s="1673"/>
      <c r="HL15" s="1673"/>
      <c r="HM15" s="1673"/>
      <c r="HN15" s="1673"/>
      <c r="HO15" s="1673"/>
      <c r="HP15" s="1673"/>
      <c r="HQ15" s="1673"/>
      <c r="HR15" s="1673"/>
      <c r="HS15" s="1673"/>
      <c r="HT15" s="1673"/>
      <c r="HU15" s="1673"/>
      <c r="HV15" s="1673"/>
      <c r="HW15" s="1673"/>
      <c r="HX15" s="1673"/>
      <c r="HY15" s="1673"/>
      <c r="HZ15" s="1673"/>
      <c r="IA15" s="1673"/>
      <c r="IB15" s="1673"/>
      <c r="IC15" s="1673"/>
      <c r="ID15" s="1673"/>
      <c r="IE15" s="1673"/>
      <c r="IF15" s="1673"/>
      <c r="IG15" s="1673"/>
      <c r="IH15" s="1673"/>
      <c r="II15" s="1673"/>
      <c r="IJ15" s="1673"/>
      <c r="IK15" s="1673"/>
      <c r="IL15" s="1673"/>
      <c r="IM15" s="1673"/>
      <c r="IN15" s="1673"/>
      <c r="IO15" s="1673"/>
      <c r="IP15" s="1673"/>
      <c r="IQ15" s="1673"/>
      <c r="IR15" s="1673"/>
      <c r="IS15" s="1673"/>
      <c r="IT15" s="1673"/>
      <c r="IU15" s="1673"/>
      <c r="IV15" s="1673"/>
    </row>
    <row r="40" spans="1:12" ht="24" customHeight="1"/>
    <row r="41" spans="1:12" ht="16.5" customHeight="1"/>
    <row r="42" spans="1:12">
      <c r="A42" s="1675"/>
      <c r="B42" s="1675"/>
      <c r="C42" s="1675"/>
      <c r="D42" s="1675"/>
      <c r="E42" s="1675"/>
      <c r="F42" s="1675"/>
      <c r="G42" s="1675"/>
      <c r="H42" s="1675"/>
      <c r="I42" s="1675"/>
      <c r="J42" s="1675"/>
      <c r="K42" s="1675"/>
      <c r="L42" s="1675"/>
    </row>
    <row r="43" spans="1:12">
      <c r="A43" s="1674"/>
      <c r="B43" s="1674"/>
      <c r="C43" s="1674"/>
      <c r="D43" s="1674"/>
      <c r="E43" s="1674"/>
      <c r="F43" s="1674"/>
      <c r="G43" s="1674"/>
      <c r="H43" s="1674"/>
      <c r="I43" s="1674"/>
      <c r="J43" s="1674"/>
      <c r="K43" s="1674"/>
      <c r="L43" s="1674"/>
    </row>
    <row r="72" spans="1:12">
      <c r="A72" s="1675"/>
      <c r="B72" s="1675"/>
      <c r="C72" s="1675"/>
      <c r="D72" s="1675"/>
      <c r="E72" s="1675"/>
      <c r="F72" s="1675"/>
      <c r="G72" s="1675"/>
      <c r="H72" s="1675"/>
      <c r="I72" s="1675"/>
      <c r="J72" s="1675"/>
      <c r="K72" s="1675"/>
      <c r="L72" s="1675"/>
    </row>
    <row r="73" spans="1:12">
      <c r="A73" s="1674"/>
      <c r="B73" s="1674"/>
      <c r="C73" s="1674"/>
      <c r="D73" s="1674"/>
      <c r="E73" s="1674"/>
      <c r="F73" s="1674"/>
      <c r="G73" s="1674"/>
      <c r="H73" s="1674"/>
      <c r="I73" s="1674"/>
      <c r="J73" s="1674"/>
      <c r="K73" s="1674"/>
      <c r="L73" s="1674"/>
    </row>
    <row r="111" spans="1:256" ht="15" customHeight="1">
      <c r="A111" s="1674"/>
      <c r="B111" s="1674"/>
      <c r="C111" s="1674"/>
      <c r="D111" s="1674"/>
      <c r="E111" s="1674"/>
      <c r="F111" s="1674"/>
      <c r="G111" s="1674"/>
      <c r="H111" s="1674"/>
      <c r="I111" s="1674"/>
      <c r="J111" s="1674"/>
      <c r="K111" s="1674"/>
      <c r="L111" s="1674"/>
      <c r="M111" s="1659"/>
      <c r="N111" s="1659"/>
      <c r="O111" s="1659"/>
      <c r="P111" s="1659"/>
      <c r="Q111" s="1659"/>
      <c r="R111" s="1659"/>
      <c r="S111" s="1659"/>
      <c r="T111" s="1659"/>
      <c r="U111" s="1659"/>
      <c r="V111" s="1659"/>
      <c r="W111" s="1659"/>
      <c r="X111" s="1659"/>
      <c r="Y111" s="1673"/>
      <c r="Z111" s="1673"/>
      <c r="AA111" s="1673"/>
      <c r="AB111" s="1673"/>
      <c r="AC111" s="1673"/>
      <c r="AD111" s="1673"/>
      <c r="AE111" s="1673"/>
      <c r="AF111" s="1673"/>
      <c r="AG111" s="1673"/>
      <c r="AH111" s="1673"/>
      <c r="AI111" s="1673"/>
      <c r="AJ111" s="1673"/>
      <c r="AK111" s="1673"/>
      <c r="AL111" s="1673"/>
      <c r="AM111" s="1673"/>
      <c r="AN111" s="1673"/>
      <c r="AO111" s="1673"/>
      <c r="AP111" s="1673"/>
      <c r="AQ111" s="1673"/>
      <c r="AR111" s="1673"/>
      <c r="AS111" s="1673"/>
      <c r="AT111" s="1673"/>
      <c r="AU111" s="1673"/>
      <c r="AV111" s="1673"/>
      <c r="AW111" s="1673"/>
      <c r="AX111" s="1673"/>
      <c r="AY111" s="1673"/>
      <c r="AZ111" s="1673"/>
      <c r="BA111" s="1673"/>
      <c r="BB111" s="1673"/>
      <c r="BC111" s="1673"/>
      <c r="BD111" s="1673"/>
      <c r="BE111" s="1673"/>
      <c r="BF111" s="1673"/>
      <c r="BG111" s="1673"/>
      <c r="BH111" s="1673"/>
      <c r="BI111" s="1673"/>
      <c r="BJ111" s="1673"/>
      <c r="BK111" s="1673"/>
      <c r="BL111" s="1673"/>
      <c r="BM111" s="1673"/>
      <c r="BN111" s="1673"/>
      <c r="BO111" s="1673"/>
      <c r="BP111" s="1673"/>
      <c r="BQ111" s="1673"/>
      <c r="BR111" s="1673"/>
      <c r="BS111" s="1673"/>
      <c r="BT111" s="1673"/>
      <c r="BU111" s="1673"/>
      <c r="BV111" s="1673"/>
      <c r="BW111" s="1673"/>
      <c r="BX111" s="1673"/>
      <c r="BY111" s="1673"/>
      <c r="BZ111" s="1673"/>
      <c r="CA111" s="1673"/>
      <c r="CB111" s="1673"/>
      <c r="CC111" s="1673"/>
      <c r="CD111" s="1673"/>
      <c r="CE111" s="1673"/>
      <c r="CF111" s="1673"/>
      <c r="CG111" s="1673"/>
      <c r="CH111" s="1673"/>
      <c r="CI111" s="1673"/>
      <c r="CJ111" s="1673"/>
      <c r="CK111" s="1673"/>
      <c r="CL111" s="1673"/>
      <c r="CM111" s="1673"/>
      <c r="CN111" s="1673"/>
      <c r="CO111" s="1673"/>
      <c r="CP111" s="1673"/>
      <c r="CQ111" s="1673"/>
      <c r="CR111" s="1673"/>
      <c r="CS111" s="1673"/>
      <c r="CT111" s="1673"/>
      <c r="CU111" s="1673"/>
      <c r="CV111" s="1673"/>
      <c r="CW111" s="1673"/>
      <c r="CX111" s="1673"/>
      <c r="CY111" s="1673"/>
      <c r="CZ111" s="1673"/>
      <c r="DA111" s="1673"/>
      <c r="DB111" s="1673"/>
      <c r="DC111" s="1673"/>
      <c r="DD111" s="1673"/>
      <c r="DE111" s="1673"/>
      <c r="DF111" s="1673"/>
      <c r="DG111" s="1673"/>
      <c r="DH111" s="1673"/>
      <c r="DI111" s="1673"/>
      <c r="DJ111" s="1673"/>
      <c r="DK111" s="1673"/>
      <c r="DL111" s="1673"/>
      <c r="DM111" s="1673"/>
      <c r="DN111" s="1673"/>
      <c r="DO111" s="1673"/>
      <c r="DP111" s="1673"/>
      <c r="DQ111" s="1673"/>
      <c r="DR111" s="1673"/>
      <c r="DS111" s="1673"/>
      <c r="DT111" s="1673"/>
      <c r="DU111" s="1673"/>
      <c r="DV111" s="1673"/>
      <c r="DW111" s="1673"/>
      <c r="DX111" s="1673"/>
      <c r="DY111" s="1673"/>
      <c r="DZ111" s="1673"/>
      <c r="EA111" s="1673"/>
      <c r="EB111" s="1673"/>
      <c r="EC111" s="1673"/>
      <c r="ED111" s="1673"/>
      <c r="EE111" s="1673"/>
      <c r="EF111" s="1673"/>
      <c r="EG111" s="1673"/>
      <c r="EH111" s="1673"/>
      <c r="EI111" s="1673"/>
      <c r="EJ111" s="1673"/>
      <c r="EK111" s="1673"/>
      <c r="EL111" s="1673"/>
      <c r="EM111" s="1673"/>
      <c r="EN111" s="1673"/>
      <c r="EO111" s="1673"/>
      <c r="EP111" s="1673"/>
      <c r="EQ111" s="1673"/>
      <c r="ER111" s="1673"/>
      <c r="ES111" s="1673"/>
      <c r="ET111" s="1673"/>
      <c r="EU111" s="1673"/>
      <c r="EV111" s="1673"/>
      <c r="EW111" s="1673"/>
      <c r="EX111" s="1673"/>
      <c r="EY111" s="1673"/>
      <c r="EZ111" s="1673"/>
      <c r="FA111" s="1673"/>
      <c r="FB111" s="1673"/>
      <c r="FC111" s="1673"/>
      <c r="FD111" s="1673"/>
      <c r="FE111" s="1673"/>
      <c r="FF111" s="1673"/>
      <c r="FG111" s="1673"/>
      <c r="FH111" s="1673"/>
      <c r="FI111" s="1673"/>
      <c r="FJ111" s="1673"/>
      <c r="FK111" s="1673"/>
      <c r="FL111" s="1673"/>
      <c r="FM111" s="1673"/>
      <c r="FN111" s="1673"/>
      <c r="FO111" s="1673"/>
      <c r="FP111" s="1673"/>
      <c r="FQ111" s="1673"/>
      <c r="FR111" s="1673"/>
      <c r="FS111" s="1673"/>
      <c r="FT111" s="1673"/>
      <c r="FU111" s="1673"/>
      <c r="FV111" s="1673"/>
      <c r="FW111" s="1673"/>
      <c r="FX111" s="1673"/>
      <c r="FY111" s="1673"/>
      <c r="FZ111" s="1673"/>
      <c r="GA111" s="1673"/>
      <c r="GB111" s="1673"/>
      <c r="GC111" s="1673"/>
      <c r="GD111" s="1673"/>
      <c r="GE111" s="1673"/>
      <c r="GF111" s="1673"/>
      <c r="GG111" s="1673"/>
      <c r="GH111" s="1673"/>
      <c r="GI111" s="1673"/>
      <c r="GJ111" s="1673"/>
      <c r="GK111" s="1673"/>
      <c r="GL111" s="1673"/>
      <c r="GM111" s="1673"/>
      <c r="GN111" s="1673"/>
      <c r="GO111" s="1673"/>
      <c r="GP111" s="1673"/>
      <c r="GQ111" s="1673"/>
      <c r="GR111" s="1673"/>
      <c r="GS111" s="1673"/>
      <c r="GT111" s="1673"/>
      <c r="GU111" s="1673"/>
      <c r="GV111" s="1673"/>
      <c r="GW111" s="1673"/>
      <c r="GX111" s="1673"/>
      <c r="GY111" s="1673"/>
      <c r="GZ111" s="1673"/>
      <c r="HA111" s="1673"/>
      <c r="HB111" s="1673"/>
      <c r="HC111" s="1673"/>
      <c r="HD111" s="1673"/>
      <c r="HE111" s="1673"/>
      <c r="HF111" s="1673"/>
      <c r="HG111" s="1673"/>
      <c r="HH111" s="1673"/>
      <c r="HI111" s="1673"/>
      <c r="HJ111" s="1673"/>
      <c r="HK111" s="1673"/>
      <c r="HL111" s="1673"/>
      <c r="HM111" s="1673"/>
      <c r="HN111" s="1673"/>
      <c r="HO111" s="1673"/>
      <c r="HP111" s="1673"/>
      <c r="HQ111" s="1673"/>
      <c r="HR111" s="1673"/>
      <c r="HS111" s="1673"/>
      <c r="HT111" s="1673"/>
      <c r="HU111" s="1673"/>
      <c r="HV111" s="1673"/>
      <c r="HW111" s="1673"/>
      <c r="HX111" s="1673"/>
      <c r="HY111" s="1673"/>
      <c r="HZ111" s="1673"/>
      <c r="IA111" s="1673"/>
      <c r="IB111" s="1673"/>
      <c r="IC111" s="1673"/>
      <c r="ID111" s="1673"/>
      <c r="IE111" s="1673"/>
      <c r="IF111" s="1673"/>
      <c r="IG111" s="1673"/>
      <c r="IH111" s="1673"/>
      <c r="II111" s="1673"/>
      <c r="IJ111" s="1673"/>
      <c r="IK111" s="1673"/>
      <c r="IL111" s="1673"/>
      <c r="IM111" s="1673"/>
      <c r="IN111" s="1673"/>
      <c r="IO111" s="1673"/>
      <c r="IP111" s="1673"/>
      <c r="IQ111" s="1673"/>
      <c r="IR111" s="1673"/>
      <c r="IS111" s="1673"/>
      <c r="IT111" s="1673"/>
      <c r="IU111" s="1673"/>
      <c r="IV111" s="1673"/>
    </row>
    <row r="112" spans="1:256" ht="15" customHeight="1">
      <c r="A112" s="1674"/>
      <c r="B112" s="1674"/>
      <c r="C112" s="1674"/>
      <c r="D112" s="1674"/>
      <c r="E112" s="1674"/>
      <c r="F112" s="1674"/>
      <c r="G112" s="1674"/>
      <c r="H112" s="1674"/>
      <c r="I112" s="1674"/>
      <c r="J112" s="1674"/>
      <c r="K112" s="1674"/>
      <c r="L112" s="1674"/>
      <c r="M112" s="1659"/>
      <c r="N112" s="1659"/>
      <c r="O112" s="1659"/>
      <c r="P112" s="1659"/>
      <c r="Q112" s="1659"/>
      <c r="R112" s="1659"/>
      <c r="S112" s="1659"/>
      <c r="T112" s="1659"/>
      <c r="U112" s="1659"/>
      <c r="V112" s="1659"/>
      <c r="W112" s="1659"/>
      <c r="X112" s="1659"/>
      <c r="Y112" s="1673"/>
      <c r="Z112" s="1673"/>
      <c r="AA112" s="1673"/>
      <c r="AB112" s="1673"/>
      <c r="AC112" s="1673"/>
      <c r="AD112" s="1673"/>
      <c r="AE112" s="1673"/>
      <c r="AF112" s="1673"/>
      <c r="AG112" s="1673"/>
      <c r="AH112" s="1673"/>
      <c r="AI112" s="1673"/>
      <c r="AJ112" s="1673"/>
      <c r="AK112" s="1673"/>
      <c r="AL112" s="1673"/>
      <c r="AM112" s="1673"/>
      <c r="AN112" s="1673"/>
      <c r="AO112" s="1673"/>
      <c r="AP112" s="1673"/>
      <c r="AQ112" s="1673"/>
      <c r="AR112" s="1673"/>
      <c r="AS112" s="1673"/>
      <c r="AT112" s="1673"/>
      <c r="AU112" s="1673"/>
      <c r="AV112" s="1673"/>
      <c r="AW112" s="1673"/>
      <c r="AX112" s="1673"/>
      <c r="AY112" s="1673"/>
      <c r="AZ112" s="1673"/>
      <c r="BA112" s="1673"/>
      <c r="BB112" s="1673"/>
      <c r="BC112" s="1673"/>
      <c r="BD112" s="1673"/>
      <c r="BE112" s="1673"/>
      <c r="BF112" s="1673"/>
      <c r="BG112" s="1673"/>
      <c r="BH112" s="1673"/>
      <c r="BI112" s="1673"/>
      <c r="BJ112" s="1673"/>
      <c r="BK112" s="1673"/>
      <c r="BL112" s="1673"/>
      <c r="BM112" s="1673"/>
      <c r="BN112" s="1673"/>
      <c r="BO112" s="1673"/>
      <c r="BP112" s="1673"/>
      <c r="BQ112" s="1673"/>
      <c r="BR112" s="1673"/>
      <c r="BS112" s="1673"/>
      <c r="BT112" s="1673"/>
      <c r="BU112" s="1673"/>
      <c r="BV112" s="1673"/>
      <c r="BW112" s="1673"/>
      <c r="BX112" s="1673"/>
      <c r="BY112" s="1673"/>
      <c r="BZ112" s="1673"/>
      <c r="CA112" s="1673"/>
      <c r="CB112" s="1673"/>
      <c r="CC112" s="1673"/>
      <c r="CD112" s="1673"/>
      <c r="CE112" s="1673"/>
      <c r="CF112" s="1673"/>
      <c r="CG112" s="1673"/>
      <c r="CH112" s="1673"/>
      <c r="CI112" s="1673"/>
      <c r="CJ112" s="1673"/>
      <c r="CK112" s="1673"/>
      <c r="CL112" s="1673"/>
      <c r="CM112" s="1673"/>
      <c r="CN112" s="1673"/>
      <c r="CO112" s="1673"/>
      <c r="CP112" s="1673"/>
      <c r="CQ112" s="1673"/>
      <c r="CR112" s="1673"/>
      <c r="CS112" s="1673"/>
      <c r="CT112" s="1673"/>
      <c r="CU112" s="1673"/>
      <c r="CV112" s="1673"/>
      <c r="CW112" s="1673"/>
      <c r="CX112" s="1673"/>
      <c r="CY112" s="1673"/>
      <c r="CZ112" s="1673"/>
      <c r="DA112" s="1673"/>
      <c r="DB112" s="1673"/>
      <c r="DC112" s="1673"/>
      <c r="DD112" s="1673"/>
      <c r="DE112" s="1673"/>
      <c r="DF112" s="1673"/>
      <c r="DG112" s="1673"/>
      <c r="DH112" s="1673"/>
      <c r="DI112" s="1673"/>
      <c r="DJ112" s="1673"/>
      <c r="DK112" s="1673"/>
      <c r="DL112" s="1673"/>
      <c r="DM112" s="1673"/>
      <c r="DN112" s="1673"/>
      <c r="DO112" s="1673"/>
      <c r="DP112" s="1673"/>
      <c r="DQ112" s="1673"/>
      <c r="DR112" s="1673"/>
      <c r="DS112" s="1673"/>
      <c r="DT112" s="1673"/>
      <c r="DU112" s="1673"/>
      <c r="DV112" s="1673"/>
      <c r="DW112" s="1673"/>
      <c r="DX112" s="1673"/>
      <c r="DY112" s="1673"/>
      <c r="DZ112" s="1673"/>
      <c r="EA112" s="1673"/>
      <c r="EB112" s="1673"/>
      <c r="EC112" s="1673"/>
      <c r="ED112" s="1673"/>
      <c r="EE112" s="1673"/>
      <c r="EF112" s="1673"/>
      <c r="EG112" s="1673"/>
      <c r="EH112" s="1673"/>
      <c r="EI112" s="1673"/>
      <c r="EJ112" s="1673"/>
      <c r="EK112" s="1673"/>
      <c r="EL112" s="1673"/>
      <c r="EM112" s="1673"/>
      <c r="EN112" s="1673"/>
      <c r="EO112" s="1673"/>
      <c r="EP112" s="1673"/>
      <c r="EQ112" s="1673"/>
      <c r="ER112" s="1673"/>
      <c r="ES112" s="1673"/>
      <c r="ET112" s="1673"/>
      <c r="EU112" s="1673"/>
      <c r="EV112" s="1673"/>
      <c r="EW112" s="1673"/>
      <c r="EX112" s="1673"/>
      <c r="EY112" s="1673"/>
      <c r="EZ112" s="1673"/>
      <c r="FA112" s="1673"/>
      <c r="FB112" s="1673"/>
      <c r="FC112" s="1673"/>
      <c r="FD112" s="1673"/>
      <c r="FE112" s="1673"/>
      <c r="FF112" s="1673"/>
      <c r="FG112" s="1673"/>
      <c r="FH112" s="1673"/>
      <c r="FI112" s="1673"/>
      <c r="FJ112" s="1673"/>
      <c r="FK112" s="1673"/>
      <c r="FL112" s="1673"/>
      <c r="FM112" s="1673"/>
      <c r="FN112" s="1673"/>
      <c r="FO112" s="1673"/>
      <c r="FP112" s="1673"/>
      <c r="FQ112" s="1673"/>
      <c r="FR112" s="1673"/>
      <c r="FS112" s="1673"/>
      <c r="FT112" s="1673"/>
      <c r="FU112" s="1673"/>
      <c r="FV112" s="1673"/>
      <c r="FW112" s="1673"/>
      <c r="FX112" s="1673"/>
      <c r="FY112" s="1673"/>
      <c r="FZ112" s="1673"/>
      <c r="GA112" s="1673"/>
      <c r="GB112" s="1673"/>
      <c r="GC112" s="1673"/>
      <c r="GD112" s="1673"/>
      <c r="GE112" s="1673"/>
      <c r="GF112" s="1673"/>
      <c r="GG112" s="1673"/>
      <c r="GH112" s="1673"/>
      <c r="GI112" s="1673"/>
      <c r="GJ112" s="1673"/>
      <c r="GK112" s="1673"/>
      <c r="GL112" s="1673"/>
      <c r="GM112" s="1673"/>
      <c r="GN112" s="1673"/>
      <c r="GO112" s="1673"/>
      <c r="GP112" s="1673"/>
      <c r="GQ112" s="1673"/>
      <c r="GR112" s="1673"/>
      <c r="GS112" s="1673"/>
      <c r="GT112" s="1673"/>
      <c r="GU112" s="1673"/>
      <c r="GV112" s="1673"/>
      <c r="GW112" s="1673"/>
      <c r="GX112" s="1673"/>
      <c r="GY112" s="1673"/>
      <c r="GZ112" s="1673"/>
      <c r="HA112" s="1673"/>
      <c r="HB112" s="1673"/>
      <c r="HC112" s="1673"/>
      <c r="HD112" s="1673"/>
      <c r="HE112" s="1673"/>
      <c r="HF112" s="1673"/>
      <c r="HG112" s="1673"/>
      <c r="HH112" s="1673"/>
      <c r="HI112" s="1673"/>
      <c r="HJ112" s="1673"/>
      <c r="HK112" s="1673"/>
      <c r="HL112" s="1673"/>
      <c r="HM112" s="1673"/>
      <c r="HN112" s="1673"/>
      <c r="HO112" s="1673"/>
      <c r="HP112" s="1673"/>
      <c r="HQ112" s="1673"/>
      <c r="HR112" s="1673"/>
      <c r="HS112" s="1673"/>
      <c r="HT112" s="1673"/>
      <c r="HU112" s="1673"/>
      <c r="HV112" s="1673"/>
      <c r="HW112" s="1673"/>
      <c r="HX112" s="1673"/>
      <c r="HY112" s="1673"/>
      <c r="HZ112" s="1673"/>
      <c r="IA112" s="1673"/>
      <c r="IB112" s="1673"/>
      <c r="IC112" s="1673"/>
      <c r="ID112" s="1673"/>
      <c r="IE112" s="1673"/>
      <c r="IF112" s="1673"/>
      <c r="IG112" s="1673"/>
      <c r="IH112" s="1673"/>
      <c r="II112" s="1673"/>
      <c r="IJ112" s="1673"/>
      <c r="IK112" s="1673"/>
      <c r="IL112" s="1673"/>
      <c r="IM112" s="1673"/>
      <c r="IN112" s="1673"/>
      <c r="IO112" s="1673"/>
      <c r="IP112" s="1673"/>
      <c r="IQ112" s="1673"/>
      <c r="IR112" s="1673"/>
      <c r="IS112" s="1673"/>
      <c r="IT112" s="1673"/>
      <c r="IU112" s="1673"/>
      <c r="IV112" s="1673"/>
    </row>
    <row r="113" spans="1:256" ht="15" customHeight="1">
      <c r="A113" s="1673"/>
      <c r="B113" s="1673"/>
      <c r="C113" s="1673"/>
      <c r="D113" s="1673"/>
      <c r="E113" s="1673"/>
      <c r="F113" s="1673"/>
      <c r="G113" s="1673"/>
      <c r="H113" s="1673"/>
      <c r="I113" s="1673"/>
      <c r="J113" s="1673"/>
      <c r="K113" s="1673"/>
      <c r="L113" s="1673"/>
      <c r="M113" s="1659"/>
      <c r="N113" s="1659"/>
      <c r="O113" s="1659"/>
      <c r="P113" s="1659"/>
      <c r="Q113" s="1659"/>
      <c r="R113" s="1659"/>
      <c r="S113" s="1659"/>
      <c r="T113" s="1659"/>
      <c r="U113" s="1659"/>
      <c r="V113" s="1659"/>
      <c r="W113" s="1659"/>
      <c r="X113" s="1659"/>
      <c r="Y113" s="1673"/>
      <c r="Z113" s="1673"/>
      <c r="AA113" s="1673"/>
      <c r="AB113" s="1673"/>
      <c r="AC113" s="1673"/>
      <c r="AD113" s="1673"/>
      <c r="AE113" s="1673"/>
      <c r="AF113" s="1673"/>
      <c r="AG113" s="1673"/>
      <c r="AH113" s="1673"/>
      <c r="AI113" s="1673"/>
      <c r="AJ113" s="1673"/>
      <c r="AK113" s="1673"/>
      <c r="AL113" s="1673"/>
      <c r="AM113" s="1673"/>
      <c r="AN113" s="1673"/>
      <c r="AO113" s="1673"/>
      <c r="AP113" s="1673"/>
      <c r="AQ113" s="1673"/>
      <c r="AR113" s="1673"/>
      <c r="AS113" s="1673"/>
      <c r="AT113" s="1673"/>
      <c r="AU113" s="1673"/>
      <c r="AV113" s="1673"/>
      <c r="AW113" s="1673"/>
      <c r="AX113" s="1673"/>
      <c r="AY113" s="1673"/>
      <c r="AZ113" s="1673"/>
      <c r="BA113" s="1673"/>
      <c r="BB113" s="1673"/>
      <c r="BC113" s="1673"/>
      <c r="BD113" s="1673"/>
      <c r="BE113" s="1673"/>
      <c r="BF113" s="1673"/>
      <c r="BG113" s="1673"/>
      <c r="BH113" s="1673"/>
      <c r="BI113" s="1673"/>
      <c r="BJ113" s="1673"/>
      <c r="BK113" s="1673"/>
      <c r="BL113" s="1673"/>
      <c r="BM113" s="1673"/>
      <c r="BN113" s="1673"/>
      <c r="BO113" s="1673"/>
      <c r="BP113" s="1673"/>
      <c r="BQ113" s="1673"/>
      <c r="BR113" s="1673"/>
      <c r="BS113" s="1673"/>
      <c r="BT113" s="1673"/>
      <c r="BU113" s="1673"/>
      <c r="BV113" s="1673"/>
      <c r="BW113" s="1673"/>
      <c r="BX113" s="1673"/>
      <c r="BY113" s="1673"/>
      <c r="BZ113" s="1673"/>
      <c r="CA113" s="1673"/>
      <c r="CB113" s="1673"/>
      <c r="CC113" s="1673"/>
      <c r="CD113" s="1673"/>
      <c r="CE113" s="1673"/>
      <c r="CF113" s="1673"/>
      <c r="CG113" s="1673"/>
      <c r="CH113" s="1673"/>
      <c r="CI113" s="1673"/>
      <c r="CJ113" s="1673"/>
      <c r="CK113" s="1673"/>
      <c r="CL113" s="1673"/>
      <c r="CM113" s="1673"/>
      <c r="CN113" s="1673"/>
      <c r="CO113" s="1673"/>
      <c r="CP113" s="1673"/>
      <c r="CQ113" s="1673"/>
      <c r="CR113" s="1673"/>
      <c r="CS113" s="1673"/>
      <c r="CT113" s="1673"/>
      <c r="CU113" s="1673"/>
      <c r="CV113" s="1673"/>
      <c r="CW113" s="1673"/>
      <c r="CX113" s="1673"/>
      <c r="CY113" s="1673"/>
      <c r="CZ113" s="1673"/>
      <c r="DA113" s="1673"/>
      <c r="DB113" s="1673"/>
      <c r="DC113" s="1673"/>
      <c r="DD113" s="1673"/>
      <c r="DE113" s="1673"/>
      <c r="DF113" s="1673"/>
      <c r="DG113" s="1673"/>
      <c r="DH113" s="1673"/>
      <c r="DI113" s="1673"/>
      <c r="DJ113" s="1673"/>
      <c r="DK113" s="1673"/>
      <c r="DL113" s="1673"/>
      <c r="DM113" s="1673"/>
      <c r="DN113" s="1673"/>
      <c r="DO113" s="1673"/>
      <c r="DP113" s="1673"/>
      <c r="DQ113" s="1673"/>
      <c r="DR113" s="1673"/>
      <c r="DS113" s="1673"/>
      <c r="DT113" s="1673"/>
      <c r="DU113" s="1673"/>
      <c r="DV113" s="1673"/>
      <c r="DW113" s="1673"/>
      <c r="DX113" s="1673"/>
      <c r="DY113" s="1673"/>
      <c r="DZ113" s="1673"/>
      <c r="EA113" s="1673"/>
      <c r="EB113" s="1673"/>
      <c r="EC113" s="1673"/>
      <c r="ED113" s="1673"/>
      <c r="EE113" s="1673"/>
      <c r="EF113" s="1673"/>
      <c r="EG113" s="1673"/>
      <c r="EH113" s="1673"/>
      <c r="EI113" s="1673"/>
      <c r="EJ113" s="1673"/>
      <c r="EK113" s="1673"/>
      <c r="EL113" s="1673"/>
      <c r="EM113" s="1673"/>
      <c r="EN113" s="1673"/>
      <c r="EO113" s="1673"/>
      <c r="EP113" s="1673"/>
      <c r="EQ113" s="1673"/>
      <c r="ER113" s="1673"/>
      <c r="ES113" s="1673"/>
      <c r="ET113" s="1673"/>
      <c r="EU113" s="1673"/>
      <c r="EV113" s="1673"/>
      <c r="EW113" s="1673"/>
      <c r="EX113" s="1673"/>
      <c r="EY113" s="1673"/>
      <c r="EZ113" s="1673"/>
      <c r="FA113" s="1673"/>
      <c r="FB113" s="1673"/>
      <c r="FC113" s="1673"/>
      <c r="FD113" s="1673"/>
      <c r="FE113" s="1673"/>
      <c r="FF113" s="1673"/>
      <c r="FG113" s="1673"/>
      <c r="FH113" s="1673"/>
      <c r="FI113" s="1673"/>
      <c r="FJ113" s="1673"/>
      <c r="FK113" s="1673"/>
      <c r="FL113" s="1673"/>
      <c r="FM113" s="1673"/>
      <c r="FN113" s="1673"/>
      <c r="FO113" s="1673"/>
      <c r="FP113" s="1673"/>
      <c r="FQ113" s="1673"/>
      <c r="FR113" s="1673"/>
      <c r="FS113" s="1673"/>
      <c r="FT113" s="1673"/>
      <c r="FU113" s="1673"/>
      <c r="FV113" s="1673"/>
      <c r="FW113" s="1673"/>
      <c r="FX113" s="1673"/>
      <c r="FY113" s="1673"/>
      <c r="FZ113" s="1673"/>
      <c r="GA113" s="1673"/>
      <c r="GB113" s="1673"/>
      <c r="GC113" s="1673"/>
      <c r="GD113" s="1673"/>
      <c r="GE113" s="1673"/>
      <c r="GF113" s="1673"/>
      <c r="GG113" s="1673"/>
      <c r="GH113" s="1673"/>
      <c r="GI113" s="1673"/>
      <c r="GJ113" s="1673"/>
      <c r="GK113" s="1673"/>
      <c r="GL113" s="1673"/>
      <c r="GM113" s="1673"/>
      <c r="GN113" s="1673"/>
      <c r="GO113" s="1673"/>
      <c r="GP113" s="1673"/>
      <c r="GQ113" s="1673"/>
      <c r="GR113" s="1673"/>
      <c r="GS113" s="1673"/>
      <c r="GT113" s="1673"/>
      <c r="GU113" s="1673"/>
      <c r="GV113" s="1673"/>
      <c r="GW113" s="1673"/>
      <c r="GX113" s="1673"/>
      <c r="GY113" s="1673"/>
      <c r="GZ113" s="1673"/>
      <c r="HA113" s="1673"/>
      <c r="HB113" s="1673"/>
      <c r="HC113" s="1673"/>
      <c r="HD113" s="1673"/>
      <c r="HE113" s="1673"/>
      <c r="HF113" s="1673"/>
      <c r="HG113" s="1673"/>
      <c r="HH113" s="1673"/>
      <c r="HI113" s="1673"/>
      <c r="HJ113" s="1673"/>
      <c r="HK113" s="1673"/>
      <c r="HL113" s="1673"/>
      <c r="HM113" s="1673"/>
      <c r="HN113" s="1673"/>
      <c r="HO113" s="1673"/>
      <c r="HP113" s="1673"/>
      <c r="HQ113" s="1673"/>
      <c r="HR113" s="1673"/>
      <c r="HS113" s="1673"/>
      <c r="HT113" s="1673"/>
      <c r="HU113" s="1673"/>
      <c r="HV113" s="1673"/>
      <c r="HW113" s="1673"/>
      <c r="HX113" s="1673"/>
      <c r="HY113" s="1673"/>
      <c r="HZ113" s="1673"/>
      <c r="IA113" s="1673"/>
      <c r="IB113" s="1673"/>
      <c r="IC113" s="1673"/>
      <c r="ID113" s="1673"/>
      <c r="IE113" s="1673"/>
      <c r="IF113" s="1673"/>
      <c r="IG113" s="1673"/>
      <c r="IH113" s="1673"/>
      <c r="II113" s="1673"/>
      <c r="IJ113" s="1673"/>
      <c r="IK113" s="1673"/>
      <c r="IL113" s="1673"/>
      <c r="IM113" s="1673"/>
      <c r="IN113" s="1673"/>
      <c r="IO113" s="1673"/>
      <c r="IP113" s="1673"/>
      <c r="IQ113" s="1673"/>
      <c r="IR113" s="1673"/>
      <c r="IS113" s="1673"/>
      <c r="IT113" s="1673"/>
      <c r="IU113" s="1673"/>
      <c r="IV113" s="1673"/>
    </row>
    <row r="139" spans="1:12">
      <c r="A139" s="1676"/>
      <c r="B139" s="1676"/>
      <c r="C139" s="1676"/>
      <c r="D139" s="1676"/>
      <c r="E139" s="1676"/>
      <c r="F139" s="1676"/>
      <c r="G139" s="1676"/>
      <c r="H139" s="1676"/>
      <c r="I139" s="1676"/>
      <c r="J139" s="1676"/>
      <c r="K139" s="1676"/>
      <c r="L139" s="1676"/>
    </row>
    <row r="140" spans="1:12">
      <c r="A140" s="1674"/>
      <c r="B140" s="1674"/>
      <c r="C140" s="1674"/>
      <c r="D140" s="1674"/>
      <c r="E140" s="1674"/>
      <c r="F140" s="1674"/>
      <c r="G140" s="1674"/>
      <c r="H140" s="1674"/>
      <c r="I140" s="1674"/>
      <c r="J140" s="1674"/>
      <c r="K140" s="1674"/>
      <c r="L140" s="1674"/>
    </row>
    <row r="167" spans="1:12">
      <c r="A167" s="1676"/>
      <c r="B167" s="1676"/>
      <c r="C167" s="1676"/>
      <c r="D167" s="1676"/>
      <c r="E167" s="1676"/>
      <c r="F167" s="1676"/>
      <c r="G167" s="1676"/>
      <c r="H167" s="1676"/>
      <c r="I167" s="1676"/>
      <c r="J167" s="1676"/>
      <c r="K167" s="1676"/>
      <c r="L167" s="1676"/>
    </row>
    <row r="168" spans="1:12">
      <c r="A168" s="1674"/>
      <c r="B168" s="1674"/>
      <c r="C168" s="1674"/>
      <c r="D168" s="1674"/>
      <c r="E168" s="1674"/>
      <c r="F168" s="1674"/>
      <c r="G168" s="1674"/>
      <c r="H168" s="1674"/>
      <c r="I168" s="1674"/>
      <c r="J168" s="1674"/>
      <c r="K168" s="1674"/>
      <c r="L168" s="1674"/>
    </row>
    <row r="195" spans="1:256" ht="15" customHeight="1">
      <c r="A195" s="1674"/>
      <c r="B195" s="1674"/>
      <c r="C195" s="1674"/>
      <c r="D195" s="1674"/>
      <c r="E195" s="1674"/>
      <c r="F195" s="1674"/>
      <c r="G195" s="1674"/>
      <c r="H195" s="1674"/>
      <c r="I195" s="1674"/>
      <c r="J195" s="1674"/>
      <c r="K195" s="1674"/>
      <c r="L195" s="1674"/>
      <c r="M195" s="1659"/>
      <c r="N195" s="1659"/>
      <c r="O195" s="1659"/>
      <c r="P195" s="1659"/>
      <c r="Q195" s="1659"/>
      <c r="R195" s="1659"/>
      <c r="S195" s="1659"/>
      <c r="T195" s="1659"/>
      <c r="U195" s="1659"/>
      <c r="V195" s="1659"/>
      <c r="W195" s="1659"/>
      <c r="X195" s="1659"/>
      <c r="Y195" s="1673"/>
      <c r="Z195" s="1673"/>
      <c r="AA195" s="1673"/>
      <c r="AB195" s="1673"/>
      <c r="AC195" s="1673"/>
      <c r="AD195" s="1673"/>
      <c r="AE195" s="1673"/>
      <c r="AF195" s="1673"/>
      <c r="AG195" s="1673"/>
      <c r="AH195" s="1673"/>
      <c r="AI195" s="1673"/>
      <c r="AJ195" s="1673"/>
      <c r="AK195" s="1673"/>
      <c r="AL195" s="1673"/>
      <c r="AM195" s="1673"/>
      <c r="AN195" s="1673"/>
      <c r="AO195" s="1673"/>
      <c r="AP195" s="1673"/>
      <c r="AQ195" s="1673"/>
      <c r="AR195" s="1673"/>
      <c r="AS195" s="1673"/>
      <c r="AT195" s="1673"/>
      <c r="AU195" s="1673"/>
      <c r="AV195" s="1673"/>
      <c r="AW195" s="1673"/>
      <c r="AX195" s="1673"/>
      <c r="AY195" s="1673"/>
      <c r="AZ195" s="1673"/>
      <c r="BA195" s="1673"/>
      <c r="BB195" s="1673"/>
      <c r="BC195" s="1673"/>
      <c r="BD195" s="1673"/>
      <c r="BE195" s="1673"/>
      <c r="BF195" s="1673"/>
      <c r="BG195" s="1673"/>
      <c r="BH195" s="1673"/>
      <c r="BI195" s="1673"/>
      <c r="BJ195" s="1673"/>
      <c r="BK195" s="1673"/>
      <c r="BL195" s="1673"/>
      <c r="BM195" s="1673"/>
      <c r="BN195" s="1673"/>
      <c r="BO195" s="1673"/>
      <c r="BP195" s="1673"/>
      <c r="BQ195" s="1673"/>
      <c r="BR195" s="1673"/>
      <c r="BS195" s="1673"/>
      <c r="BT195" s="1673"/>
      <c r="BU195" s="1673"/>
      <c r="BV195" s="1673"/>
      <c r="BW195" s="1673"/>
      <c r="BX195" s="1673"/>
      <c r="BY195" s="1673"/>
      <c r="BZ195" s="1673"/>
      <c r="CA195" s="1673"/>
      <c r="CB195" s="1673"/>
      <c r="CC195" s="1673"/>
      <c r="CD195" s="1673"/>
      <c r="CE195" s="1673"/>
      <c r="CF195" s="1673"/>
      <c r="CG195" s="1673"/>
      <c r="CH195" s="1673"/>
      <c r="CI195" s="1673"/>
      <c r="CJ195" s="1673"/>
      <c r="CK195" s="1673"/>
      <c r="CL195" s="1673"/>
      <c r="CM195" s="1673"/>
      <c r="CN195" s="1673"/>
      <c r="CO195" s="1673"/>
      <c r="CP195" s="1673"/>
      <c r="CQ195" s="1673"/>
      <c r="CR195" s="1673"/>
      <c r="CS195" s="1673"/>
      <c r="CT195" s="1673"/>
      <c r="CU195" s="1673"/>
      <c r="CV195" s="1673"/>
      <c r="CW195" s="1673"/>
      <c r="CX195" s="1673"/>
      <c r="CY195" s="1673"/>
      <c r="CZ195" s="1673"/>
      <c r="DA195" s="1673"/>
      <c r="DB195" s="1673"/>
      <c r="DC195" s="1673"/>
      <c r="DD195" s="1673"/>
      <c r="DE195" s="1673"/>
      <c r="DF195" s="1673"/>
      <c r="DG195" s="1673"/>
      <c r="DH195" s="1673"/>
      <c r="DI195" s="1673"/>
      <c r="DJ195" s="1673"/>
      <c r="DK195" s="1673"/>
      <c r="DL195" s="1673"/>
      <c r="DM195" s="1673"/>
      <c r="DN195" s="1673"/>
      <c r="DO195" s="1673"/>
      <c r="DP195" s="1673"/>
      <c r="DQ195" s="1673"/>
      <c r="DR195" s="1673"/>
      <c r="DS195" s="1673"/>
      <c r="DT195" s="1673"/>
      <c r="DU195" s="1673"/>
      <c r="DV195" s="1673"/>
      <c r="DW195" s="1673"/>
      <c r="DX195" s="1673"/>
      <c r="DY195" s="1673"/>
      <c r="DZ195" s="1673"/>
      <c r="EA195" s="1673"/>
      <c r="EB195" s="1673"/>
      <c r="EC195" s="1673"/>
      <c r="ED195" s="1673"/>
      <c r="EE195" s="1673"/>
      <c r="EF195" s="1673"/>
      <c r="EG195" s="1673"/>
      <c r="EH195" s="1673"/>
      <c r="EI195" s="1673"/>
      <c r="EJ195" s="1673"/>
      <c r="EK195" s="1673"/>
      <c r="EL195" s="1673"/>
      <c r="EM195" s="1673"/>
      <c r="EN195" s="1673"/>
      <c r="EO195" s="1673"/>
      <c r="EP195" s="1673"/>
      <c r="EQ195" s="1673"/>
      <c r="ER195" s="1673"/>
      <c r="ES195" s="1673"/>
      <c r="ET195" s="1673"/>
      <c r="EU195" s="1673"/>
      <c r="EV195" s="1673"/>
      <c r="EW195" s="1673"/>
      <c r="EX195" s="1673"/>
      <c r="EY195" s="1673"/>
      <c r="EZ195" s="1673"/>
      <c r="FA195" s="1673"/>
      <c r="FB195" s="1673"/>
      <c r="FC195" s="1673"/>
      <c r="FD195" s="1673"/>
      <c r="FE195" s="1673"/>
      <c r="FF195" s="1673"/>
      <c r="FG195" s="1673"/>
      <c r="FH195" s="1673"/>
      <c r="FI195" s="1673"/>
      <c r="FJ195" s="1673"/>
      <c r="FK195" s="1673"/>
      <c r="FL195" s="1673"/>
      <c r="FM195" s="1673"/>
      <c r="FN195" s="1673"/>
      <c r="FO195" s="1673"/>
      <c r="FP195" s="1673"/>
      <c r="FQ195" s="1673"/>
      <c r="FR195" s="1673"/>
      <c r="FS195" s="1673"/>
      <c r="FT195" s="1673"/>
      <c r="FU195" s="1673"/>
      <c r="FV195" s="1673"/>
      <c r="FW195" s="1673"/>
      <c r="FX195" s="1673"/>
      <c r="FY195" s="1673"/>
      <c r="FZ195" s="1673"/>
      <c r="GA195" s="1673"/>
      <c r="GB195" s="1673"/>
      <c r="GC195" s="1673"/>
      <c r="GD195" s="1673"/>
      <c r="GE195" s="1673"/>
      <c r="GF195" s="1673"/>
      <c r="GG195" s="1673"/>
      <c r="GH195" s="1673"/>
      <c r="GI195" s="1673"/>
      <c r="GJ195" s="1673"/>
      <c r="GK195" s="1673"/>
      <c r="GL195" s="1673"/>
      <c r="GM195" s="1673"/>
      <c r="GN195" s="1673"/>
      <c r="GO195" s="1673"/>
      <c r="GP195" s="1673"/>
      <c r="GQ195" s="1673"/>
      <c r="GR195" s="1673"/>
      <c r="GS195" s="1673"/>
      <c r="GT195" s="1673"/>
      <c r="GU195" s="1673"/>
      <c r="GV195" s="1673"/>
      <c r="GW195" s="1673"/>
      <c r="GX195" s="1673"/>
      <c r="GY195" s="1673"/>
      <c r="GZ195" s="1673"/>
      <c r="HA195" s="1673"/>
      <c r="HB195" s="1673"/>
      <c r="HC195" s="1673"/>
      <c r="HD195" s="1673"/>
      <c r="HE195" s="1673"/>
      <c r="HF195" s="1673"/>
      <c r="HG195" s="1673"/>
      <c r="HH195" s="1673"/>
      <c r="HI195" s="1673"/>
      <c r="HJ195" s="1673"/>
      <c r="HK195" s="1673"/>
      <c r="HL195" s="1673"/>
      <c r="HM195" s="1673"/>
      <c r="HN195" s="1673"/>
      <c r="HO195" s="1673"/>
      <c r="HP195" s="1673"/>
      <c r="HQ195" s="1673"/>
      <c r="HR195" s="1673"/>
      <c r="HS195" s="1673"/>
      <c r="HT195" s="1673"/>
      <c r="HU195" s="1673"/>
      <c r="HV195" s="1673"/>
      <c r="HW195" s="1673"/>
      <c r="HX195" s="1673"/>
      <c r="HY195" s="1673"/>
      <c r="HZ195" s="1673"/>
      <c r="IA195" s="1673"/>
      <c r="IB195" s="1673"/>
      <c r="IC195" s="1673"/>
      <c r="ID195" s="1673"/>
      <c r="IE195" s="1673"/>
      <c r="IF195" s="1673"/>
      <c r="IG195" s="1673"/>
      <c r="IH195" s="1673"/>
      <c r="II195" s="1673"/>
      <c r="IJ195" s="1673"/>
      <c r="IK195" s="1673"/>
      <c r="IL195" s="1673"/>
      <c r="IM195" s="1673"/>
      <c r="IN195" s="1673"/>
      <c r="IO195" s="1673"/>
      <c r="IP195" s="1673"/>
      <c r="IQ195" s="1673"/>
      <c r="IR195" s="1673"/>
      <c r="IS195" s="1673"/>
      <c r="IT195" s="1673"/>
      <c r="IU195" s="1673"/>
      <c r="IV195" s="1673"/>
    </row>
    <row r="196" spans="1:256" ht="15" customHeight="1">
      <c r="A196" s="1674"/>
      <c r="B196" s="1674"/>
      <c r="C196" s="1674"/>
      <c r="D196" s="1674"/>
      <c r="E196" s="1674"/>
      <c r="F196" s="1674"/>
      <c r="G196" s="1674"/>
      <c r="H196" s="1674"/>
      <c r="I196" s="1674"/>
      <c r="J196" s="1674"/>
      <c r="K196" s="1674"/>
      <c r="L196" s="1674"/>
      <c r="M196" s="1659"/>
      <c r="N196" s="1659"/>
      <c r="O196" s="1659"/>
      <c r="P196" s="1659"/>
      <c r="Q196" s="1659"/>
      <c r="R196" s="1659"/>
      <c r="S196" s="1659"/>
      <c r="T196" s="1659"/>
      <c r="U196" s="1659"/>
      <c r="V196" s="1659"/>
      <c r="W196" s="1659"/>
      <c r="X196" s="1659"/>
      <c r="Y196" s="1673"/>
      <c r="Z196" s="1673"/>
      <c r="AA196" s="1673"/>
      <c r="AB196" s="1673"/>
      <c r="AC196" s="1673"/>
      <c r="AD196" s="1673"/>
      <c r="AE196" s="1673"/>
      <c r="AF196" s="1673"/>
      <c r="AG196" s="1673"/>
      <c r="AH196" s="1673"/>
      <c r="AI196" s="1673"/>
      <c r="AJ196" s="1673"/>
      <c r="AK196" s="1673"/>
      <c r="AL196" s="1673"/>
      <c r="AM196" s="1673"/>
      <c r="AN196" s="1673"/>
      <c r="AO196" s="1673"/>
      <c r="AP196" s="1673"/>
      <c r="AQ196" s="1673"/>
      <c r="AR196" s="1673"/>
      <c r="AS196" s="1673"/>
      <c r="AT196" s="1673"/>
      <c r="AU196" s="1673"/>
      <c r="AV196" s="1673"/>
      <c r="AW196" s="1673"/>
      <c r="AX196" s="1673"/>
      <c r="AY196" s="1673"/>
      <c r="AZ196" s="1673"/>
      <c r="BA196" s="1673"/>
      <c r="BB196" s="1673"/>
      <c r="BC196" s="1673"/>
      <c r="BD196" s="1673"/>
      <c r="BE196" s="1673"/>
      <c r="BF196" s="1673"/>
      <c r="BG196" s="1673"/>
      <c r="BH196" s="1673"/>
      <c r="BI196" s="1673"/>
      <c r="BJ196" s="1673"/>
      <c r="BK196" s="1673"/>
      <c r="BL196" s="1673"/>
      <c r="BM196" s="1673"/>
      <c r="BN196" s="1673"/>
      <c r="BO196" s="1673"/>
      <c r="BP196" s="1673"/>
      <c r="BQ196" s="1673"/>
      <c r="BR196" s="1673"/>
      <c r="BS196" s="1673"/>
      <c r="BT196" s="1673"/>
      <c r="BU196" s="1673"/>
      <c r="BV196" s="1673"/>
      <c r="BW196" s="1673"/>
      <c r="BX196" s="1673"/>
      <c r="BY196" s="1673"/>
      <c r="BZ196" s="1673"/>
      <c r="CA196" s="1673"/>
      <c r="CB196" s="1673"/>
      <c r="CC196" s="1673"/>
      <c r="CD196" s="1673"/>
      <c r="CE196" s="1673"/>
      <c r="CF196" s="1673"/>
      <c r="CG196" s="1673"/>
      <c r="CH196" s="1673"/>
      <c r="CI196" s="1673"/>
      <c r="CJ196" s="1673"/>
      <c r="CK196" s="1673"/>
      <c r="CL196" s="1673"/>
      <c r="CM196" s="1673"/>
      <c r="CN196" s="1673"/>
      <c r="CO196" s="1673"/>
      <c r="CP196" s="1673"/>
      <c r="CQ196" s="1673"/>
      <c r="CR196" s="1673"/>
      <c r="CS196" s="1673"/>
      <c r="CT196" s="1673"/>
      <c r="CU196" s="1673"/>
      <c r="CV196" s="1673"/>
      <c r="CW196" s="1673"/>
      <c r="CX196" s="1673"/>
      <c r="CY196" s="1673"/>
      <c r="CZ196" s="1673"/>
      <c r="DA196" s="1673"/>
      <c r="DB196" s="1673"/>
      <c r="DC196" s="1673"/>
      <c r="DD196" s="1673"/>
      <c r="DE196" s="1673"/>
      <c r="DF196" s="1673"/>
      <c r="DG196" s="1673"/>
      <c r="DH196" s="1673"/>
      <c r="DI196" s="1673"/>
      <c r="DJ196" s="1673"/>
      <c r="DK196" s="1673"/>
      <c r="DL196" s="1673"/>
      <c r="DM196" s="1673"/>
      <c r="DN196" s="1673"/>
      <c r="DO196" s="1673"/>
      <c r="DP196" s="1673"/>
      <c r="DQ196" s="1673"/>
      <c r="DR196" s="1673"/>
      <c r="DS196" s="1673"/>
      <c r="DT196" s="1673"/>
      <c r="DU196" s="1673"/>
      <c r="DV196" s="1673"/>
      <c r="DW196" s="1673"/>
      <c r="DX196" s="1673"/>
      <c r="DY196" s="1673"/>
      <c r="DZ196" s="1673"/>
      <c r="EA196" s="1673"/>
      <c r="EB196" s="1673"/>
      <c r="EC196" s="1673"/>
      <c r="ED196" s="1673"/>
      <c r="EE196" s="1673"/>
      <c r="EF196" s="1673"/>
      <c r="EG196" s="1673"/>
      <c r="EH196" s="1673"/>
      <c r="EI196" s="1673"/>
      <c r="EJ196" s="1673"/>
      <c r="EK196" s="1673"/>
      <c r="EL196" s="1673"/>
      <c r="EM196" s="1673"/>
      <c r="EN196" s="1673"/>
      <c r="EO196" s="1673"/>
      <c r="EP196" s="1673"/>
      <c r="EQ196" s="1673"/>
      <c r="ER196" s="1673"/>
      <c r="ES196" s="1673"/>
      <c r="ET196" s="1673"/>
      <c r="EU196" s="1673"/>
      <c r="EV196" s="1673"/>
      <c r="EW196" s="1673"/>
      <c r="EX196" s="1673"/>
      <c r="EY196" s="1673"/>
      <c r="EZ196" s="1673"/>
      <c r="FA196" s="1673"/>
      <c r="FB196" s="1673"/>
      <c r="FC196" s="1673"/>
      <c r="FD196" s="1673"/>
      <c r="FE196" s="1673"/>
      <c r="FF196" s="1673"/>
      <c r="FG196" s="1673"/>
      <c r="FH196" s="1673"/>
      <c r="FI196" s="1673"/>
      <c r="FJ196" s="1673"/>
      <c r="FK196" s="1673"/>
      <c r="FL196" s="1673"/>
      <c r="FM196" s="1673"/>
      <c r="FN196" s="1673"/>
      <c r="FO196" s="1673"/>
      <c r="FP196" s="1673"/>
      <c r="FQ196" s="1673"/>
      <c r="FR196" s="1673"/>
      <c r="FS196" s="1673"/>
      <c r="FT196" s="1673"/>
      <c r="FU196" s="1673"/>
      <c r="FV196" s="1673"/>
      <c r="FW196" s="1673"/>
      <c r="FX196" s="1673"/>
      <c r="FY196" s="1673"/>
      <c r="FZ196" s="1673"/>
      <c r="GA196" s="1673"/>
      <c r="GB196" s="1673"/>
      <c r="GC196" s="1673"/>
      <c r="GD196" s="1673"/>
      <c r="GE196" s="1673"/>
      <c r="GF196" s="1673"/>
      <c r="GG196" s="1673"/>
      <c r="GH196" s="1673"/>
      <c r="GI196" s="1673"/>
      <c r="GJ196" s="1673"/>
      <c r="GK196" s="1673"/>
      <c r="GL196" s="1673"/>
      <c r="GM196" s="1673"/>
      <c r="GN196" s="1673"/>
      <c r="GO196" s="1673"/>
      <c r="GP196" s="1673"/>
      <c r="GQ196" s="1673"/>
      <c r="GR196" s="1673"/>
      <c r="GS196" s="1673"/>
      <c r="GT196" s="1673"/>
      <c r="GU196" s="1673"/>
      <c r="GV196" s="1673"/>
      <c r="GW196" s="1673"/>
      <c r="GX196" s="1673"/>
      <c r="GY196" s="1673"/>
      <c r="GZ196" s="1673"/>
      <c r="HA196" s="1673"/>
      <c r="HB196" s="1673"/>
      <c r="HC196" s="1673"/>
      <c r="HD196" s="1673"/>
      <c r="HE196" s="1673"/>
      <c r="HF196" s="1673"/>
      <c r="HG196" s="1673"/>
      <c r="HH196" s="1673"/>
      <c r="HI196" s="1673"/>
      <c r="HJ196" s="1673"/>
      <c r="HK196" s="1673"/>
      <c r="HL196" s="1673"/>
      <c r="HM196" s="1673"/>
      <c r="HN196" s="1673"/>
      <c r="HO196" s="1673"/>
      <c r="HP196" s="1673"/>
      <c r="HQ196" s="1673"/>
      <c r="HR196" s="1673"/>
      <c r="HS196" s="1673"/>
      <c r="HT196" s="1673"/>
      <c r="HU196" s="1673"/>
      <c r="HV196" s="1673"/>
      <c r="HW196" s="1673"/>
      <c r="HX196" s="1673"/>
      <c r="HY196" s="1673"/>
      <c r="HZ196" s="1673"/>
      <c r="IA196" s="1673"/>
      <c r="IB196" s="1673"/>
      <c r="IC196" s="1673"/>
      <c r="ID196" s="1673"/>
      <c r="IE196" s="1673"/>
      <c r="IF196" s="1673"/>
      <c r="IG196" s="1673"/>
      <c r="IH196" s="1673"/>
      <c r="II196" s="1673"/>
      <c r="IJ196" s="1673"/>
      <c r="IK196" s="1673"/>
      <c r="IL196" s="1673"/>
      <c r="IM196" s="1673"/>
      <c r="IN196" s="1673"/>
      <c r="IO196" s="1673"/>
      <c r="IP196" s="1673"/>
      <c r="IQ196" s="1673"/>
      <c r="IR196" s="1673"/>
      <c r="IS196" s="1673"/>
      <c r="IT196" s="1673"/>
      <c r="IU196" s="1673"/>
      <c r="IV196" s="1673"/>
    </row>
    <row r="197" spans="1:256" ht="15" customHeight="1">
      <c r="A197" s="1673"/>
      <c r="B197" s="1673"/>
      <c r="C197" s="1673"/>
      <c r="D197" s="1673"/>
      <c r="E197" s="1673"/>
      <c r="F197" s="1673"/>
      <c r="G197" s="1673"/>
      <c r="H197" s="1673"/>
      <c r="I197" s="1673"/>
      <c r="J197" s="1673"/>
      <c r="K197" s="1673"/>
      <c r="L197" s="1673"/>
      <c r="M197" s="1659"/>
      <c r="N197" s="1659"/>
      <c r="O197" s="1659"/>
      <c r="P197" s="1659"/>
      <c r="Q197" s="1659"/>
      <c r="R197" s="1659"/>
      <c r="S197" s="1659"/>
      <c r="T197" s="1659"/>
      <c r="U197" s="1659"/>
      <c r="V197" s="1659"/>
      <c r="W197" s="1659"/>
      <c r="X197" s="1659"/>
      <c r="Y197" s="1673"/>
      <c r="Z197" s="1673"/>
      <c r="AA197" s="1673"/>
      <c r="AB197" s="1673"/>
      <c r="AC197" s="1673"/>
      <c r="AD197" s="1673"/>
      <c r="AE197" s="1673"/>
      <c r="AF197" s="1673"/>
      <c r="AG197" s="1673"/>
      <c r="AH197" s="1673"/>
      <c r="AI197" s="1673"/>
      <c r="AJ197" s="1673"/>
      <c r="AK197" s="1673"/>
      <c r="AL197" s="1673"/>
      <c r="AM197" s="1673"/>
      <c r="AN197" s="1673"/>
      <c r="AO197" s="1673"/>
      <c r="AP197" s="1673"/>
      <c r="AQ197" s="1673"/>
      <c r="AR197" s="1673"/>
      <c r="AS197" s="1673"/>
      <c r="AT197" s="1673"/>
      <c r="AU197" s="1673"/>
      <c r="AV197" s="1673"/>
      <c r="AW197" s="1673"/>
      <c r="AX197" s="1673"/>
      <c r="AY197" s="1673"/>
      <c r="AZ197" s="1673"/>
      <c r="BA197" s="1673"/>
      <c r="BB197" s="1673"/>
      <c r="BC197" s="1673"/>
      <c r="BD197" s="1673"/>
      <c r="BE197" s="1673"/>
      <c r="BF197" s="1673"/>
      <c r="BG197" s="1673"/>
      <c r="BH197" s="1673"/>
      <c r="BI197" s="1673"/>
      <c r="BJ197" s="1673"/>
      <c r="BK197" s="1673"/>
      <c r="BL197" s="1673"/>
      <c r="BM197" s="1673"/>
      <c r="BN197" s="1673"/>
      <c r="BO197" s="1673"/>
      <c r="BP197" s="1673"/>
      <c r="BQ197" s="1673"/>
      <c r="BR197" s="1673"/>
      <c r="BS197" s="1673"/>
      <c r="BT197" s="1673"/>
      <c r="BU197" s="1673"/>
      <c r="BV197" s="1673"/>
      <c r="BW197" s="1673"/>
      <c r="BX197" s="1673"/>
      <c r="BY197" s="1673"/>
      <c r="BZ197" s="1673"/>
      <c r="CA197" s="1673"/>
      <c r="CB197" s="1673"/>
      <c r="CC197" s="1673"/>
      <c r="CD197" s="1673"/>
      <c r="CE197" s="1673"/>
      <c r="CF197" s="1673"/>
      <c r="CG197" s="1673"/>
      <c r="CH197" s="1673"/>
      <c r="CI197" s="1673"/>
      <c r="CJ197" s="1673"/>
      <c r="CK197" s="1673"/>
      <c r="CL197" s="1673"/>
      <c r="CM197" s="1673"/>
      <c r="CN197" s="1673"/>
      <c r="CO197" s="1673"/>
      <c r="CP197" s="1673"/>
      <c r="CQ197" s="1673"/>
      <c r="CR197" s="1673"/>
      <c r="CS197" s="1673"/>
      <c r="CT197" s="1673"/>
      <c r="CU197" s="1673"/>
      <c r="CV197" s="1673"/>
      <c r="CW197" s="1673"/>
      <c r="CX197" s="1673"/>
      <c r="CY197" s="1673"/>
      <c r="CZ197" s="1673"/>
      <c r="DA197" s="1673"/>
      <c r="DB197" s="1673"/>
      <c r="DC197" s="1673"/>
      <c r="DD197" s="1673"/>
      <c r="DE197" s="1673"/>
      <c r="DF197" s="1673"/>
      <c r="DG197" s="1673"/>
      <c r="DH197" s="1673"/>
      <c r="DI197" s="1673"/>
      <c r="DJ197" s="1673"/>
      <c r="DK197" s="1673"/>
      <c r="DL197" s="1673"/>
      <c r="DM197" s="1673"/>
      <c r="DN197" s="1673"/>
      <c r="DO197" s="1673"/>
      <c r="DP197" s="1673"/>
      <c r="DQ197" s="1673"/>
      <c r="DR197" s="1673"/>
      <c r="DS197" s="1673"/>
      <c r="DT197" s="1673"/>
      <c r="DU197" s="1673"/>
      <c r="DV197" s="1673"/>
      <c r="DW197" s="1673"/>
      <c r="DX197" s="1673"/>
      <c r="DY197" s="1673"/>
      <c r="DZ197" s="1673"/>
      <c r="EA197" s="1673"/>
      <c r="EB197" s="1673"/>
      <c r="EC197" s="1673"/>
      <c r="ED197" s="1673"/>
      <c r="EE197" s="1673"/>
      <c r="EF197" s="1673"/>
      <c r="EG197" s="1673"/>
      <c r="EH197" s="1673"/>
      <c r="EI197" s="1673"/>
      <c r="EJ197" s="1673"/>
      <c r="EK197" s="1673"/>
      <c r="EL197" s="1673"/>
      <c r="EM197" s="1673"/>
      <c r="EN197" s="1673"/>
      <c r="EO197" s="1673"/>
      <c r="EP197" s="1673"/>
      <c r="EQ197" s="1673"/>
      <c r="ER197" s="1673"/>
      <c r="ES197" s="1673"/>
      <c r="ET197" s="1673"/>
      <c r="EU197" s="1673"/>
      <c r="EV197" s="1673"/>
      <c r="EW197" s="1673"/>
      <c r="EX197" s="1673"/>
      <c r="EY197" s="1673"/>
      <c r="EZ197" s="1673"/>
      <c r="FA197" s="1673"/>
      <c r="FB197" s="1673"/>
      <c r="FC197" s="1673"/>
      <c r="FD197" s="1673"/>
      <c r="FE197" s="1673"/>
      <c r="FF197" s="1673"/>
      <c r="FG197" s="1673"/>
      <c r="FH197" s="1673"/>
      <c r="FI197" s="1673"/>
      <c r="FJ197" s="1673"/>
      <c r="FK197" s="1673"/>
      <c r="FL197" s="1673"/>
      <c r="FM197" s="1673"/>
      <c r="FN197" s="1673"/>
      <c r="FO197" s="1673"/>
      <c r="FP197" s="1673"/>
      <c r="FQ197" s="1673"/>
      <c r="FR197" s="1673"/>
      <c r="FS197" s="1673"/>
      <c r="FT197" s="1673"/>
      <c r="FU197" s="1673"/>
      <c r="FV197" s="1673"/>
      <c r="FW197" s="1673"/>
      <c r="FX197" s="1673"/>
      <c r="FY197" s="1673"/>
      <c r="FZ197" s="1673"/>
      <c r="GA197" s="1673"/>
      <c r="GB197" s="1673"/>
      <c r="GC197" s="1673"/>
      <c r="GD197" s="1673"/>
      <c r="GE197" s="1673"/>
      <c r="GF197" s="1673"/>
      <c r="GG197" s="1673"/>
      <c r="GH197" s="1673"/>
      <c r="GI197" s="1673"/>
      <c r="GJ197" s="1673"/>
      <c r="GK197" s="1673"/>
      <c r="GL197" s="1673"/>
      <c r="GM197" s="1673"/>
      <c r="GN197" s="1673"/>
      <c r="GO197" s="1673"/>
      <c r="GP197" s="1673"/>
      <c r="GQ197" s="1673"/>
      <c r="GR197" s="1673"/>
      <c r="GS197" s="1673"/>
      <c r="GT197" s="1673"/>
      <c r="GU197" s="1673"/>
      <c r="GV197" s="1673"/>
      <c r="GW197" s="1673"/>
      <c r="GX197" s="1673"/>
      <c r="GY197" s="1673"/>
      <c r="GZ197" s="1673"/>
      <c r="HA197" s="1673"/>
      <c r="HB197" s="1673"/>
      <c r="HC197" s="1673"/>
      <c r="HD197" s="1673"/>
      <c r="HE197" s="1673"/>
      <c r="HF197" s="1673"/>
      <c r="HG197" s="1673"/>
      <c r="HH197" s="1673"/>
      <c r="HI197" s="1673"/>
      <c r="HJ197" s="1673"/>
      <c r="HK197" s="1673"/>
      <c r="HL197" s="1673"/>
      <c r="HM197" s="1673"/>
      <c r="HN197" s="1673"/>
      <c r="HO197" s="1673"/>
      <c r="HP197" s="1673"/>
      <c r="HQ197" s="1673"/>
      <c r="HR197" s="1673"/>
      <c r="HS197" s="1673"/>
      <c r="HT197" s="1673"/>
      <c r="HU197" s="1673"/>
      <c r="HV197" s="1673"/>
      <c r="HW197" s="1673"/>
      <c r="HX197" s="1673"/>
      <c r="HY197" s="1673"/>
      <c r="HZ197" s="1673"/>
      <c r="IA197" s="1673"/>
      <c r="IB197" s="1673"/>
      <c r="IC197" s="1673"/>
      <c r="ID197" s="1673"/>
      <c r="IE197" s="1673"/>
      <c r="IF197" s="1673"/>
      <c r="IG197" s="1673"/>
      <c r="IH197" s="1673"/>
      <c r="II197" s="1673"/>
      <c r="IJ197" s="1673"/>
      <c r="IK197" s="1673"/>
      <c r="IL197" s="1673"/>
      <c r="IM197" s="1673"/>
      <c r="IN197" s="1673"/>
      <c r="IO197" s="1673"/>
      <c r="IP197" s="1673"/>
      <c r="IQ197" s="1673"/>
      <c r="IR197" s="1673"/>
      <c r="IS197" s="1673"/>
      <c r="IT197" s="1673"/>
      <c r="IU197" s="1673"/>
      <c r="IV197" s="1673"/>
    </row>
    <row r="223" spans="1:12">
      <c r="A223" s="1676"/>
      <c r="B223" s="1676"/>
      <c r="C223" s="1676"/>
      <c r="D223" s="1676"/>
      <c r="E223" s="1676"/>
      <c r="F223" s="1676"/>
      <c r="G223" s="1676"/>
      <c r="H223" s="1676"/>
      <c r="I223" s="1676"/>
      <c r="J223" s="1676"/>
      <c r="K223" s="1676"/>
      <c r="L223" s="1676"/>
    </row>
    <row r="224" spans="1:12">
      <c r="A224" s="1674"/>
      <c r="B224" s="1674"/>
      <c r="C224" s="1674"/>
      <c r="D224" s="1674"/>
      <c r="E224" s="1674"/>
      <c r="F224" s="1674"/>
      <c r="G224" s="1674"/>
      <c r="H224" s="1674"/>
      <c r="I224" s="1674"/>
      <c r="J224" s="1674"/>
      <c r="K224" s="1674"/>
      <c r="L224" s="1674"/>
    </row>
    <row r="251" spans="1:12">
      <c r="A251" s="1676"/>
      <c r="B251" s="1676"/>
      <c r="C251" s="1676"/>
      <c r="D251" s="1676"/>
      <c r="E251" s="1676"/>
      <c r="F251" s="1676"/>
      <c r="G251" s="1676"/>
      <c r="H251" s="1676"/>
      <c r="I251" s="1676"/>
      <c r="J251" s="1676"/>
      <c r="K251" s="1676"/>
      <c r="L251" s="1676"/>
    </row>
    <row r="252" spans="1:12">
      <c r="A252" s="1674"/>
      <c r="B252" s="1674"/>
      <c r="C252" s="1674"/>
      <c r="D252" s="1674"/>
      <c r="E252" s="1674"/>
      <c r="F252" s="1674"/>
      <c r="G252" s="1674"/>
      <c r="H252" s="1674"/>
      <c r="I252" s="1674"/>
      <c r="J252" s="1674"/>
      <c r="K252" s="1674"/>
      <c r="L252" s="1674"/>
    </row>
    <row r="279" spans="1:256" ht="15" customHeight="1">
      <c r="A279" s="1674"/>
      <c r="B279" s="1674"/>
      <c r="C279" s="1674"/>
      <c r="D279" s="1674"/>
      <c r="E279" s="1674"/>
      <c r="F279" s="1674"/>
      <c r="G279" s="1674"/>
      <c r="H279" s="1674"/>
      <c r="I279" s="1674"/>
      <c r="J279" s="1674"/>
      <c r="K279" s="1674"/>
      <c r="L279" s="1674"/>
      <c r="M279" s="1659"/>
      <c r="N279" s="1659"/>
      <c r="O279" s="1659"/>
      <c r="P279" s="1659"/>
      <c r="Q279" s="1659"/>
      <c r="R279" s="1659"/>
      <c r="S279" s="1659"/>
      <c r="T279" s="1659"/>
      <c r="U279" s="1659"/>
      <c r="V279" s="1659"/>
      <c r="W279" s="1659"/>
      <c r="X279" s="1659"/>
      <c r="Y279" s="1673"/>
      <c r="Z279" s="1673"/>
      <c r="AA279" s="1673"/>
      <c r="AB279" s="1673"/>
      <c r="AC279" s="1673"/>
      <c r="AD279" s="1673"/>
      <c r="AE279" s="1673"/>
      <c r="AF279" s="1673"/>
      <c r="AG279" s="1673"/>
      <c r="AH279" s="1673"/>
      <c r="AI279" s="1673"/>
      <c r="AJ279" s="1673"/>
      <c r="AK279" s="1673"/>
      <c r="AL279" s="1673"/>
      <c r="AM279" s="1673"/>
      <c r="AN279" s="1673"/>
      <c r="AO279" s="1673"/>
      <c r="AP279" s="1673"/>
      <c r="AQ279" s="1673"/>
      <c r="AR279" s="1673"/>
      <c r="AS279" s="1673"/>
      <c r="AT279" s="1673"/>
      <c r="AU279" s="1673"/>
      <c r="AV279" s="1673"/>
      <c r="AW279" s="1673"/>
      <c r="AX279" s="1673"/>
      <c r="AY279" s="1673"/>
      <c r="AZ279" s="1673"/>
      <c r="BA279" s="1673"/>
      <c r="BB279" s="1673"/>
      <c r="BC279" s="1673"/>
      <c r="BD279" s="1673"/>
      <c r="BE279" s="1673"/>
      <c r="BF279" s="1673"/>
      <c r="BG279" s="1673"/>
      <c r="BH279" s="1673"/>
      <c r="BI279" s="1673"/>
      <c r="BJ279" s="1673"/>
      <c r="BK279" s="1673"/>
      <c r="BL279" s="1673"/>
      <c r="BM279" s="1673"/>
      <c r="BN279" s="1673"/>
      <c r="BO279" s="1673"/>
      <c r="BP279" s="1673"/>
      <c r="BQ279" s="1673"/>
      <c r="BR279" s="1673"/>
      <c r="BS279" s="1673"/>
      <c r="BT279" s="1673"/>
      <c r="BU279" s="1673"/>
      <c r="BV279" s="1673"/>
      <c r="BW279" s="1673"/>
      <c r="BX279" s="1673"/>
      <c r="BY279" s="1673"/>
      <c r="BZ279" s="1673"/>
      <c r="CA279" s="1673"/>
      <c r="CB279" s="1673"/>
      <c r="CC279" s="1673"/>
      <c r="CD279" s="1673"/>
      <c r="CE279" s="1673"/>
      <c r="CF279" s="1673"/>
      <c r="CG279" s="1673"/>
      <c r="CH279" s="1673"/>
      <c r="CI279" s="1673"/>
      <c r="CJ279" s="1673"/>
      <c r="CK279" s="1673"/>
      <c r="CL279" s="1673"/>
      <c r="CM279" s="1673"/>
      <c r="CN279" s="1673"/>
      <c r="CO279" s="1673"/>
      <c r="CP279" s="1673"/>
      <c r="CQ279" s="1673"/>
      <c r="CR279" s="1673"/>
      <c r="CS279" s="1673"/>
      <c r="CT279" s="1673"/>
      <c r="CU279" s="1673"/>
      <c r="CV279" s="1673"/>
      <c r="CW279" s="1673"/>
      <c r="CX279" s="1673"/>
      <c r="CY279" s="1673"/>
      <c r="CZ279" s="1673"/>
      <c r="DA279" s="1673"/>
      <c r="DB279" s="1673"/>
      <c r="DC279" s="1673"/>
      <c r="DD279" s="1673"/>
      <c r="DE279" s="1673"/>
      <c r="DF279" s="1673"/>
      <c r="DG279" s="1673"/>
      <c r="DH279" s="1673"/>
      <c r="DI279" s="1673"/>
      <c r="DJ279" s="1673"/>
      <c r="DK279" s="1673"/>
      <c r="DL279" s="1673"/>
      <c r="DM279" s="1673"/>
      <c r="DN279" s="1673"/>
      <c r="DO279" s="1673"/>
      <c r="DP279" s="1673"/>
      <c r="DQ279" s="1673"/>
      <c r="DR279" s="1673"/>
      <c r="DS279" s="1673"/>
      <c r="DT279" s="1673"/>
      <c r="DU279" s="1673"/>
      <c r="DV279" s="1673"/>
      <c r="DW279" s="1673"/>
      <c r="DX279" s="1673"/>
      <c r="DY279" s="1673"/>
      <c r="DZ279" s="1673"/>
      <c r="EA279" s="1673"/>
      <c r="EB279" s="1673"/>
      <c r="EC279" s="1673"/>
      <c r="ED279" s="1673"/>
      <c r="EE279" s="1673"/>
      <c r="EF279" s="1673"/>
      <c r="EG279" s="1673"/>
      <c r="EH279" s="1673"/>
      <c r="EI279" s="1673"/>
      <c r="EJ279" s="1673"/>
      <c r="EK279" s="1673"/>
      <c r="EL279" s="1673"/>
      <c r="EM279" s="1673"/>
      <c r="EN279" s="1673"/>
      <c r="EO279" s="1673"/>
      <c r="EP279" s="1673"/>
      <c r="EQ279" s="1673"/>
      <c r="ER279" s="1673"/>
      <c r="ES279" s="1673"/>
      <c r="ET279" s="1673"/>
      <c r="EU279" s="1673"/>
      <c r="EV279" s="1673"/>
      <c r="EW279" s="1673"/>
      <c r="EX279" s="1673"/>
      <c r="EY279" s="1673"/>
      <c r="EZ279" s="1673"/>
      <c r="FA279" s="1673"/>
      <c r="FB279" s="1673"/>
      <c r="FC279" s="1673"/>
      <c r="FD279" s="1673"/>
      <c r="FE279" s="1673"/>
      <c r="FF279" s="1673"/>
      <c r="FG279" s="1673"/>
      <c r="FH279" s="1673"/>
      <c r="FI279" s="1673"/>
      <c r="FJ279" s="1673"/>
      <c r="FK279" s="1673"/>
      <c r="FL279" s="1673"/>
      <c r="FM279" s="1673"/>
      <c r="FN279" s="1673"/>
      <c r="FO279" s="1673"/>
      <c r="FP279" s="1673"/>
      <c r="FQ279" s="1673"/>
      <c r="FR279" s="1673"/>
      <c r="FS279" s="1673"/>
      <c r="FT279" s="1673"/>
      <c r="FU279" s="1673"/>
      <c r="FV279" s="1673"/>
      <c r="FW279" s="1673"/>
      <c r="FX279" s="1673"/>
      <c r="FY279" s="1673"/>
      <c r="FZ279" s="1673"/>
      <c r="GA279" s="1673"/>
      <c r="GB279" s="1673"/>
      <c r="GC279" s="1673"/>
      <c r="GD279" s="1673"/>
      <c r="GE279" s="1673"/>
      <c r="GF279" s="1673"/>
      <c r="GG279" s="1673"/>
      <c r="GH279" s="1673"/>
      <c r="GI279" s="1673"/>
      <c r="GJ279" s="1673"/>
      <c r="GK279" s="1673"/>
      <c r="GL279" s="1673"/>
      <c r="GM279" s="1673"/>
      <c r="GN279" s="1673"/>
      <c r="GO279" s="1673"/>
      <c r="GP279" s="1673"/>
      <c r="GQ279" s="1673"/>
      <c r="GR279" s="1673"/>
      <c r="GS279" s="1673"/>
      <c r="GT279" s="1673"/>
      <c r="GU279" s="1673"/>
      <c r="GV279" s="1673"/>
      <c r="GW279" s="1673"/>
      <c r="GX279" s="1673"/>
      <c r="GY279" s="1673"/>
      <c r="GZ279" s="1673"/>
      <c r="HA279" s="1673"/>
      <c r="HB279" s="1673"/>
      <c r="HC279" s="1673"/>
      <c r="HD279" s="1673"/>
      <c r="HE279" s="1673"/>
      <c r="HF279" s="1673"/>
      <c r="HG279" s="1673"/>
      <c r="HH279" s="1673"/>
      <c r="HI279" s="1673"/>
      <c r="HJ279" s="1673"/>
      <c r="HK279" s="1673"/>
      <c r="HL279" s="1673"/>
      <c r="HM279" s="1673"/>
      <c r="HN279" s="1673"/>
      <c r="HO279" s="1673"/>
      <c r="HP279" s="1673"/>
      <c r="HQ279" s="1673"/>
      <c r="HR279" s="1673"/>
      <c r="HS279" s="1673"/>
      <c r="HT279" s="1673"/>
      <c r="HU279" s="1673"/>
      <c r="HV279" s="1673"/>
      <c r="HW279" s="1673"/>
      <c r="HX279" s="1673"/>
      <c r="HY279" s="1673"/>
      <c r="HZ279" s="1673"/>
      <c r="IA279" s="1673"/>
      <c r="IB279" s="1673"/>
      <c r="IC279" s="1673"/>
      <c r="ID279" s="1673"/>
      <c r="IE279" s="1673"/>
      <c r="IF279" s="1673"/>
      <c r="IG279" s="1673"/>
      <c r="IH279" s="1673"/>
      <c r="II279" s="1673"/>
      <c r="IJ279" s="1673"/>
      <c r="IK279" s="1673"/>
      <c r="IL279" s="1673"/>
      <c r="IM279" s="1673"/>
      <c r="IN279" s="1673"/>
      <c r="IO279" s="1673"/>
      <c r="IP279" s="1673"/>
      <c r="IQ279" s="1673"/>
      <c r="IR279" s="1673"/>
      <c r="IS279" s="1673"/>
      <c r="IT279" s="1673"/>
      <c r="IU279" s="1673"/>
      <c r="IV279" s="1673"/>
    </row>
    <row r="280" spans="1:256" ht="15" customHeight="1">
      <c r="A280" s="1674"/>
      <c r="B280" s="1674"/>
      <c r="C280" s="1674"/>
      <c r="D280" s="1674"/>
      <c r="E280" s="1674"/>
      <c r="F280" s="1674"/>
      <c r="G280" s="1674"/>
      <c r="H280" s="1674"/>
      <c r="I280" s="1674"/>
      <c r="J280" s="1674"/>
      <c r="K280" s="1674"/>
      <c r="L280" s="1674"/>
      <c r="M280" s="1659"/>
      <c r="N280" s="1659"/>
      <c r="O280" s="1659"/>
      <c r="P280" s="1659"/>
      <c r="Q280" s="1659"/>
      <c r="R280" s="1659"/>
      <c r="S280" s="1659"/>
      <c r="T280" s="1659"/>
      <c r="U280" s="1659"/>
      <c r="V280" s="1659"/>
      <c r="W280" s="1659"/>
      <c r="X280" s="1659"/>
      <c r="Y280" s="1673"/>
      <c r="Z280" s="1673"/>
      <c r="AA280" s="1673"/>
      <c r="AB280" s="1673"/>
      <c r="AC280" s="1673"/>
      <c r="AD280" s="1673"/>
      <c r="AE280" s="1673"/>
      <c r="AF280" s="1673"/>
      <c r="AG280" s="1673"/>
      <c r="AH280" s="1673"/>
      <c r="AI280" s="1673"/>
      <c r="AJ280" s="1673"/>
      <c r="AK280" s="1673"/>
      <c r="AL280" s="1673"/>
      <c r="AM280" s="1673"/>
      <c r="AN280" s="1673"/>
      <c r="AO280" s="1673"/>
      <c r="AP280" s="1673"/>
      <c r="AQ280" s="1673"/>
      <c r="AR280" s="1673"/>
      <c r="AS280" s="1673"/>
      <c r="AT280" s="1673"/>
      <c r="AU280" s="1673"/>
      <c r="AV280" s="1673"/>
      <c r="AW280" s="1673"/>
      <c r="AX280" s="1673"/>
      <c r="AY280" s="1673"/>
      <c r="AZ280" s="1673"/>
      <c r="BA280" s="1673"/>
      <c r="BB280" s="1673"/>
      <c r="BC280" s="1673"/>
      <c r="BD280" s="1673"/>
      <c r="BE280" s="1673"/>
      <c r="BF280" s="1673"/>
      <c r="BG280" s="1673"/>
      <c r="BH280" s="1673"/>
      <c r="BI280" s="1673"/>
      <c r="BJ280" s="1673"/>
      <c r="BK280" s="1673"/>
      <c r="BL280" s="1673"/>
      <c r="BM280" s="1673"/>
      <c r="BN280" s="1673"/>
      <c r="BO280" s="1673"/>
      <c r="BP280" s="1673"/>
      <c r="BQ280" s="1673"/>
      <c r="BR280" s="1673"/>
      <c r="BS280" s="1673"/>
      <c r="BT280" s="1673"/>
      <c r="BU280" s="1673"/>
      <c r="BV280" s="1673"/>
      <c r="BW280" s="1673"/>
      <c r="BX280" s="1673"/>
      <c r="BY280" s="1673"/>
      <c r="BZ280" s="1673"/>
      <c r="CA280" s="1673"/>
      <c r="CB280" s="1673"/>
      <c r="CC280" s="1673"/>
      <c r="CD280" s="1673"/>
      <c r="CE280" s="1673"/>
      <c r="CF280" s="1673"/>
      <c r="CG280" s="1673"/>
      <c r="CH280" s="1673"/>
      <c r="CI280" s="1673"/>
      <c r="CJ280" s="1673"/>
      <c r="CK280" s="1673"/>
      <c r="CL280" s="1673"/>
      <c r="CM280" s="1673"/>
      <c r="CN280" s="1673"/>
      <c r="CO280" s="1673"/>
      <c r="CP280" s="1673"/>
      <c r="CQ280" s="1673"/>
      <c r="CR280" s="1673"/>
      <c r="CS280" s="1673"/>
      <c r="CT280" s="1673"/>
      <c r="CU280" s="1673"/>
      <c r="CV280" s="1673"/>
      <c r="CW280" s="1673"/>
      <c r="CX280" s="1673"/>
      <c r="CY280" s="1673"/>
      <c r="CZ280" s="1673"/>
      <c r="DA280" s="1673"/>
      <c r="DB280" s="1673"/>
      <c r="DC280" s="1673"/>
      <c r="DD280" s="1673"/>
      <c r="DE280" s="1673"/>
      <c r="DF280" s="1673"/>
      <c r="DG280" s="1673"/>
      <c r="DH280" s="1673"/>
      <c r="DI280" s="1673"/>
      <c r="DJ280" s="1673"/>
      <c r="DK280" s="1673"/>
      <c r="DL280" s="1673"/>
      <c r="DM280" s="1673"/>
      <c r="DN280" s="1673"/>
      <c r="DO280" s="1673"/>
      <c r="DP280" s="1673"/>
      <c r="DQ280" s="1673"/>
      <c r="DR280" s="1673"/>
      <c r="DS280" s="1673"/>
      <c r="DT280" s="1673"/>
      <c r="DU280" s="1673"/>
      <c r="DV280" s="1673"/>
      <c r="DW280" s="1673"/>
      <c r="DX280" s="1673"/>
      <c r="DY280" s="1673"/>
      <c r="DZ280" s="1673"/>
      <c r="EA280" s="1673"/>
      <c r="EB280" s="1673"/>
      <c r="EC280" s="1673"/>
      <c r="ED280" s="1673"/>
      <c r="EE280" s="1673"/>
      <c r="EF280" s="1673"/>
      <c r="EG280" s="1673"/>
      <c r="EH280" s="1673"/>
      <c r="EI280" s="1673"/>
      <c r="EJ280" s="1673"/>
      <c r="EK280" s="1673"/>
      <c r="EL280" s="1673"/>
      <c r="EM280" s="1673"/>
      <c r="EN280" s="1673"/>
      <c r="EO280" s="1673"/>
      <c r="EP280" s="1673"/>
      <c r="EQ280" s="1673"/>
      <c r="ER280" s="1673"/>
      <c r="ES280" s="1673"/>
      <c r="ET280" s="1673"/>
      <c r="EU280" s="1673"/>
      <c r="EV280" s="1673"/>
      <c r="EW280" s="1673"/>
      <c r="EX280" s="1673"/>
      <c r="EY280" s="1673"/>
      <c r="EZ280" s="1673"/>
      <c r="FA280" s="1673"/>
      <c r="FB280" s="1673"/>
      <c r="FC280" s="1673"/>
      <c r="FD280" s="1673"/>
      <c r="FE280" s="1673"/>
      <c r="FF280" s="1673"/>
      <c r="FG280" s="1673"/>
      <c r="FH280" s="1673"/>
      <c r="FI280" s="1673"/>
      <c r="FJ280" s="1673"/>
      <c r="FK280" s="1673"/>
      <c r="FL280" s="1673"/>
      <c r="FM280" s="1673"/>
      <c r="FN280" s="1673"/>
      <c r="FO280" s="1673"/>
      <c r="FP280" s="1673"/>
      <c r="FQ280" s="1673"/>
      <c r="FR280" s="1673"/>
      <c r="FS280" s="1673"/>
      <c r="FT280" s="1673"/>
      <c r="FU280" s="1673"/>
      <c r="FV280" s="1673"/>
      <c r="FW280" s="1673"/>
      <c r="FX280" s="1673"/>
      <c r="FY280" s="1673"/>
      <c r="FZ280" s="1673"/>
      <c r="GA280" s="1673"/>
      <c r="GB280" s="1673"/>
      <c r="GC280" s="1673"/>
      <c r="GD280" s="1673"/>
      <c r="GE280" s="1673"/>
      <c r="GF280" s="1673"/>
      <c r="GG280" s="1673"/>
      <c r="GH280" s="1673"/>
      <c r="GI280" s="1673"/>
      <c r="GJ280" s="1673"/>
      <c r="GK280" s="1673"/>
      <c r="GL280" s="1673"/>
      <c r="GM280" s="1673"/>
      <c r="GN280" s="1673"/>
      <c r="GO280" s="1673"/>
      <c r="GP280" s="1673"/>
      <c r="GQ280" s="1673"/>
      <c r="GR280" s="1673"/>
      <c r="GS280" s="1673"/>
      <c r="GT280" s="1673"/>
      <c r="GU280" s="1673"/>
      <c r="GV280" s="1673"/>
      <c r="GW280" s="1673"/>
      <c r="GX280" s="1673"/>
      <c r="GY280" s="1673"/>
      <c r="GZ280" s="1673"/>
      <c r="HA280" s="1673"/>
      <c r="HB280" s="1673"/>
      <c r="HC280" s="1673"/>
      <c r="HD280" s="1673"/>
      <c r="HE280" s="1673"/>
      <c r="HF280" s="1673"/>
      <c r="HG280" s="1673"/>
      <c r="HH280" s="1673"/>
      <c r="HI280" s="1673"/>
      <c r="HJ280" s="1673"/>
      <c r="HK280" s="1673"/>
      <c r="HL280" s="1673"/>
      <c r="HM280" s="1673"/>
      <c r="HN280" s="1673"/>
      <c r="HO280" s="1673"/>
      <c r="HP280" s="1673"/>
      <c r="HQ280" s="1673"/>
      <c r="HR280" s="1673"/>
      <c r="HS280" s="1673"/>
      <c r="HT280" s="1673"/>
      <c r="HU280" s="1673"/>
      <c r="HV280" s="1673"/>
      <c r="HW280" s="1673"/>
      <c r="HX280" s="1673"/>
      <c r="HY280" s="1673"/>
      <c r="HZ280" s="1673"/>
      <c r="IA280" s="1673"/>
      <c r="IB280" s="1673"/>
      <c r="IC280" s="1673"/>
      <c r="ID280" s="1673"/>
      <c r="IE280" s="1673"/>
      <c r="IF280" s="1673"/>
      <c r="IG280" s="1673"/>
      <c r="IH280" s="1673"/>
      <c r="II280" s="1673"/>
      <c r="IJ280" s="1673"/>
      <c r="IK280" s="1673"/>
      <c r="IL280" s="1673"/>
      <c r="IM280" s="1673"/>
      <c r="IN280" s="1673"/>
      <c r="IO280" s="1673"/>
      <c r="IP280" s="1673"/>
      <c r="IQ280" s="1673"/>
      <c r="IR280" s="1673"/>
      <c r="IS280" s="1673"/>
      <c r="IT280" s="1673"/>
      <c r="IU280" s="1673"/>
      <c r="IV280" s="1673"/>
    </row>
    <row r="281" spans="1:256" ht="15" customHeight="1">
      <c r="A281" s="1673"/>
      <c r="B281" s="1673"/>
      <c r="C281" s="1673"/>
      <c r="D281" s="1673"/>
      <c r="E281" s="1673"/>
      <c r="F281" s="1673"/>
      <c r="G281" s="1673"/>
      <c r="H281" s="1673"/>
      <c r="I281" s="1673"/>
      <c r="J281" s="1673"/>
      <c r="K281" s="1673"/>
      <c r="L281" s="1673"/>
      <c r="M281" s="1659"/>
      <c r="N281" s="1659"/>
      <c r="O281" s="1659"/>
      <c r="P281" s="1659"/>
      <c r="Q281" s="1659"/>
      <c r="R281" s="1659"/>
      <c r="S281" s="1659"/>
      <c r="T281" s="1659"/>
      <c r="U281" s="1659"/>
      <c r="V281" s="1659"/>
      <c r="W281" s="1659"/>
      <c r="X281" s="1659"/>
      <c r="Y281" s="1673"/>
      <c r="Z281" s="1673"/>
      <c r="AA281" s="1673"/>
      <c r="AB281" s="1673"/>
      <c r="AC281" s="1673"/>
      <c r="AD281" s="1673"/>
      <c r="AE281" s="1673"/>
      <c r="AF281" s="1673"/>
      <c r="AG281" s="1673"/>
      <c r="AH281" s="1673"/>
      <c r="AI281" s="1673"/>
      <c r="AJ281" s="1673"/>
      <c r="AK281" s="1673"/>
      <c r="AL281" s="1673"/>
      <c r="AM281" s="1673"/>
      <c r="AN281" s="1673"/>
      <c r="AO281" s="1673"/>
      <c r="AP281" s="1673"/>
      <c r="AQ281" s="1673"/>
      <c r="AR281" s="1673"/>
      <c r="AS281" s="1673"/>
      <c r="AT281" s="1673"/>
      <c r="AU281" s="1673"/>
      <c r="AV281" s="1673"/>
      <c r="AW281" s="1673"/>
      <c r="AX281" s="1673"/>
      <c r="AY281" s="1673"/>
      <c r="AZ281" s="1673"/>
      <c r="BA281" s="1673"/>
      <c r="BB281" s="1673"/>
      <c r="BC281" s="1673"/>
      <c r="BD281" s="1673"/>
      <c r="BE281" s="1673"/>
      <c r="BF281" s="1673"/>
      <c r="BG281" s="1673"/>
      <c r="BH281" s="1673"/>
      <c r="BI281" s="1673"/>
      <c r="BJ281" s="1673"/>
      <c r="BK281" s="1673"/>
      <c r="BL281" s="1673"/>
      <c r="BM281" s="1673"/>
      <c r="BN281" s="1673"/>
      <c r="BO281" s="1673"/>
      <c r="BP281" s="1673"/>
      <c r="BQ281" s="1673"/>
      <c r="BR281" s="1673"/>
      <c r="BS281" s="1673"/>
      <c r="BT281" s="1673"/>
      <c r="BU281" s="1673"/>
      <c r="BV281" s="1673"/>
      <c r="BW281" s="1673"/>
      <c r="BX281" s="1673"/>
      <c r="BY281" s="1673"/>
      <c r="BZ281" s="1673"/>
      <c r="CA281" s="1673"/>
      <c r="CB281" s="1673"/>
      <c r="CC281" s="1673"/>
      <c r="CD281" s="1673"/>
      <c r="CE281" s="1673"/>
      <c r="CF281" s="1673"/>
      <c r="CG281" s="1673"/>
      <c r="CH281" s="1673"/>
      <c r="CI281" s="1673"/>
      <c r="CJ281" s="1673"/>
      <c r="CK281" s="1673"/>
      <c r="CL281" s="1673"/>
      <c r="CM281" s="1673"/>
      <c r="CN281" s="1673"/>
      <c r="CO281" s="1673"/>
      <c r="CP281" s="1673"/>
      <c r="CQ281" s="1673"/>
      <c r="CR281" s="1673"/>
      <c r="CS281" s="1673"/>
      <c r="CT281" s="1673"/>
      <c r="CU281" s="1673"/>
      <c r="CV281" s="1673"/>
      <c r="CW281" s="1673"/>
      <c r="CX281" s="1673"/>
      <c r="CY281" s="1673"/>
      <c r="CZ281" s="1673"/>
      <c r="DA281" s="1673"/>
      <c r="DB281" s="1673"/>
      <c r="DC281" s="1673"/>
      <c r="DD281" s="1673"/>
      <c r="DE281" s="1673"/>
      <c r="DF281" s="1673"/>
      <c r="DG281" s="1673"/>
      <c r="DH281" s="1673"/>
      <c r="DI281" s="1673"/>
      <c r="DJ281" s="1673"/>
      <c r="DK281" s="1673"/>
      <c r="DL281" s="1673"/>
      <c r="DM281" s="1673"/>
      <c r="DN281" s="1673"/>
      <c r="DO281" s="1673"/>
      <c r="DP281" s="1673"/>
      <c r="DQ281" s="1673"/>
      <c r="DR281" s="1673"/>
      <c r="DS281" s="1673"/>
      <c r="DT281" s="1673"/>
      <c r="DU281" s="1673"/>
      <c r="DV281" s="1673"/>
      <c r="DW281" s="1673"/>
      <c r="DX281" s="1673"/>
      <c r="DY281" s="1673"/>
      <c r="DZ281" s="1673"/>
      <c r="EA281" s="1673"/>
      <c r="EB281" s="1673"/>
      <c r="EC281" s="1673"/>
      <c r="ED281" s="1673"/>
      <c r="EE281" s="1673"/>
      <c r="EF281" s="1673"/>
      <c r="EG281" s="1673"/>
      <c r="EH281" s="1673"/>
      <c r="EI281" s="1673"/>
      <c r="EJ281" s="1673"/>
      <c r="EK281" s="1673"/>
      <c r="EL281" s="1673"/>
      <c r="EM281" s="1673"/>
      <c r="EN281" s="1673"/>
      <c r="EO281" s="1673"/>
      <c r="EP281" s="1673"/>
      <c r="EQ281" s="1673"/>
      <c r="ER281" s="1673"/>
      <c r="ES281" s="1673"/>
      <c r="ET281" s="1673"/>
      <c r="EU281" s="1673"/>
      <c r="EV281" s="1673"/>
      <c r="EW281" s="1673"/>
      <c r="EX281" s="1673"/>
      <c r="EY281" s="1673"/>
      <c r="EZ281" s="1673"/>
      <c r="FA281" s="1673"/>
      <c r="FB281" s="1673"/>
      <c r="FC281" s="1673"/>
      <c r="FD281" s="1673"/>
      <c r="FE281" s="1673"/>
      <c r="FF281" s="1673"/>
      <c r="FG281" s="1673"/>
      <c r="FH281" s="1673"/>
      <c r="FI281" s="1673"/>
      <c r="FJ281" s="1673"/>
      <c r="FK281" s="1673"/>
      <c r="FL281" s="1673"/>
      <c r="FM281" s="1673"/>
      <c r="FN281" s="1673"/>
      <c r="FO281" s="1673"/>
      <c r="FP281" s="1673"/>
      <c r="FQ281" s="1673"/>
      <c r="FR281" s="1673"/>
      <c r="FS281" s="1673"/>
      <c r="FT281" s="1673"/>
      <c r="FU281" s="1673"/>
      <c r="FV281" s="1673"/>
      <c r="FW281" s="1673"/>
      <c r="FX281" s="1673"/>
      <c r="FY281" s="1673"/>
      <c r="FZ281" s="1673"/>
      <c r="GA281" s="1673"/>
      <c r="GB281" s="1673"/>
      <c r="GC281" s="1673"/>
      <c r="GD281" s="1673"/>
      <c r="GE281" s="1673"/>
      <c r="GF281" s="1673"/>
      <c r="GG281" s="1673"/>
      <c r="GH281" s="1673"/>
      <c r="GI281" s="1673"/>
      <c r="GJ281" s="1673"/>
      <c r="GK281" s="1673"/>
      <c r="GL281" s="1673"/>
      <c r="GM281" s="1673"/>
      <c r="GN281" s="1673"/>
      <c r="GO281" s="1673"/>
      <c r="GP281" s="1673"/>
      <c r="GQ281" s="1673"/>
      <c r="GR281" s="1673"/>
      <c r="GS281" s="1673"/>
      <c r="GT281" s="1673"/>
      <c r="GU281" s="1673"/>
      <c r="GV281" s="1673"/>
      <c r="GW281" s="1673"/>
      <c r="GX281" s="1673"/>
      <c r="GY281" s="1673"/>
      <c r="GZ281" s="1673"/>
      <c r="HA281" s="1673"/>
      <c r="HB281" s="1673"/>
      <c r="HC281" s="1673"/>
      <c r="HD281" s="1673"/>
      <c r="HE281" s="1673"/>
      <c r="HF281" s="1673"/>
      <c r="HG281" s="1673"/>
      <c r="HH281" s="1673"/>
      <c r="HI281" s="1673"/>
      <c r="HJ281" s="1673"/>
      <c r="HK281" s="1673"/>
      <c r="HL281" s="1673"/>
      <c r="HM281" s="1673"/>
      <c r="HN281" s="1673"/>
      <c r="HO281" s="1673"/>
      <c r="HP281" s="1673"/>
      <c r="HQ281" s="1673"/>
      <c r="HR281" s="1673"/>
      <c r="HS281" s="1673"/>
      <c r="HT281" s="1673"/>
      <c r="HU281" s="1673"/>
      <c r="HV281" s="1673"/>
      <c r="HW281" s="1673"/>
      <c r="HX281" s="1673"/>
      <c r="HY281" s="1673"/>
      <c r="HZ281" s="1673"/>
      <c r="IA281" s="1673"/>
      <c r="IB281" s="1673"/>
      <c r="IC281" s="1673"/>
      <c r="ID281" s="1673"/>
      <c r="IE281" s="1673"/>
      <c r="IF281" s="1673"/>
      <c r="IG281" s="1673"/>
      <c r="IH281" s="1673"/>
      <c r="II281" s="1673"/>
      <c r="IJ281" s="1673"/>
      <c r="IK281" s="1673"/>
      <c r="IL281" s="1673"/>
      <c r="IM281" s="1673"/>
      <c r="IN281" s="1673"/>
      <c r="IO281" s="1673"/>
      <c r="IP281" s="1673"/>
      <c r="IQ281" s="1673"/>
      <c r="IR281" s="1673"/>
      <c r="IS281" s="1673"/>
      <c r="IT281" s="1673"/>
      <c r="IU281" s="1673"/>
      <c r="IV281" s="1673"/>
    </row>
    <row r="307" spans="1:12">
      <c r="A307" s="1676"/>
      <c r="B307" s="1676"/>
      <c r="C307" s="1676"/>
      <c r="D307" s="1676"/>
      <c r="E307" s="1676"/>
      <c r="F307" s="1676"/>
      <c r="G307" s="1676"/>
      <c r="H307" s="1676"/>
      <c r="I307" s="1676"/>
      <c r="J307" s="1676"/>
      <c r="K307" s="1676"/>
      <c r="L307" s="1676"/>
    </row>
    <row r="308" spans="1:12">
      <c r="A308" s="1674"/>
      <c r="B308" s="1674"/>
      <c r="C308" s="1674"/>
      <c r="D308" s="1674"/>
      <c r="E308" s="1674"/>
      <c r="F308" s="1674"/>
      <c r="G308" s="1674"/>
      <c r="H308" s="1674"/>
      <c r="I308" s="1674"/>
      <c r="J308" s="1674"/>
      <c r="K308" s="1674"/>
      <c r="L308" s="1674"/>
    </row>
    <row r="335" spans="1:12">
      <c r="A335" s="1676"/>
      <c r="B335" s="1676"/>
      <c r="C335" s="1676"/>
      <c r="D335" s="1676"/>
      <c r="E335" s="1676"/>
      <c r="F335" s="1676"/>
      <c r="G335" s="1676"/>
      <c r="H335" s="1676"/>
      <c r="I335" s="1676"/>
      <c r="J335" s="1676"/>
      <c r="K335" s="1676"/>
      <c r="L335" s="1676"/>
    </row>
    <row r="336" spans="1:12">
      <c r="A336" s="1674"/>
      <c r="B336" s="1674"/>
      <c r="C336" s="1674"/>
      <c r="D336" s="1674"/>
      <c r="E336" s="1674"/>
      <c r="F336" s="1674"/>
      <c r="G336" s="1674"/>
      <c r="H336" s="1674"/>
      <c r="I336" s="1674"/>
      <c r="J336" s="1674"/>
      <c r="K336" s="1674"/>
      <c r="L336" s="1674"/>
    </row>
    <row r="363" spans="1:256" ht="15" customHeight="1">
      <c r="A363" s="1674"/>
      <c r="B363" s="1674"/>
      <c r="C363" s="1674"/>
      <c r="D363" s="1674"/>
      <c r="E363" s="1674"/>
      <c r="F363" s="1674"/>
      <c r="G363" s="1674"/>
      <c r="H363" s="1674"/>
      <c r="I363" s="1674"/>
      <c r="J363" s="1674"/>
      <c r="K363" s="1674"/>
      <c r="L363" s="1674"/>
      <c r="M363" s="1659"/>
      <c r="N363" s="1659"/>
      <c r="O363" s="1659"/>
      <c r="P363" s="1659"/>
      <c r="Q363" s="1659"/>
      <c r="R363" s="1659"/>
      <c r="S363" s="1659"/>
      <c r="T363" s="1659"/>
      <c r="U363" s="1659"/>
      <c r="V363" s="1659"/>
      <c r="W363" s="1659"/>
      <c r="X363" s="1659"/>
      <c r="Y363" s="1673"/>
      <c r="Z363" s="1673"/>
      <c r="AA363" s="1673"/>
      <c r="AB363" s="1673"/>
      <c r="AC363" s="1673"/>
      <c r="AD363" s="1673"/>
      <c r="AE363" s="1673"/>
      <c r="AF363" s="1673"/>
      <c r="AG363" s="1673"/>
      <c r="AH363" s="1673"/>
      <c r="AI363" s="1673"/>
      <c r="AJ363" s="1673"/>
      <c r="AK363" s="1673"/>
      <c r="AL363" s="1673"/>
      <c r="AM363" s="1673"/>
      <c r="AN363" s="1673"/>
      <c r="AO363" s="1673"/>
      <c r="AP363" s="1673"/>
      <c r="AQ363" s="1673"/>
      <c r="AR363" s="1673"/>
      <c r="AS363" s="1673"/>
      <c r="AT363" s="1673"/>
      <c r="AU363" s="1673"/>
      <c r="AV363" s="1673"/>
      <c r="AW363" s="1673"/>
      <c r="AX363" s="1673"/>
      <c r="AY363" s="1673"/>
      <c r="AZ363" s="1673"/>
      <c r="BA363" s="1673"/>
      <c r="BB363" s="1673"/>
      <c r="BC363" s="1673"/>
      <c r="BD363" s="1673"/>
      <c r="BE363" s="1673"/>
      <c r="BF363" s="1673"/>
      <c r="BG363" s="1673"/>
      <c r="BH363" s="1673"/>
      <c r="BI363" s="1673"/>
      <c r="BJ363" s="1673"/>
      <c r="BK363" s="1673"/>
      <c r="BL363" s="1673"/>
      <c r="BM363" s="1673"/>
      <c r="BN363" s="1673"/>
      <c r="BO363" s="1673"/>
      <c r="BP363" s="1673"/>
      <c r="BQ363" s="1673"/>
      <c r="BR363" s="1673"/>
      <c r="BS363" s="1673"/>
      <c r="BT363" s="1673"/>
      <c r="BU363" s="1673"/>
      <c r="BV363" s="1673"/>
      <c r="BW363" s="1673"/>
      <c r="BX363" s="1673"/>
      <c r="BY363" s="1673"/>
      <c r="BZ363" s="1673"/>
      <c r="CA363" s="1673"/>
      <c r="CB363" s="1673"/>
      <c r="CC363" s="1673"/>
      <c r="CD363" s="1673"/>
      <c r="CE363" s="1673"/>
      <c r="CF363" s="1673"/>
      <c r="CG363" s="1673"/>
      <c r="CH363" s="1673"/>
      <c r="CI363" s="1673"/>
      <c r="CJ363" s="1673"/>
      <c r="CK363" s="1673"/>
      <c r="CL363" s="1673"/>
      <c r="CM363" s="1673"/>
      <c r="CN363" s="1673"/>
      <c r="CO363" s="1673"/>
      <c r="CP363" s="1673"/>
      <c r="CQ363" s="1673"/>
      <c r="CR363" s="1673"/>
      <c r="CS363" s="1673"/>
      <c r="CT363" s="1673"/>
      <c r="CU363" s="1673"/>
      <c r="CV363" s="1673"/>
      <c r="CW363" s="1673"/>
      <c r="CX363" s="1673"/>
      <c r="CY363" s="1673"/>
      <c r="CZ363" s="1673"/>
      <c r="DA363" s="1673"/>
      <c r="DB363" s="1673"/>
      <c r="DC363" s="1673"/>
      <c r="DD363" s="1673"/>
      <c r="DE363" s="1673"/>
      <c r="DF363" s="1673"/>
      <c r="DG363" s="1673"/>
      <c r="DH363" s="1673"/>
      <c r="DI363" s="1673"/>
      <c r="DJ363" s="1673"/>
      <c r="DK363" s="1673"/>
      <c r="DL363" s="1673"/>
      <c r="DM363" s="1673"/>
      <c r="DN363" s="1673"/>
      <c r="DO363" s="1673"/>
      <c r="DP363" s="1673"/>
      <c r="DQ363" s="1673"/>
      <c r="DR363" s="1673"/>
      <c r="DS363" s="1673"/>
      <c r="DT363" s="1673"/>
      <c r="DU363" s="1673"/>
      <c r="DV363" s="1673"/>
      <c r="DW363" s="1673"/>
      <c r="DX363" s="1673"/>
      <c r="DY363" s="1673"/>
      <c r="DZ363" s="1673"/>
      <c r="EA363" s="1673"/>
      <c r="EB363" s="1673"/>
      <c r="EC363" s="1673"/>
      <c r="ED363" s="1673"/>
      <c r="EE363" s="1673"/>
      <c r="EF363" s="1673"/>
      <c r="EG363" s="1673"/>
      <c r="EH363" s="1673"/>
      <c r="EI363" s="1673"/>
      <c r="EJ363" s="1673"/>
      <c r="EK363" s="1673"/>
      <c r="EL363" s="1673"/>
      <c r="EM363" s="1673"/>
      <c r="EN363" s="1673"/>
      <c r="EO363" s="1673"/>
      <c r="EP363" s="1673"/>
      <c r="EQ363" s="1673"/>
      <c r="ER363" s="1673"/>
      <c r="ES363" s="1673"/>
      <c r="ET363" s="1673"/>
      <c r="EU363" s="1673"/>
      <c r="EV363" s="1673"/>
      <c r="EW363" s="1673"/>
      <c r="EX363" s="1673"/>
      <c r="EY363" s="1673"/>
      <c r="EZ363" s="1673"/>
      <c r="FA363" s="1673"/>
      <c r="FB363" s="1673"/>
      <c r="FC363" s="1673"/>
      <c r="FD363" s="1673"/>
      <c r="FE363" s="1673"/>
      <c r="FF363" s="1673"/>
      <c r="FG363" s="1673"/>
      <c r="FH363" s="1673"/>
      <c r="FI363" s="1673"/>
      <c r="FJ363" s="1673"/>
      <c r="FK363" s="1673"/>
      <c r="FL363" s="1673"/>
      <c r="FM363" s="1673"/>
      <c r="FN363" s="1673"/>
      <c r="FO363" s="1673"/>
      <c r="FP363" s="1673"/>
      <c r="FQ363" s="1673"/>
      <c r="FR363" s="1673"/>
      <c r="FS363" s="1673"/>
      <c r="FT363" s="1673"/>
      <c r="FU363" s="1673"/>
      <c r="FV363" s="1673"/>
      <c r="FW363" s="1673"/>
      <c r="FX363" s="1673"/>
      <c r="FY363" s="1673"/>
      <c r="FZ363" s="1673"/>
      <c r="GA363" s="1673"/>
      <c r="GB363" s="1673"/>
      <c r="GC363" s="1673"/>
      <c r="GD363" s="1673"/>
      <c r="GE363" s="1673"/>
      <c r="GF363" s="1673"/>
      <c r="GG363" s="1673"/>
      <c r="GH363" s="1673"/>
      <c r="GI363" s="1673"/>
      <c r="GJ363" s="1673"/>
      <c r="GK363" s="1673"/>
      <c r="GL363" s="1673"/>
      <c r="GM363" s="1673"/>
      <c r="GN363" s="1673"/>
      <c r="GO363" s="1673"/>
      <c r="GP363" s="1673"/>
      <c r="GQ363" s="1673"/>
      <c r="GR363" s="1673"/>
      <c r="GS363" s="1673"/>
      <c r="GT363" s="1673"/>
      <c r="GU363" s="1673"/>
      <c r="GV363" s="1673"/>
      <c r="GW363" s="1673"/>
      <c r="GX363" s="1673"/>
      <c r="GY363" s="1673"/>
      <c r="GZ363" s="1673"/>
      <c r="HA363" s="1673"/>
      <c r="HB363" s="1673"/>
      <c r="HC363" s="1673"/>
      <c r="HD363" s="1673"/>
      <c r="HE363" s="1673"/>
      <c r="HF363" s="1673"/>
      <c r="HG363" s="1673"/>
      <c r="HH363" s="1673"/>
      <c r="HI363" s="1673"/>
      <c r="HJ363" s="1673"/>
      <c r="HK363" s="1673"/>
      <c r="HL363" s="1673"/>
      <c r="HM363" s="1673"/>
      <c r="HN363" s="1673"/>
      <c r="HO363" s="1673"/>
      <c r="HP363" s="1673"/>
      <c r="HQ363" s="1673"/>
      <c r="HR363" s="1673"/>
      <c r="HS363" s="1673"/>
      <c r="HT363" s="1673"/>
      <c r="HU363" s="1673"/>
      <c r="HV363" s="1673"/>
      <c r="HW363" s="1673"/>
      <c r="HX363" s="1673"/>
      <c r="HY363" s="1673"/>
      <c r="HZ363" s="1673"/>
      <c r="IA363" s="1673"/>
      <c r="IB363" s="1673"/>
      <c r="IC363" s="1673"/>
      <c r="ID363" s="1673"/>
      <c r="IE363" s="1673"/>
      <c r="IF363" s="1673"/>
      <c r="IG363" s="1673"/>
      <c r="IH363" s="1673"/>
      <c r="II363" s="1673"/>
      <c r="IJ363" s="1673"/>
      <c r="IK363" s="1673"/>
      <c r="IL363" s="1673"/>
      <c r="IM363" s="1673"/>
      <c r="IN363" s="1673"/>
      <c r="IO363" s="1673"/>
      <c r="IP363" s="1673"/>
      <c r="IQ363" s="1673"/>
      <c r="IR363" s="1673"/>
      <c r="IS363" s="1673"/>
      <c r="IT363" s="1673"/>
      <c r="IU363" s="1673"/>
      <c r="IV363" s="1673"/>
    </row>
    <row r="364" spans="1:256" ht="15" customHeight="1">
      <c r="A364" s="1674"/>
      <c r="B364" s="1674"/>
      <c r="C364" s="1674"/>
      <c r="D364" s="1674"/>
      <c r="E364" s="1674"/>
      <c r="F364" s="1674"/>
      <c r="G364" s="1674"/>
      <c r="H364" s="1674"/>
      <c r="I364" s="1674"/>
      <c r="J364" s="1674"/>
      <c r="K364" s="1674"/>
      <c r="L364" s="1674"/>
      <c r="M364" s="1659"/>
      <c r="N364" s="1659"/>
      <c r="O364" s="1659"/>
      <c r="P364" s="1659"/>
      <c r="Q364" s="1659"/>
      <c r="R364" s="1659"/>
      <c r="S364" s="1659"/>
      <c r="T364" s="1659"/>
      <c r="U364" s="1659"/>
      <c r="V364" s="1659"/>
      <c r="W364" s="1659"/>
      <c r="X364" s="1659"/>
      <c r="Y364" s="1673"/>
      <c r="Z364" s="1673"/>
      <c r="AA364" s="1673"/>
      <c r="AB364" s="1673"/>
      <c r="AC364" s="1673"/>
      <c r="AD364" s="1673"/>
      <c r="AE364" s="1673"/>
      <c r="AF364" s="1673"/>
      <c r="AG364" s="1673"/>
      <c r="AH364" s="1673"/>
      <c r="AI364" s="1673"/>
      <c r="AJ364" s="1673"/>
      <c r="AK364" s="1673"/>
      <c r="AL364" s="1673"/>
      <c r="AM364" s="1673"/>
      <c r="AN364" s="1673"/>
      <c r="AO364" s="1673"/>
      <c r="AP364" s="1673"/>
      <c r="AQ364" s="1673"/>
      <c r="AR364" s="1673"/>
      <c r="AS364" s="1673"/>
      <c r="AT364" s="1673"/>
      <c r="AU364" s="1673"/>
      <c r="AV364" s="1673"/>
      <c r="AW364" s="1673"/>
      <c r="AX364" s="1673"/>
      <c r="AY364" s="1673"/>
      <c r="AZ364" s="1673"/>
      <c r="BA364" s="1673"/>
      <c r="BB364" s="1673"/>
      <c r="BC364" s="1673"/>
      <c r="BD364" s="1673"/>
      <c r="BE364" s="1673"/>
      <c r="BF364" s="1673"/>
      <c r="BG364" s="1673"/>
      <c r="BH364" s="1673"/>
      <c r="BI364" s="1673"/>
      <c r="BJ364" s="1673"/>
      <c r="BK364" s="1673"/>
      <c r="BL364" s="1673"/>
      <c r="BM364" s="1673"/>
      <c r="BN364" s="1673"/>
      <c r="BO364" s="1673"/>
      <c r="BP364" s="1673"/>
      <c r="BQ364" s="1673"/>
      <c r="BR364" s="1673"/>
      <c r="BS364" s="1673"/>
      <c r="BT364" s="1673"/>
      <c r="BU364" s="1673"/>
      <c r="BV364" s="1673"/>
      <c r="BW364" s="1673"/>
      <c r="BX364" s="1673"/>
      <c r="BY364" s="1673"/>
      <c r="BZ364" s="1673"/>
      <c r="CA364" s="1673"/>
      <c r="CB364" s="1673"/>
      <c r="CC364" s="1673"/>
      <c r="CD364" s="1673"/>
      <c r="CE364" s="1673"/>
      <c r="CF364" s="1673"/>
      <c r="CG364" s="1673"/>
      <c r="CH364" s="1673"/>
      <c r="CI364" s="1673"/>
      <c r="CJ364" s="1673"/>
      <c r="CK364" s="1673"/>
      <c r="CL364" s="1673"/>
      <c r="CM364" s="1673"/>
      <c r="CN364" s="1673"/>
      <c r="CO364" s="1673"/>
      <c r="CP364" s="1673"/>
      <c r="CQ364" s="1673"/>
      <c r="CR364" s="1673"/>
      <c r="CS364" s="1673"/>
      <c r="CT364" s="1673"/>
      <c r="CU364" s="1673"/>
      <c r="CV364" s="1673"/>
      <c r="CW364" s="1673"/>
      <c r="CX364" s="1673"/>
      <c r="CY364" s="1673"/>
      <c r="CZ364" s="1673"/>
      <c r="DA364" s="1673"/>
      <c r="DB364" s="1673"/>
      <c r="DC364" s="1673"/>
      <c r="DD364" s="1673"/>
      <c r="DE364" s="1673"/>
      <c r="DF364" s="1673"/>
      <c r="DG364" s="1673"/>
      <c r="DH364" s="1673"/>
      <c r="DI364" s="1673"/>
      <c r="DJ364" s="1673"/>
      <c r="DK364" s="1673"/>
      <c r="DL364" s="1673"/>
      <c r="DM364" s="1673"/>
      <c r="DN364" s="1673"/>
      <c r="DO364" s="1673"/>
      <c r="DP364" s="1673"/>
      <c r="DQ364" s="1673"/>
      <c r="DR364" s="1673"/>
      <c r="DS364" s="1673"/>
      <c r="DT364" s="1673"/>
      <c r="DU364" s="1673"/>
      <c r="DV364" s="1673"/>
      <c r="DW364" s="1673"/>
      <c r="DX364" s="1673"/>
      <c r="DY364" s="1673"/>
      <c r="DZ364" s="1673"/>
      <c r="EA364" s="1673"/>
      <c r="EB364" s="1673"/>
      <c r="EC364" s="1673"/>
      <c r="ED364" s="1673"/>
      <c r="EE364" s="1673"/>
      <c r="EF364" s="1673"/>
      <c r="EG364" s="1673"/>
      <c r="EH364" s="1673"/>
      <c r="EI364" s="1673"/>
      <c r="EJ364" s="1673"/>
      <c r="EK364" s="1673"/>
      <c r="EL364" s="1673"/>
      <c r="EM364" s="1673"/>
      <c r="EN364" s="1673"/>
      <c r="EO364" s="1673"/>
      <c r="EP364" s="1673"/>
      <c r="EQ364" s="1673"/>
      <c r="ER364" s="1673"/>
      <c r="ES364" s="1673"/>
      <c r="ET364" s="1673"/>
      <c r="EU364" s="1673"/>
      <c r="EV364" s="1673"/>
      <c r="EW364" s="1673"/>
      <c r="EX364" s="1673"/>
      <c r="EY364" s="1673"/>
      <c r="EZ364" s="1673"/>
      <c r="FA364" s="1673"/>
      <c r="FB364" s="1673"/>
      <c r="FC364" s="1673"/>
      <c r="FD364" s="1673"/>
      <c r="FE364" s="1673"/>
      <c r="FF364" s="1673"/>
      <c r="FG364" s="1673"/>
      <c r="FH364" s="1673"/>
      <c r="FI364" s="1673"/>
      <c r="FJ364" s="1673"/>
      <c r="FK364" s="1673"/>
      <c r="FL364" s="1673"/>
      <c r="FM364" s="1673"/>
      <c r="FN364" s="1673"/>
      <c r="FO364" s="1673"/>
      <c r="FP364" s="1673"/>
      <c r="FQ364" s="1673"/>
      <c r="FR364" s="1673"/>
      <c r="FS364" s="1673"/>
      <c r="FT364" s="1673"/>
      <c r="FU364" s="1673"/>
      <c r="FV364" s="1673"/>
      <c r="FW364" s="1673"/>
      <c r="FX364" s="1673"/>
      <c r="FY364" s="1673"/>
      <c r="FZ364" s="1673"/>
      <c r="GA364" s="1673"/>
      <c r="GB364" s="1673"/>
      <c r="GC364" s="1673"/>
      <c r="GD364" s="1673"/>
      <c r="GE364" s="1673"/>
      <c r="GF364" s="1673"/>
      <c r="GG364" s="1673"/>
      <c r="GH364" s="1673"/>
      <c r="GI364" s="1673"/>
      <c r="GJ364" s="1673"/>
      <c r="GK364" s="1673"/>
      <c r="GL364" s="1673"/>
      <c r="GM364" s="1673"/>
      <c r="GN364" s="1673"/>
      <c r="GO364" s="1673"/>
      <c r="GP364" s="1673"/>
      <c r="GQ364" s="1673"/>
      <c r="GR364" s="1673"/>
      <c r="GS364" s="1673"/>
      <c r="GT364" s="1673"/>
      <c r="GU364" s="1673"/>
      <c r="GV364" s="1673"/>
      <c r="GW364" s="1673"/>
      <c r="GX364" s="1673"/>
      <c r="GY364" s="1673"/>
      <c r="GZ364" s="1673"/>
      <c r="HA364" s="1673"/>
      <c r="HB364" s="1673"/>
      <c r="HC364" s="1673"/>
      <c r="HD364" s="1673"/>
      <c r="HE364" s="1673"/>
      <c r="HF364" s="1673"/>
      <c r="HG364" s="1673"/>
      <c r="HH364" s="1673"/>
      <c r="HI364" s="1673"/>
      <c r="HJ364" s="1673"/>
      <c r="HK364" s="1673"/>
      <c r="HL364" s="1673"/>
      <c r="HM364" s="1673"/>
      <c r="HN364" s="1673"/>
      <c r="HO364" s="1673"/>
      <c r="HP364" s="1673"/>
      <c r="HQ364" s="1673"/>
      <c r="HR364" s="1673"/>
      <c r="HS364" s="1673"/>
      <c r="HT364" s="1673"/>
      <c r="HU364" s="1673"/>
      <c r="HV364" s="1673"/>
      <c r="HW364" s="1673"/>
      <c r="HX364" s="1673"/>
      <c r="HY364" s="1673"/>
      <c r="HZ364" s="1673"/>
      <c r="IA364" s="1673"/>
      <c r="IB364" s="1673"/>
      <c r="IC364" s="1673"/>
      <c r="ID364" s="1673"/>
      <c r="IE364" s="1673"/>
      <c r="IF364" s="1673"/>
      <c r="IG364" s="1673"/>
      <c r="IH364" s="1673"/>
      <c r="II364" s="1673"/>
      <c r="IJ364" s="1673"/>
      <c r="IK364" s="1673"/>
      <c r="IL364" s="1673"/>
      <c r="IM364" s="1673"/>
      <c r="IN364" s="1673"/>
      <c r="IO364" s="1673"/>
      <c r="IP364" s="1673"/>
      <c r="IQ364" s="1673"/>
      <c r="IR364" s="1673"/>
      <c r="IS364" s="1673"/>
      <c r="IT364" s="1673"/>
      <c r="IU364" s="1673"/>
      <c r="IV364" s="1673"/>
    </row>
    <row r="365" spans="1:256" ht="15" customHeight="1">
      <c r="A365" s="1673"/>
      <c r="B365" s="1673"/>
      <c r="C365" s="1673"/>
      <c r="D365" s="1673"/>
      <c r="E365" s="1673"/>
      <c r="F365" s="1673"/>
      <c r="G365" s="1673"/>
      <c r="H365" s="1673"/>
      <c r="I365" s="1673"/>
      <c r="J365" s="1673"/>
      <c r="K365" s="1673"/>
      <c r="L365" s="1673"/>
      <c r="M365" s="1659"/>
      <c r="N365" s="1659"/>
      <c r="O365" s="1659"/>
      <c r="P365" s="1659"/>
      <c r="Q365" s="1659"/>
      <c r="R365" s="1659"/>
      <c r="S365" s="1659"/>
      <c r="T365" s="1659"/>
      <c r="U365" s="1659"/>
      <c r="V365" s="1659"/>
      <c r="W365" s="1659"/>
      <c r="X365" s="1659"/>
      <c r="Y365" s="1673"/>
      <c r="Z365" s="1673"/>
      <c r="AA365" s="1673"/>
      <c r="AB365" s="1673"/>
      <c r="AC365" s="1673"/>
      <c r="AD365" s="1673"/>
      <c r="AE365" s="1673"/>
      <c r="AF365" s="1673"/>
      <c r="AG365" s="1673"/>
      <c r="AH365" s="1673"/>
      <c r="AI365" s="1673"/>
      <c r="AJ365" s="1673"/>
      <c r="AK365" s="1673"/>
      <c r="AL365" s="1673"/>
      <c r="AM365" s="1673"/>
      <c r="AN365" s="1673"/>
      <c r="AO365" s="1673"/>
      <c r="AP365" s="1673"/>
      <c r="AQ365" s="1673"/>
      <c r="AR365" s="1673"/>
      <c r="AS365" s="1673"/>
      <c r="AT365" s="1673"/>
      <c r="AU365" s="1673"/>
      <c r="AV365" s="1673"/>
      <c r="AW365" s="1673"/>
      <c r="AX365" s="1673"/>
      <c r="AY365" s="1673"/>
      <c r="AZ365" s="1673"/>
      <c r="BA365" s="1673"/>
      <c r="BB365" s="1673"/>
      <c r="BC365" s="1673"/>
      <c r="BD365" s="1673"/>
      <c r="BE365" s="1673"/>
      <c r="BF365" s="1673"/>
      <c r="BG365" s="1673"/>
      <c r="BH365" s="1673"/>
      <c r="BI365" s="1673"/>
      <c r="BJ365" s="1673"/>
      <c r="BK365" s="1673"/>
      <c r="BL365" s="1673"/>
      <c r="BM365" s="1673"/>
      <c r="BN365" s="1673"/>
      <c r="BO365" s="1673"/>
      <c r="BP365" s="1673"/>
      <c r="BQ365" s="1673"/>
      <c r="BR365" s="1673"/>
      <c r="BS365" s="1673"/>
      <c r="BT365" s="1673"/>
      <c r="BU365" s="1673"/>
      <c r="BV365" s="1673"/>
      <c r="BW365" s="1673"/>
      <c r="BX365" s="1673"/>
      <c r="BY365" s="1673"/>
      <c r="BZ365" s="1673"/>
      <c r="CA365" s="1673"/>
      <c r="CB365" s="1673"/>
      <c r="CC365" s="1673"/>
      <c r="CD365" s="1673"/>
      <c r="CE365" s="1673"/>
      <c r="CF365" s="1673"/>
      <c r="CG365" s="1673"/>
      <c r="CH365" s="1673"/>
      <c r="CI365" s="1673"/>
      <c r="CJ365" s="1673"/>
      <c r="CK365" s="1673"/>
      <c r="CL365" s="1673"/>
      <c r="CM365" s="1673"/>
      <c r="CN365" s="1673"/>
      <c r="CO365" s="1673"/>
      <c r="CP365" s="1673"/>
      <c r="CQ365" s="1673"/>
      <c r="CR365" s="1673"/>
      <c r="CS365" s="1673"/>
      <c r="CT365" s="1673"/>
      <c r="CU365" s="1673"/>
      <c r="CV365" s="1673"/>
      <c r="CW365" s="1673"/>
      <c r="CX365" s="1673"/>
      <c r="CY365" s="1673"/>
      <c r="CZ365" s="1673"/>
      <c r="DA365" s="1673"/>
      <c r="DB365" s="1673"/>
      <c r="DC365" s="1673"/>
      <c r="DD365" s="1673"/>
      <c r="DE365" s="1673"/>
      <c r="DF365" s="1673"/>
      <c r="DG365" s="1673"/>
      <c r="DH365" s="1673"/>
      <c r="DI365" s="1673"/>
      <c r="DJ365" s="1673"/>
      <c r="DK365" s="1673"/>
      <c r="DL365" s="1673"/>
      <c r="DM365" s="1673"/>
      <c r="DN365" s="1673"/>
      <c r="DO365" s="1673"/>
      <c r="DP365" s="1673"/>
      <c r="DQ365" s="1673"/>
      <c r="DR365" s="1673"/>
      <c r="DS365" s="1673"/>
      <c r="DT365" s="1673"/>
      <c r="DU365" s="1673"/>
      <c r="DV365" s="1673"/>
      <c r="DW365" s="1673"/>
      <c r="DX365" s="1673"/>
      <c r="DY365" s="1673"/>
      <c r="DZ365" s="1673"/>
      <c r="EA365" s="1673"/>
      <c r="EB365" s="1673"/>
      <c r="EC365" s="1673"/>
      <c r="ED365" s="1673"/>
      <c r="EE365" s="1673"/>
      <c r="EF365" s="1673"/>
      <c r="EG365" s="1673"/>
      <c r="EH365" s="1673"/>
      <c r="EI365" s="1673"/>
      <c r="EJ365" s="1673"/>
      <c r="EK365" s="1673"/>
      <c r="EL365" s="1673"/>
      <c r="EM365" s="1673"/>
      <c r="EN365" s="1673"/>
      <c r="EO365" s="1673"/>
      <c r="EP365" s="1673"/>
      <c r="EQ365" s="1673"/>
      <c r="ER365" s="1673"/>
      <c r="ES365" s="1673"/>
      <c r="ET365" s="1673"/>
      <c r="EU365" s="1673"/>
      <c r="EV365" s="1673"/>
      <c r="EW365" s="1673"/>
      <c r="EX365" s="1673"/>
      <c r="EY365" s="1673"/>
      <c r="EZ365" s="1673"/>
      <c r="FA365" s="1673"/>
      <c r="FB365" s="1673"/>
      <c r="FC365" s="1673"/>
      <c r="FD365" s="1673"/>
      <c r="FE365" s="1673"/>
      <c r="FF365" s="1673"/>
      <c r="FG365" s="1673"/>
      <c r="FH365" s="1673"/>
      <c r="FI365" s="1673"/>
      <c r="FJ365" s="1673"/>
      <c r="FK365" s="1673"/>
      <c r="FL365" s="1673"/>
      <c r="FM365" s="1673"/>
      <c r="FN365" s="1673"/>
      <c r="FO365" s="1673"/>
      <c r="FP365" s="1673"/>
      <c r="FQ365" s="1673"/>
      <c r="FR365" s="1673"/>
      <c r="FS365" s="1673"/>
      <c r="FT365" s="1673"/>
      <c r="FU365" s="1673"/>
      <c r="FV365" s="1673"/>
      <c r="FW365" s="1673"/>
      <c r="FX365" s="1673"/>
      <c r="FY365" s="1673"/>
      <c r="FZ365" s="1673"/>
      <c r="GA365" s="1673"/>
      <c r="GB365" s="1673"/>
      <c r="GC365" s="1673"/>
      <c r="GD365" s="1673"/>
      <c r="GE365" s="1673"/>
      <c r="GF365" s="1673"/>
      <c r="GG365" s="1673"/>
      <c r="GH365" s="1673"/>
      <c r="GI365" s="1673"/>
      <c r="GJ365" s="1673"/>
      <c r="GK365" s="1673"/>
      <c r="GL365" s="1673"/>
      <c r="GM365" s="1673"/>
      <c r="GN365" s="1673"/>
      <c r="GO365" s="1673"/>
      <c r="GP365" s="1673"/>
      <c r="GQ365" s="1673"/>
      <c r="GR365" s="1673"/>
      <c r="GS365" s="1673"/>
      <c r="GT365" s="1673"/>
      <c r="GU365" s="1673"/>
      <c r="GV365" s="1673"/>
      <c r="GW365" s="1673"/>
      <c r="GX365" s="1673"/>
      <c r="GY365" s="1673"/>
      <c r="GZ365" s="1673"/>
      <c r="HA365" s="1673"/>
      <c r="HB365" s="1673"/>
      <c r="HC365" s="1673"/>
      <c r="HD365" s="1673"/>
      <c r="HE365" s="1673"/>
      <c r="HF365" s="1673"/>
      <c r="HG365" s="1673"/>
      <c r="HH365" s="1673"/>
      <c r="HI365" s="1673"/>
      <c r="HJ365" s="1673"/>
      <c r="HK365" s="1673"/>
      <c r="HL365" s="1673"/>
      <c r="HM365" s="1673"/>
      <c r="HN365" s="1673"/>
      <c r="HO365" s="1673"/>
      <c r="HP365" s="1673"/>
      <c r="HQ365" s="1673"/>
      <c r="HR365" s="1673"/>
      <c r="HS365" s="1673"/>
      <c r="HT365" s="1673"/>
      <c r="HU365" s="1673"/>
      <c r="HV365" s="1673"/>
      <c r="HW365" s="1673"/>
      <c r="HX365" s="1673"/>
      <c r="HY365" s="1673"/>
      <c r="HZ365" s="1673"/>
      <c r="IA365" s="1673"/>
      <c r="IB365" s="1673"/>
      <c r="IC365" s="1673"/>
      <c r="ID365" s="1673"/>
      <c r="IE365" s="1673"/>
      <c r="IF365" s="1673"/>
      <c r="IG365" s="1673"/>
      <c r="IH365" s="1673"/>
      <c r="II365" s="1673"/>
      <c r="IJ365" s="1673"/>
      <c r="IK365" s="1673"/>
      <c r="IL365" s="1673"/>
      <c r="IM365" s="1673"/>
      <c r="IN365" s="1673"/>
      <c r="IO365" s="1673"/>
      <c r="IP365" s="1673"/>
      <c r="IQ365" s="1673"/>
      <c r="IR365" s="1673"/>
      <c r="IS365" s="1673"/>
      <c r="IT365" s="1673"/>
      <c r="IU365" s="1673"/>
      <c r="IV365" s="1673"/>
    </row>
    <row r="391" spans="1:12">
      <c r="A391" s="1676"/>
      <c r="B391" s="1676"/>
      <c r="C391" s="1676"/>
      <c r="D391" s="1676"/>
      <c r="E391" s="1676"/>
      <c r="F391" s="1676"/>
      <c r="G391" s="1676"/>
      <c r="H391" s="1676"/>
      <c r="I391" s="1676"/>
      <c r="J391" s="1676"/>
      <c r="K391" s="1676"/>
      <c r="L391" s="1676"/>
    </row>
    <row r="392" spans="1:12">
      <c r="A392" s="1674"/>
      <c r="B392" s="1674"/>
      <c r="C392" s="1674"/>
      <c r="D392" s="1674"/>
      <c r="E392" s="1674"/>
      <c r="F392" s="1674"/>
      <c r="G392" s="1674"/>
      <c r="H392" s="1674"/>
      <c r="I392" s="1674"/>
      <c r="J392" s="1674"/>
      <c r="K392" s="1674"/>
      <c r="L392" s="1674"/>
    </row>
    <row r="419" spans="1:12">
      <c r="A419" s="1676"/>
      <c r="B419" s="1676"/>
      <c r="C419" s="1676"/>
      <c r="D419" s="1676"/>
      <c r="E419" s="1676"/>
      <c r="F419" s="1676"/>
      <c r="G419" s="1676"/>
      <c r="H419" s="1676"/>
      <c r="I419" s="1676"/>
      <c r="J419" s="1676"/>
      <c r="K419" s="1676"/>
      <c r="L419" s="1676"/>
    </row>
    <row r="420" spans="1:12">
      <c r="A420" s="1674"/>
      <c r="B420" s="1674"/>
      <c r="C420" s="1674"/>
      <c r="D420" s="1674"/>
      <c r="E420" s="1674"/>
      <c r="F420" s="1674"/>
      <c r="G420" s="1674"/>
      <c r="H420" s="1674"/>
      <c r="I420" s="1674"/>
      <c r="J420" s="1674"/>
      <c r="K420" s="1674"/>
      <c r="L420" s="1674"/>
    </row>
    <row r="447" spans="1:256" ht="15" customHeight="1">
      <c r="A447" s="1674"/>
      <c r="B447" s="1674"/>
      <c r="C447" s="1674"/>
      <c r="D447" s="1674"/>
      <c r="E447" s="1674"/>
      <c r="F447" s="1674"/>
      <c r="G447" s="1674"/>
      <c r="H447" s="1674"/>
      <c r="I447" s="1674"/>
      <c r="J447" s="1674"/>
      <c r="K447" s="1674"/>
      <c r="L447" s="1674"/>
      <c r="M447" s="1659"/>
      <c r="N447" s="1659"/>
      <c r="O447" s="1659"/>
      <c r="P447" s="1659"/>
      <c r="Q447" s="1659"/>
      <c r="R447" s="1659"/>
      <c r="S447" s="1659"/>
      <c r="T447" s="1659"/>
      <c r="U447" s="1659"/>
      <c r="V447" s="1659"/>
      <c r="W447" s="1659"/>
      <c r="X447" s="1659"/>
      <c r="Y447" s="1673"/>
      <c r="Z447" s="1673"/>
      <c r="AA447" s="1673"/>
      <c r="AB447" s="1673"/>
      <c r="AC447" s="1673"/>
      <c r="AD447" s="1673"/>
      <c r="AE447" s="1673"/>
      <c r="AF447" s="1673"/>
      <c r="AG447" s="1673"/>
      <c r="AH447" s="1673"/>
      <c r="AI447" s="1673"/>
      <c r="AJ447" s="1673"/>
      <c r="AK447" s="1673"/>
      <c r="AL447" s="1673"/>
      <c r="AM447" s="1673"/>
      <c r="AN447" s="1673"/>
      <c r="AO447" s="1673"/>
      <c r="AP447" s="1673"/>
      <c r="AQ447" s="1673"/>
      <c r="AR447" s="1673"/>
      <c r="AS447" s="1673"/>
      <c r="AT447" s="1673"/>
      <c r="AU447" s="1673"/>
      <c r="AV447" s="1673"/>
      <c r="AW447" s="1673"/>
      <c r="AX447" s="1673"/>
      <c r="AY447" s="1673"/>
      <c r="AZ447" s="1673"/>
      <c r="BA447" s="1673"/>
      <c r="BB447" s="1673"/>
      <c r="BC447" s="1673"/>
      <c r="BD447" s="1673"/>
      <c r="BE447" s="1673"/>
      <c r="BF447" s="1673"/>
      <c r="BG447" s="1673"/>
      <c r="BH447" s="1673"/>
      <c r="BI447" s="1673"/>
      <c r="BJ447" s="1673"/>
      <c r="BK447" s="1673"/>
      <c r="BL447" s="1673"/>
      <c r="BM447" s="1673"/>
      <c r="BN447" s="1673"/>
      <c r="BO447" s="1673"/>
      <c r="BP447" s="1673"/>
      <c r="BQ447" s="1673"/>
      <c r="BR447" s="1673"/>
      <c r="BS447" s="1673"/>
      <c r="BT447" s="1673"/>
      <c r="BU447" s="1673"/>
      <c r="BV447" s="1673"/>
      <c r="BW447" s="1673"/>
      <c r="BX447" s="1673"/>
      <c r="BY447" s="1673"/>
      <c r="BZ447" s="1673"/>
      <c r="CA447" s="1673"/>
      <c r="CB447" s="1673"/>
      <c r="CC447" s="1673"/>
      <c r="CD447" s="1673"/>
      <c r="CE447" s="1673"/>
      <c r="CF447" s="1673"/>
      <c r="CG447" s="1673"/>
      <c r="CH447" s="1673"/>
      <c r="CI447" s="1673"/>
      <c r="CJ447" s="1673"/>
      <c r="CK447" s="1673"/>
      <c r="CL447" s="1673"/>
      <c r="CM447" s="1673"/>
      <c r="CN447" s="1673"/>
      <c r="CO447" s="1673"/>
      <c r="CP447" s="1673"/>
      <c r="CQ447" s="1673"/>
      <c r="CR447" s="1673"/>
      <c r="CS447" s="1673"/>
      <c r="CT447" s="1673"/>
      <c r="CU447" s="1673"/>
      <c r="CV447" s="1673"/>
      <c r="CW447" s="1673"/>
      <c r="CX447" s="1673"/>
      <c r="CY447" s="1673"/>
      <c r="CZ447" s="1673"/>
      <c r="DA447" s="1673"/>
      <c r="DB447" s="1673"/>
      <c r="DC447" s="1673"/>
      <c r="DD447" s="1673"/>
      <c r="DE447" s="1673"/>
      <c r="DF447" s="1673"/>
      <c r="DG447" s="1673"/>
      <c r="DH447" s="1673"/>
      <c r="DI447" s="1673"/>
      <c r="DJ447" s="1673"/>
      <c r="DK447" s="1673"/>
      <c r="DL447" s="1673"/>
      <c r="DM447" s="1673"/>
      <c r="DN447" s="1673"/>
      <c r="DO447" s="1673"/>
      <c r="DP447" s="1673"/>
      <c r="DQ447" s="1673"/>
      <c r="DR447" s="1673"/>
      <c r="DS447" s="1673"/>
      <c r="DT447" s="1673"/>
      <c r="DU447" s="1673"/>
      <c r="DV447" s="1673"/>
      <c r="DW447" s="1673"/>
      <c r="DX447" s="1673"/>
      <c r="DY447" s="1673"/>
      <c r="DZ447" s="1673"/>
      <c r="EA447" s="1673"/>
      <c r="EB447" s="1673"/>
      <c r="EC447" s="1673"/>
      <c r="ED447" s="1673"/>
      <c r="EE447" s="1673"/>
      <c r="EF447" s="1673"/>
      <c r="EG447" s="1673"/>
      <c r="EH447" s="1673"/>
      <c r="EI447" s="1673"/>
      <c r="EJ447" s="1673"/>
      <c r="EK447" s="1673"/>
      <c r="EL447" s="1673"/>
      <c r="EM447" s="1673"/>
      <c r="EN447" s="1673"/>
      <c r="EO447" s="1673"/>
      <c r="EP447" s="1673"/>
      <c r="EQ447" s="1673"/>
      <c r="ER447" s="1673"/>
      <c r="ES447" s="1673"/>
      <c r="ET447" s="1673"/>
      <c r="EU447" s="1673"/>
      <c r="EV447" s="1673"/>
      <c r="EW447" s="1673"/>
      <c r="EX447" s="1673"/>
      <c r="EY447" s="1673"/>
      <c r="EZ447" s="1673"/>
      <c r="FA447" s="1673"/>
      <c r="FB447" s="1673"/>
      <c r="FC447" s="1673"/>
      <c r="FD447" s="1673"/>
      <c r="FE447" s="1673"/>
      <c r="FF447" s="1673"/>
      <c r="FG447" s="1673"/>
      <c r="FH447" s="1673"/>
      <c r="FI447" s="1673"/>
      <c r="FJ447" s="1673"/>
      <c r="FK447" s="1673"/>
      <c r="FL447" s="1673"/>
      <c r="FM447" s="1673"/>
      <c r="FN447" s="1673"/>
      <c r="FO447" s="1673"/>
      <c r="FP447" s="1673"/>
      <c r="FQ447" s="1673"/>
      <c r="FR447" s="1673"/>
      <c r="FS447" s="1673"/>
      <c r="FT447" s="1673"/>
      <c r="FU447" s="1673"/>
      <c r="FV447" s="1673"/>
      <c r="FW447" s="1673"/>
      <c r="FX447" s="1673"/>
      <c r="FY447" s="1673"/>
      <c r="FZ447" s="1673"/>
      <c r="GA447" s="1673"/>
      <c r="GB447" s="1673"/>
      <c r="GC447" s="1673"/>
      <c r="GD447" s="1673"/>
      <c r="GE447" s="1673"/>
      <c r="GF447" s="1673"/>
      <c r="GG447" s="1673"/>
      <c r="GH447" s="1673"/>
      <c r="GI447" s="1673"/>
      <c r="GJ447" s="1673"/>
      <c r="GK447" s="1673"/>
      <c r="GL447" s="1673"/>
      <c r="GM447" s="1673"/>
      <c r="GN447" s="1673"/>
      <c r="GO447" s="1673"/>
      <c r="GP447" s="1673"/>
      <c r="GQ447" s="1673"/>
      <c r="GR447" s="1673"/>
      <c r="GS447" s="1673"/>
      <c r="GT447" s="1673"/>
      <c r="GU447" s="1673"/>
      <c r="GV447" s="1673"/>
      <c r="GW447" s="1673"/>
      <c r="GX447" s="1673"/>
      <c r="GY447" s="1673"/>
      <c r="GZ447" s="1673"/>
      <c r="HA447" s="1673"/>
      <c r="HB447" s="1673"/>
      <c r="HC447" s="1673"/>
      <c r="HD447" s="1673"/>
      <c r="HE447" s="1673"/>
      <c r="HF447" s="1673"/>
      <c r="HG447" s="1673"/>
      <c r="HH447" s="1673"/>
      <c r="HI447" s="1673"/>
      <c r="HJ447" s="1673"/>
      <c r="HK447" s="1673"/>
      <c r="HL447" s="1673"/>
      <c r="HM447" s="1673"/>
      <c r="HN447" s="1673"/>
      <c r="HO447" s="1673"/>
      <c r="HP447" s="1673"/>
      <c r="HQ447" s="1673"/>
      <c r="HR447" s="1673"/>
      <c r="HS447" s="1673"/>
      <c r="HT447" s="1673"/>
      <c r="HU447" s="1673"/>
      <c r="HV447" s="1673"/>
      <c r="HW447" s="1673"/>
      <c r="HX447" s="1673"/>
      <c r="HY447" s="1673"/>
      <c r="HZ447" s="1673"/>
      <c r="IA447" s="1673"/>
      <c r="IB447" s="1673"/>
      <c r="IC447" s="1673"/>
      <c r="ID447" s="1673"/>
      <c r="IE447" s="1673"/>
      <c r="IF447" s="1673"/>
      <c r="IG447" s="1673"/>
      <c r="IH447" s="1673"/>
      <c r="II447" s="1673"/>
      <c r="IJ447" s="1673"/>
      <c r="IK447" s="1673"/>
      <c r="IL447" s="1673"/>
      <c r="IM447" s="1673"/>
      <c r="IN447" s="1673"/>
      <c r="IO447" s="1673"/>
      <c r="IP447" s="1673"/>
      <c r="IQ447" s="1673"/>
      <c r="IR447" s="1673"/>
      <c r="IS447" s="1673"/>
      <c r="IT447" s="1673"/>
      <c r="IU447" s="1673"/>
      <c r="IV447" s="1673"/>
    </row>
    <row r="448" spans="1:256" ht="15" customHeight="1">
      <c r="A448" s="1674"/>
      <c r="B448" s="1674"/>
      <c r="C448" s="1674"/>
      <c r="D448" s="1674"/>
      <c r="E448" s="1674"/>
      <c r="F448" s="1674"/>
      <c r="G448" s="1674"/>
      <c r="H448" s="1674"/>
      <c r="I448" s="1674"/>
      <c r="J448" s="1674"/>
      <c r="K448" s="1674"/>
      <c r="L448" s="1674"/>
      <c r="M448" s="1659"/>
      <c r="N448" s="1659"/>
      <c r="O448" s="1659"/>
      <c r="P448" s="1659"/>
      <c r="Q448" s="1659"/>
      <c r="R448" s="1659"/>
      <c r="S448" s="1659"/>
      <c r="T448" s="1659"/>
      <c r="U448" s="1659"/>
      <c r="V448" s="1659"/>
      <c r="W448" s="1659"/>
      <c r="X448" s="1659"/>
      <c r="Y448" s="1673"/>
      <c r="Z448" s="1673"/>
      <c r="AA448" s="1673"/>
      <c r="AB448" s="1673"/>
      <c r="AC448" s="1673"/>
      <c r="AD448" s="1673"/>
      <c r="AE448" s="1673"/>
      <c r="AF448" s="1673"/>
      <c r="AG448" s="1673"/>
      <c r="AH448" s="1673"/>
      <c r="AI448" s="1673"/>
      <c r="AJ448" s="1673"/>
      <c r="AK448" s="1673"/>
      <c r="AL448" s="1673"/>
      <c r="AM448" s="1673"/>
      <c r="AN448" s="1673"/>
      <c r="AO448" s="1673"/>
      <c r="AP448" s="1673"/>
      <c r="AQ448" s="1673"/>
      <c r="AR448" s="1673"/>
      <c r="AS448" s="1673"/>
      <c r="AT448" s="1673"/>
      <c r="AU448" s="1673"/>
      <c r="AV448" s="1673"/>
      <c r="AW448" s="1673"/>
      <c r="AX448" s="1673"/>
      <c r="AY448" s="1673"/>
      <c r="AZ448" s="1673"/>
      <c r="BA448" s="1673"/>
      <c r="BB448" s="1673"/>
      <c r="BC448" s="1673"/>
      <c r="BD448" s="1673"/>
      <c r="BE448" s="1673"/>
      <c r="BF448" s="1673"/>
      <c r="BG448" s="1673"/>
      <c r="BH448" s="1673"/>
      <c r="BI448" s="1673"/>
      <c r="BJ448" s="1673"/>
      <c r="BK448" s="1673"/>
      <c r="BL448" s="1673"/>
      <c r="BM448" s="1673"/>
      <c r="BN448" s="1673"/>
      <c r="BO448" s="1673"/>
      <c r="BP448" s="1673"/>
      <c r="BQ448" s="1673"/>
      <c r="BR448" s="1673"/>
      <c r="BS448" s="1673"/>
      <c r="BT448" s="1673"/>
      <c r="BU448" s="1673"/>
      <c r="BV448" s="1673"/>
      <c r="BW448" s="1673"/>
      <c r="BX448" s="1673"/>
      <c r="BY448" s="1673"/>
      <c r="BZ448" s="1673"/>
      <c r="CA448" s="1673"/>
      <c r="CB448" s="1673"/>
      <c r="CC448" s="1673"/>
      <c r="CD448" s="1673"/>
      <c r="CE448" s="1673"/>
      <c r="CF448" s="1673"/>
      <c r="CG448" s="1673"/>
      <c r="CH448" s="1673"/>
      <c r="CI448" s="1673"/>
      <c r="CJ448" s="1673"/>
      <c r="CK448" s="1673"/>
      <c r="CL448" s="1673"/>
      <c r="CM448" s="1673"/>
      <c r="CN448" s="1673"/>
      <c r="CO448" s="1673"/>
      <c r="CP448" s="1673"/>
      <c r="CQ448" s="1673"/>
      <c r="CR448" s="1673"/>
      <c r="CS448" s="1673"/>
      <c r="CT448" s="1673"/>
      <c r="CU448" s="1673"/>
      <c r="CV448" s="1673"/>
      <c r="CW448" s="1673"/>
      <c r="CX448" s="1673"/>
      <c r="CY448" s="1673"/>
      <c r="CZ448" s="1673"/>
      <c r="DA448" s="1673"/>
      <c r="DB448" s="1673"/>
      <c r="DC448" s="1673"/>
      <c r="DD448" s="1673"/>
      <c r="DE448" s="1673"/>
      <c r="DF448" s="1673"/>
      <c r="DG448" s="1673"/>
      <c r="DH448" s="1673"/>
      <c r="DI448" s="1673"/>
      <c r="DJ448" s="1673"/>
      <c r="DK448" s="1673"/>
      <c r="DL448" s="1673"/>
      <c r="DM448" s="1673"/>
      <c r="DN448" s="1673"/>
      <c r="DO448" s="1673"/>
      <c r="DP448" s="1673"/>
      <c r="DQ448" s="1673"/>
      <c r="DR448" s="1673"/>
      <c r="DS448" s="1673"/>
      <c r="DT448" s="1673"/>
      <c r="DU448" s="1673"/>
      <c r="DV448" s="1673"/>
      <c r="DW448" s="1673"/>
      <c r="DX448" s="1673"/>
      <c r="DY448" s="1673"/>
      <c r="DZ448" s="1673"/>
      <c r="EA448" s="1673"/>
      <c r="EB448" s="1673"/>
      <c r="EC448" s="1673"/>
      <c r="ED448" s="1673"/>
      <c r="EE448" s="1673"/>
      <c r="EF448" s="1673"/>
      <c r="EG448" s="1673"/>
      <c r="EH448" s="1673"/>
      <c r="EI448" s="1673"/>
      <c r="EJ448" s="1673"/>
      <c r="EK448" s="1673"/>
      <c r="EL448" s="1673"/>
      <c r="EM448" s="1673"/>
      <c r="EN448" s="1673"/>
      <c r="EO448" s="1673"/>
      <c r="EP448" s="1673"/>
      <c r="EQ448" s="1673"/>
      <c r="ER448" s="1673"/>
      <c r="ES448" s="1673"/>
      <c r="ET448" s="1673"/>
      <c r="EU448" s="1673"/>
      <c r="EV448" s="1673"/>
      <c r="EW448" s="1673"/>
      <c r="EX448" s="1673"/>
      <c r="EY448" s="1673"/>
      <c r="EZ448" s="1673"/>
      <c r="FA448" s="1673"/>
      <c r="FB448" s="1673"/>
      <c r="FC448" s="1673"/>
      <c r="FD448" s="1673"/>
      <c r="FE448" s="1673"/>
      <c r="FF448" s="1673"/>
      <c r="FG448" s="1673"/>
      <c r="FH448" s="1673"/>
      <c r="FI448" s="1673"/>
      <c r="FJ448" s="1673"/>
      <c r="FK448" s="1673"/>
      <c r="FL448" s="1673"/>
      <c r="FM448" s="1673"/>
      <c r="FN448" s="1673"/>
      <c r="FO448" s="1673"/>
      <c r="FP448" s="1673"/>
      <c r="FQ448" s="1673"/>
      <c r="FR448" s="1673"/>
      <c r="FS448" s="1673"/>
      <c r="FT448" s="1673"/>
      <c r="FU448" s="1673"/>
      <c r="FV448" s="1673"/>
      <c r="FW448" s="1673"/>
      <c r="FX448" s="1673"/>
      <c r="FY448" s="1673"/>
      <c r="FZ448" s="1673"/>
      <c r="GA448" s="1673"/>
      <c r="GB448" s="1673"/>
      <c r="GC448" s="1673"/>
      <c r="GD448" s="1673"/>
      <c r="GE448" s="1673"/>
      <c r="GF448" s="1673"/>
      <c r="GG448" s="1673"/>
      <c r="GH448" s="1673"/>
      <c r="GI448" s="1673"/>
      <c r="GJ448" s="1673"/>
      <c r="GK448" s="1673"/>
      <c r="GL448" s="1673"/>
      <c r="GM448" s="1673"/>
      <c r="GN448" s="1673"/>
      <c r="GO448" s="1673"/>
      <c r="GP448" s="1673"/>
      <c r="GQ448" s="1673"/>
      <c r="GR448" s="1673"/>
      <c r="GS448" s="1673"/>
      <c r="GT448" s="1673"/>
      <c r="GU448" s="1673"/>
      <c r="GV448" s="1673"/>
      <c r="GW448" s="1673"/>
      <c r="GX448" s="1673"/>
      <c r="GY448" s="1673"/>
      <c r="GZ448" s="1673"/>
      <c r="HA448" s="1673"/>
      <c r="HB448" s="1673"/>
      <c r="HC448" s="1673"/>
      <c r="HD448" s="1673"/>
      <c r="HE448" s="1673"/>
      <c r="HF448" s="1673"/>
      <c r="HG448" s="1673"/>
      <c r="HH448" s="1673"/>
      <c r="HI448" s="1673"/>
      <c r="HJ448" s="1673"/>
      <c r="HK448" s="1673"/>
      <c r="HL448" s="1673"/>
      <c r="HM448" s="1673"/>
      <c r="HN448" s="1673"/>
      <c r="HO448" s="1673"/>
      <c r="HP448" s="1673"/>
      <c r="HQ448" s="1673"/>
      <c r="HR448" s="1673"/>
      <c r="HS448" s="1673"/>
      <c r="HT448" s="1673"/>
      <c r="HU448" s="1673"/>
      <c r="HV448" s="1673"/>
      <c r="HW448" s="1673"/>
      <c r="HX448" s="1673"/>
      <c r="HY448" s="1673"/>
      <c r="HZ448" s="1673"/>
      <c r="IA448" s="1673"/>
      <c r="IB448" s="1673"/>
      <c r="IC448" s="1673"/>
      <c r="ID448" s="1673"/>
      <c r="IE448" s="1673"/>
      <c r="IF448" s="1673"/>
      <c r="IG448" s="1673"/>
      <c r="IH448" s="1673"/>
      <c r="II448" s="1673"/>
      <c r="IJ448" s="1673"/>
      <c r="IK448" s="1673"/>
      <c r="IL448" s="1673"/>
      <c r="IM448" s="1673"/>
      <c r="IN448" s="1673"/>
      <c r="IO448" s="1673"/>
      <c r="IP448" s="1673"/>
      <c r="IQ448" s="1673"/>
      <c r="IR448" s="1673"/>
      <c r="IS448" s="1673"/>
      <c r="IT448" s="1673"/>
      <c r="IU448" s="1673"/>
      <c r="IV448" s="1673"/>
    </row>
    <row r="449" spans="1:256" ht="15" customHeight="1">
      <c r="A449" s="1673"/>
      <c r="B449" s="1673"/>
      <c r="C449" s="1673"/>
      <c r="D449" s="1673"/>
      <c r="E449" s="1673"/>
      <c r="F449" s="1673"/>
      <c r="G449" s="1673"/>
      <c r="H449" s="1673"/>
      <c r="I449" s="1673"/>
      <c r="J449" s="1673"/>
      <c r="K449" s="1673"/>
      <c r="L449" s="1673"/>
      <c r="M449" s="1659"/>
      <c r="N449" s="1659"/>
      <c r="O449" s="1659"/>
      <c r="P449" s="1659"/>
      <c r="Q449" s="1659"/>
      <c r="R449" s="1659"/>
      <c r="S449" s="1659"/>
      <c r="T449" s="1659"/>
      <c r="U449" s="1659"/>
      <c r="V449" s="1659"/>
      <c r="W449" s="1659"/>
      <c r="X449" s="1659"/>
      <c r="Y449" s="1673"/>
      <c r="Z449" s="1673"/>
      <c r="AA449" s="1673"/>
      <c r="AB449" s="1673"/>
      <c r="AC449" s="1673"/>
      <c r="AD449" s="1673"/>
      <c r="AE449" s="1673"/>
      <c r="AF449" s="1673"/>
      <c r="AG449" s="1673"/>
      <c r="AH449" s="1673"/>
      <c r="AI449" s="1673"/>
      <c r="AJ449" s="1673"/>
      <c r="AK449" s="1673"/>
      <c r="AL449" s="1673"/>
      <c r="AM449" s="1673"/>
      <c r="AN449" s="1673"/>
      <c r="AO449" s="1673"/>
      <c r="AP449" s="1673"/>
      <c r="AQ449" s="1673"/>
      <c r="AR449" s="1673"/>
      <c r="AS449" s="1673"/>
      <c r="AT449" s="1673"/>
      <c r="AU449" s="1673"/>
      <c r="AV449" s="1673"/>
      <c r="AW449" s="1673"/>
      <c r="AX449" s="1673"/>
      <c r="AY449" s="1673"/>
      <c r="AZ449" s="1673"/>
      <c r="BA449" s="1673"/>
      <c r="BB449" s="1673"/>
      <c r="BC449" s="1673"/>
      <c r="BD449" s="1673"/>
      <c r="BE449" s="1673"/>
      <c r="BF449" s="1673"/>
      <c r="BG449" s="1673"/>
      <c r="BH449" s="1673"/>
      <c r="BI449" s="1673"/>
      <c r="BJ449" s="1673"/>
      <c r="BK449" s="1673"/>
      <c r="BL449" s="1673"/>
      <c r="BM449" s="1673"/>
      <c r="BN449" s="1673"/>
      <c r="BO449" s="1673"/>
      <c r="BP449" s="1673"/>
      <c r="BQ449" s="1673"/>
      <c r="BR449" s="1673"/>
      <c r="BS449" s="1673"/>
      <c r="BT449" s="1673"/>
      <c r="BU449" s="1673"/>
      <c r="BV449" s="1673"/>
      <c r="BW449" s="1673"/>
      <c r="BX449" s="1673"/>
      <c r="BY449" s="1673"/>
      <c r="BZ449" s="1673"/>
      <c r="CA449" s="1673"/>
      <c r="CB449" s="1673"/>
      <c r="CC449" s="1673"/>
      <c r="CD449" s="1673"/>
      <c r="CE449" s="1673"/>
      <c r="CF449" s="1673"/>
      <c r="CG449" s="1673"/>
      <c r="CH449" s="1673"/>
      <c r="CI449" s="1673"/>
      <c r="CJ449" s="1673"/>
      <c r="CK449" s="1673"/>
      <c r="CL449" s="1673"/>
      <c r="CM449" s="1673"/>
      <c r="CN449" s="1673"/>
      <c r="CO449" s="1673"/>
      <c r="CP449" s="1673"/>
      <c r="CQ449" s="1673"/>
      <c r="CR449" s="1673"/>
      <c r="CS449" s="1673"/>
      <c r="CT449" s="1673"/>
      <c r="CU449" s="1673"/>
      <c r="CV449" s="1673"/>
      <c r="CW449" s="1673"/>
      <c r="CX449" s="1673"/>
      <c r="CY449" s="1673"/>
      <c r="CZ449" s="1673"/>
      <c r="DA449" s="1673"/>
      <c r="DB449" s="1673"/>
      <c r="DC449" s="1673"/>
      <c r="DD449" s="1673"/>
      <c r="DE449" s="1673"/>
      <c r="DF449" s="1673"/>
      <c r="DG449" s="1673"/>
      <c r="DH449" s="1673"/>
      <c r="DI449" s="1673"/>
      <c r="DJ449" s="1673"/>
      <c r="DK449" s="1673"/>
      <c r="DL449" s="1673"/>
      <c r="DM449" s="1673"/>
      <c r="DN449" s="1673"/>
      <c r="DO449" s="1673"/>
      <c r="DP449" s="1673"/>
      <c r="DQ449" s="1673"/>
      <c r="DR449" s="1673"/>
      <c r="DS449" s="1673"/>
      <c r="DT449" s="1673"/>
      <c r="DU449" s="1673"/>
      <c r="DV449" s="1673"/>
      <c r="DW449" s="1673"/>
      <c r="DX449" s="1673"/>
      <c r="DY449" s="1673"/>
      <c r="DZ449" s="1673"/>
      <c r="EA449" s="1673"/>
      <c r="EB449" s="1673"/>
      <c r="EC449" s="1673"/>
      <c r="ED449" s="1673"/>
      <c r="EE449" s="1673"/>
      <c r="EF449" s="1673"/>
      <c r="EG449" s="1673"/>
      <c r="EH449" s="1673"/>
      <c r="EI449" s="1673"/>
      <c r="EJ449" s="1673"/>
      <c r="EK449" s="1673"/>
      <c r="EL449" s="1673"/>
      <c r="EM449" s="1673"/>
      <c r="EN449" s="1673"/>
      <c r="EO449" s="1673"/>
      <c r="EP449" s="1673"/>
      <c r="EQ449" s="1673"/>
      <c r="ER449" s="1673"/>
      <c r="ES449" s="1673"/>
      <c r="ET449" s="1673"/>
      <c r="EU449" s="1673"/>
      <c r="EV449" s="1673"/>
      <c r="EW449" s="1673"/>
      <c r="EX449" s="1673"/>
      <c r="EY449" s="1673"/>
      <c r="EZ449" s="1673"/>
      <c r="FA449" s="1673"/>
      <c r="FB449" s="1673"/>
      <c r="FC449" s="1673"/>
      <c r="FD449" s="1673"/>
      <c r="FE449" s="1673"/>
      <c r="FF449" s="1673"/>
      <c r="FG449" s="1673"/>
      <c r="FH449" s="1673"/>
      <c r="FI449" s="1673"/>
      <c r="FJ449" s="1673"/>
      <c r="FK449" s="1673"/>
      <c r="FL449" s="1673"/>
      <c r="FM449" s="1673"/>
      <c r="FN449" s="1673"/>
      <c r="FO449" s="1673"/>
      <c r="FP449" s="1673"/>
      <c r="FQ449" s="1673"/>
      <c r="FR449" s="1673"/>
      <c r="FS449" s="1673"/>
      <c r="FT449" s="1673"/>
      <c r="FU449" s="1673"/>
      <c r="FV449" s="1673"/>
      <c r="FW449" s="1673"/>
      <c r="FX449" s="1673"/>
      <c r="FY449" s="1673"/>
      <c r="FZ449" s="1673"/>
      <c r="GA449" s="1673"/>
      <c r="GB449" s="1673"/>
      <c r="GC449" s="1673"/>
      <c r="GD449" s="1673"/>
      <c r="GE449" s="1673"/>
      <c r="GF449" s="1673"/>
      <c r="GG449" s="1673"/>
      <c r="GH449" s="1673"/>
      <c r="GI449" s="1673"/>
      <c r="GJ449" s="1673"/>
      <c r="GK449" s="1673"/>
      <c r="GL449" s="1673"/>
      <c r="GM449" s="1673"/>
      <c r="GN449" s="1673"/>
      <c r="GO449" s="1673"/>
      <c r="GP449" s="1673"/>
      <c r="GQ449" s="1673"/>
      <c r="GR449" s="1673"/>
      <c r="GS449" s="1673"/>
      <c r="GT449" s="1673"/>
      <c r="GU449" s="1673"/>
      <c r="GV449" s="1673"/>
      <c r="GW449" s="1673"/>
      <c r="GX449" s="1673"/>
      <c r="GY449" s="1673"/>
      <c r="GZ449" s="1673"/>
      <c r="HA449" s="1673"/>
      <c r="HB449" s="1673"/>
      <c r="HC449" s="1673"/>
      <c r="HD449" s="1673"/>
      <c r="HE449" s="1673"/>
      <c r="HF449" s="1673"/>
      <c r="HG449" s="1673"/>
      <c r="HH449" s="1673"/>
      <c r="HI449" s="1673"/>
      <c r="HJ449" s="1673"/>
      <c r="HK449" s="1673"/>
      <c r="HL449" s="1673"/>
      <c r="HM449" s="1673"/>
      <c r="HN449" s="1673"/>
      <c r="HO449" s="1673"/>
      <c r="HP449" s="1673"/>
      <c r="HQ449" s="1673"/>
      <c r="HR449" s="1673"/>
      <c r="HS449" s="1673"/>
      <c r="HT449" s="1673"/>
      <c r="HU449" s="1673"/>
      <c r="HV449" s="1673"/>
      <c r="HW449" s="1673"/>
      <c r="HX449" s="1673"/>
      <c r="HY449" s="1673"/>
      <c r="HZ449" s="1673"/>
      <c r="IA449" s="1673"/>
      <c r="IB449" s="1673"/>
      <c r="IC449" s="1673"/>
      <c r="ID449" s="1673"/>
      <c r="IE449" s="1673"/>
      <c r="IF449" s="1673"/>
      <c r="IG449" s="1673"/>
      <c r="IH449" s="1673"/>
      <c r="II449" s="1673"/>
      <c r="IJ449" s="1673"/>
      <c r="IK449" s="1673"/>
      <c r="IL449" s="1673"/>
      <c r="IM449" s="1673"/>
      <c r="IN449" s="1673"/>
      <c r="IO449" s="1673"/>
      <c r="IP449" s="1673"/>
      <c r="IQ449" s="1673"/>
      <c r="IR449" s="1673"/>
      <c r="IS449" s="1673"/>
      <c r="IT449" s="1673"/>
      <c r="IU449" s="1673"/>
      <c r="IV449" s="1673"/>
    </row>
    <row r="475" spans="1:12">
      <c r="A475" s="1676"/>
      <c r="B475" s="1676"/>
      <c r="C475" s="1676"/>
      <c r="D475" s="1676"/>
      <c r="E475" s="1676"/>
      <c r="F475" s="1676"/>
      <c r="G475" s="1676"/>
      <c r="H475" s="1676"/>
      <c r="I475" s="1676"/>
      <c r="J475" s="1676"/>
      <c r="K475" s="1676"/>
      <c r="L475" s="1676"/>
    </row>
    <row r="476" spans="1:12">
      <c r="A476" s="1674"/>
      <c r="B476" s="1674"/>
      <c r="C476" s="1674"/>
      <c r="D476" s="1674"/>
      <c r="E476" s="1674"/>
      <c r="F476" s="1674"/>
      <c r="G476" s="1674"/>
      <c r="H476" s="1674"/>
      <c r="I476" s="1674"/>
      <c r="J476" s="1674"/>
      <c r="K476" s="1674"/>
      <c r="L476" s="1674"/>
    </row>
    <row r="503" spans="1:12">
      <c r="A503" s="1676"/>
      <c r="B503" s="1676"/>
      <c r="C503" s="1676"/>
      <c r="D503" s="1676"/>
      <c r="E503" s="1676"/>
      <c r="F503" s="1676"/>
      <c r="G503" s="1676"/>
      <c r="H503" s="1676"/>
      <c r="I503" s="1676"/>
      <c r="J503" s="1676"/>
      <c r="K503" s="1676"/>
      <c r="L503" s="1676"/>
    </row>
    <row r="504" spans="1:12">
      <c r="A504" s="1674"/>
      <c r="B504" s="1674"/>
      <c r="C504" s="1674"/>
      <c r="D504" s="1674"/>
      <c r="E504" s="1674"/>
      <c r="F504" s="1674"/>
      <c r="G504" s="1674"/>
      <c r="H504" s="1674"/>
      <c r="I504" s="1674"/>
      <c r="J504" s="1674"/>
      <c r="K504" s="1674"/>
      <c r="L504" s="1674"/>
    </row>
    <row r="531" spans="1:256" ht="15" customHeight="1">
      <c r="A531" s="1674"/>
      <c r="B531" s="1674"/>
      <c r="C531" s="1674"/>
      <c r="D531" s="1674"/>
      <c r="E531" s="1674"/>
      <c r="F531" s="1674"/>
      <c r="G531" s="1674"/>
      <c r="H531" s="1674"/>
      <c r="I531" s="1674"/>
      <c r="J531" s="1674"/>
      <c r="K531" s="1674"/>
      <c r="L531" s="1674"/>
      <c r="M531" s="1659"/>
      <c r="N531" s="1659"/>
      <c r="O531" s="1659"/>
      <c r="P531" s="1659"/>
      <c r="Q531" s="1659"/>
      <c r="R531" s="1659"/>
      <c r="S531" s="1659"/>
      <c r="T531" s="1659"/>
      <c r="U531" s="1659"/>
      <c r="V531" s="1659"/>
      <c r="W531" s="1659"/>
      <c r="X531" s="1659"/>
      <c r="Y531" s="1673"/>
      <c r="Z531" s="1673"/>
      <c r="AA531" s="1673"/>
      <c r="AB531" s="1673"/>
      <c r="AC531" s="1673"/>
      <c r="AD531" s="1673"/>
      <c r="AE531" s="1673"/>
      <c r="AF531" s="1673"/>
      <c r="AG531" s="1673"/>
      <c r="AH531" s="1673"/>
      <c r="AI531" s="1673"/>
      <c r="AJ531" s="1673"/>
      <c r="AK531" s="1673"/>
      <c r="AL531" s="1673"/>
      <c r="AM531" s="1673"/>
      <c r="AN531" s="1673"/>
      <c r="AO531" s="1673"/>
      <c r="AP531" s="1673"/>
      <c r="AQ531" s="1673"/>
      <c r="AR531" s="1673"/>
      <c r="AS531" s="1673"/>
      <c r="AT531" s="1673"/>
      <c r="AU531" s="1673"/>
      <c r="AV531" s="1673"/>
      <c r="AW531" s="1673"/>
      <c r="AX531" s="1673"/>
      <c r="AY531" s="1673"/>
      <c r="AZ531" s="1673"/>
      <c r="BA531" s="1673"/>
      <c r="BB531" s="1673"/>
      <c r="BC531" s="1673"/>
      <c r="BD531" s="1673"/>
      <c r="BE531" s="1673"/>
      <c r="BF531" s="1673"/>
      <c r="BG531" s="1673"/>
      <c r="BH531" s="1673"/>
      <c r="BI531" s="1673"/>
      <c r="BJ531" s="1673"/>
      <c r="BK531" s="1673"/>
      <c r="BL531" s="1673"/>
      <c r="BM531" s="1673"/>
      <c r="BN531" s="1673"/>
      <c r="BO531" s="1673"/>
      <c r="BP531" s="1673"/>
      <c r="BQ531" s="1673"/>
      <c r="BR531" s="1673"/>
      <c r="BS531" s="1673"/>
      <c r="BT531" s="1673"/>
      <c r="BU531" s="1673"/>
      <c r="BV531" s="1673"/>
      <c r="BW531" s="1673"/>
      <c r="BX531" s="1673"/>
      <c r="BY531" s="1673"/>
      <c r="BZ531" s="1673"/>
      <c r="CA531" s="1673"/>
      <c r="CB531" s="1673"/>
      <c r="CC531" s="1673"/>
      <c r="CD531" s="1673"/>
      <c r="CE531" s="1673"/>
      <c r="CF531" s="1673"/>
      <c r="CG531" s="1673"/>
      <c r="CH531" s="1673"/>
      <c r="CI531" s="1673"/>
      <c r="CJ531" s="1673"/>
      <c r="CK531" s="1673"/>
      <c r="CL531" s="1673"/>
      <c r="CM531" s="1673"/>
      <c r="CN531" s="1673"/>
      <c r="CO531" s="1673"/>
      <c r="CP531" s="1673"/>
      <c r="CQ531" s="1673"/>
      <c r="CR531" s="1673"/>
      <c r="CS531" s="1673"/>
      <c r="CT531" s="1673"/>
      <c r="CU531" s="1673"/>
      <c r="CV531" s="1673"/>
      <c r="CW531" s="1673"/>
      <c r="CX531" s="1673"/>
      <c r="CY531" s="1673"/>
      <c r="CZ531" s="1673"/>
      <c r="DA531" s="1673"/>
      <c r="DB531" s="1673"/>
      <c r="DC531" s="1673"/>
      <c r="DD531" s="1673"/>
      <c r="DE531" s="1673"/>
      <c r="DF531" s="1673"/>
      <c r="DG531" s="1673"/>
      <c r="DH531" s="1673"/>
      <c r="DI531" s="1673"/>
      <c r="DJ531" s="1673"/>
      <c r="DK531" s="1673"/>
      <c r="DL531" s="1673"/>
      <c r="DM531" s="1673"/>
      <c r="DN531" s="1673"/>
      <c r="DO531" s="1673"/>
      <c r="DP531" s="1673"/>
      <c r="DQ531" s="1673"/>
      <c r="DR531" s="1673"/>
      <c r="DS531" s="1673"/>
      <c r="DT531" s="1673"/>
      <c r="DU531" s="1673"/>
      <c r="DV531" s="1673"/>
      <c r="DW531" s="1673"/>
      <c r="DX531" s="1673"/>
      <c r="DY531" s="1673"/>
      <c r="DZ531" s="1673"/>
      <c r="EA531" s="1673"/>
      <c r="EB531" s="1673"/>
      <c r="EC531" s="1673"/>
      <c r="ED531" s="1673"/>
      <c r="EE531" s="1673"/>
      <c r="EF531" s="1673"/>
      <c r="EG531" s="1673"/>
      <c r="EH531" s="1673"/>
      <c r="EI531" s="1673"/>
      <c r="EJ531" s="1673"/>
      <c r="EK531" s="1673"/>
      <c r="EL531" s="1673"/>
      <c r="EM531" s="1673"/>
      <c r="EN531" s="1673"/>
      <c r="EO531" s="1673"/>
      <c r="EP531" s="1673"/>
      <c r="EQ531" s="1673"/>
      <c r="ER531" s="1673"/>
      <c r="ES531" s="1673"/>
      <c r="ET531" s="1673"/>
      <c r="EU531" s="1673"/>
      <c r="EV531" s="1673"/>
      <c r="EW531" s="1673"/>
      <c r="EX531" s="1673"/>
      <c r="EY531" s="1673"/>
      <c r="EZ531" s="1673"/>
      <c r="FA531" s="1673"/>
      <c r="FB531" s="1673"/>
      <c r="FC531" s="1673"/>
      <c r="FD531" s="1673"/>
      <c r="FE531" s="1673"/>
      <c r="FF531" s="1673"/>
      <c r="FG531" s="1673"/>
      <c r="FH531" s="1673"/>
      <c r="FI531" s="1673"/>
      <c r="FJ531" s="1673"/>
      <c r="FK531" s="1673"/>
      <c r="FL531" s="1673"/>
      <c r="FM531" s="1673"/>
      <c r="FN531" s="1673"/>
      <c r="FO531" s="1673"/>
      <c r="FP531" s="1673"/>
      <c r="FQ531" s="1673"/>
      <c r="FR531" s="1673"/>
      <c r="FS531" s="1673"/>
      <c r="FT531" s="1673"/>
      <c r="FU531" s="1673"/>
      <c r="FV531" s="1673"/>
      <c r="FW531" s="1673"/>
      <c r="FX531" s="1673"/>
      <c r="FY531" s="1673"/>
      <c r="FZ531" s="1673"/>
      <c r="GA531" s="1673"/>
      <c r="GB531" s="1673"/>
      <c r="GC531" s="1673"/>
      <c r="GD531" s="1673"/>
      <c r="GE531" s="1673"/>
      <c r="GF531" s="1673"/>
      <c r="GG531" s="1673"/>
      <c r="GH531" s="1673"/>
      <c r="GI531" s="1673"/>
      <c r="GJ531" s="1673"/>
      <c r="GK531" s="1673"/>
      <c r="GL531" s="1673"/>
      <c r="GM531" s="1673"/>
      <c r="GN531" s="1673"/>
      <c r="GO531" s="1673"/>
      <c r="GP531" s="1673"/>
      <c r="GQ531" s="1673"/>
      <c r="GR531" s="1673"/>
      <c r="GS531" s="1673"/>
      <c r="GT531" s="1673"/>
      <c r="GU531" s="1673"/>
      <c r="GV531" s="1673"/>
      <c r="GW531" s="1673"/>
      <c r="GX531" s="1673"/>
      <c r="GY531" s="1673"/>
      <c r="GZ531" s="1673"/>
      <c r="HA531" s="1673"/>
      <c r="HB531" s="1673"/>
      <c r="HC531" s="1673"/>
      <c r="HD531" s="1673"/>
      <c r="HE531" s="1673"/>
      <c r="HF531" s="1673"/>
      <c r="HG531" s="1673"/>
      <c r="HH531" s="1673"/>
      <c r="HI531" s="1673"/>
      <c r="HJ531" s="1673"/>
      <c r="HK531" s="1673"/>
      <c r="HL531" s="1673"/>
      <c r="HM531" s="1673"/>
      <c r="HN531" s="1673"/>
      <c r="HO531" s="1673"/>
      <c r="HP531" s="1673"/>
      <c r="HQ531" s="1673"/>
      <c r="HR531" s="1673"/>
      <c r="HS531" s="1673"/>
      <c r="HT531" s="1673"/>
      <c r="HU531" s="1673"/>
      <c r="HV531" s="1673"/>
      <c r="HW531" s="1673"/>
      <c r="HX531" s="1673"/>
      <c r="HY531" s="1673"/>
      <c r="HZ531" s="1673"/>
      <c r="IA531" s="1673"/>
      <c r="IB531" s="1673"/>
      <c r="IC531" s="1673"/>
      <c r="ID531" s="1673"/>
      <c r="IE531" s="1673"/>
      <c r="IF531" s="1673"/>
      <c r="IG531" s="1673"/>
      <c r="IH531" s="1673"/>
      <c r="II531" s="1673"/>
      <c r="IJ531" s="1673"/>
      <c r="IK531" s="1673"/>
      <c r="IL531" s="1673"/>
      <c r="IM531" s="1673"/>
      <c r="IN531" s="1673"/>
      <c r="IO531" s="1673"/>
      <c r="IP531" s="1673"/>
      <c r="IQ531" s="1673"/>
      <c r="IR531" s="1673"/>
      <c r="IS531" s="1673"/>
      <c r="IT531" s="1673"/>
      <c r="IU531" s="1673"/>
      <c r="IV531" s="1673"/>
    </row>
    <row r="532" spans="1:256" ht="15" customHeight="1">
      <c r="A532" s="1674"/>
      <c r="B532" s="1674"/>
      <c r="C532" s="1674"/>
      <c r="D532" s="1674"/>
      <c r="E532" s="1674"/>
      <c r="F532" s="1674"/>
      <c r="G532" s="1674"/>
      <c r="H532" s="1674"/>
      <c r="I532" s="1674"/>
      <c r="J532" s="1674"/>
      <c r="K532" s="1674"/>
      <c r="L532" s="1674"/>
      <c r="M532" s="1659"/>
      <c r="N532" s="1659"/>
      <c r="O532" s="1659"/>
      <c r="P532" s="1659"/>
      <c r="Q532" s="1659"/>
      <c r="R532" s="1659"/>
      <c r="S532" s="1659"/>
      <c r="T532" s="1659"/>
      <c r="U532" s="1659"/>
      <c r="V532" s="1659"/>
      <c r="W532" s="1659"/>
      <c r="X532" s="1659"/>
      <c r="Y532" s="1673"/>
      <c r="Z532" s="1673"/>
      <c r="AA532" s="1673"/>
      <c r="AB532" s="1673"/>
      <c r="AC532" s="1673"/>
      <c r="AD532" s="1673"/>
      <c r="AE532" s="1673"/>
      <c r="AF532" s="1673"/>
      <c r="AG532" s="1673"/>
      <c r="AH532" s="1673"/>
      <c r="AI532" s="1673"/>
      <c r="AJ532" s="1673"/>
      <c r="AK532" s="1673"/>
      <c r="AL532" s="1673"/>
      <c r="AM532" s="1673"/>
      <c r="AN532" s="1673"/>
      <c r="AO532" s="1673"/>
      <c r="AP532" s="1673"/>
      <c r="AQ532" s="1673"/>
      <c r="AR532" s="1673"/>
      <c r="AS532" s="1673"/>
      <c r="AT532" s="1673"/>
      <c r="AU532" s="1673"/>
      <c r="AV532" s="1673"/>
      <c r="AW532" s="1673"/>
      <c r="AX532" s="1673"/>
      <c r="AY532" s="1673"/>
      <c r="AZ532" s="1673"/>
      <c r="BA532" s="1673"/>
      <c r="BB532" s="1673"/>
      <c r="BC532" s="1673"/>
      <c r="BD532" s="1673"/>
      <c r="BE532" s="1673"/>
      <c r="BF532" s="1673"/>
      <c r="BG532" s="1673"/>
      <c r="BH532" s="1673"/>
      <c r="BI532" s="1673"/>
      <c r="BJ532" s="1673"/>
      <c r="BK532" s="1673"/>
      <c r="BL532" s="1673"/>
      <c r="BM532" s="1673"/>
      <c r="BN532" s="1673"/>
      <c r="BO532" s="1673"/>
      <c r="BP532" s="1673"/>
      <c r="BQ532" s="1673"/>
      <c r="BR532" s="1673"/>
      <c r="BS532" s="1673"/>
      <c r="BT532" s="1673"/>
      <c r="BU532" s="1673"/>
      <c r="BV532" s="1673"/>
      <c r="BW532" s="1673"/>
      <c r="BX532" s="1673"/>
      <c r="BY532" s="1673"/>
      <c r="BZ532" s="1673"/>
      <c r="CA532" s="1673"/>
      <c r="CB532" s="1673"/>
      <c r="CC532" s="1673"/>
      <c r="CD532" s="1673"/>
      <c r="CE532" s="1673"/>
      <c r="CF532" s="1673"/>
      <c r="CG532" s="1673"/>
      <c r="CH532" s="1673"/>
      <c r="CI532" s="1673"/>
      <c r="CJ532" s="1673"/>
      <c r="CK532" s="1673"/>
      <c r="CL532" s="1673"/>
      <c r="CM532" s="1673"/>
      <c r="CN532" s="1673"/>
      <c r="CO532" s="1673"/>
      <c r="CP532" s="1673"/>
      <c r="CQ532" s="1673"/>
      <c r="CR532" s="1673"/>
      <c r="CS532" s="1673"/>
      <c r="CT532" s="1673"/>
      <c r="CU532" s="1673"/>
      <c r="CV532" s="1673"/>
      <c r="CW532" s="1673"/>
      <c r="CX532" s="1673"/>
      <c r="CY532" s="1673"/>
      <c r="CZ532" s="1673"/>
      <c r="DA532" s="1673"/>
      <c r="DB532" s="1673"/>
      <c r="DC532" s="1673"/>
      <c r="DD532" s="1673"/>
      <c r="DE532" s="1673"/>
      <c r="DF532" s="1673"/>
      <c r="DG532" s="1673"/>
      <c r="DH532" s="1673"/>
      <c r="DI532" s="1673"/>
      <c r="DJ532" s="1673"/>
      <c r="DK532" s="1673"/>
      <c r="DL532" s="1673"/>
      <c r="DM532" s="1673"/>
      <c r="DN532" s="1673"/>
      <c r="DO532" s="1673"/>
      <c r="DP532" s="1673"/>
      <c r="DQ532" s="1673"/>
      <c r="DR532" s="1673"/>
      <c r="DS532" s="1673"/>
      <c r="DT532" s="1673"/>
      <c r="DU532" s="1673"/>
      <c r="DV532" s="1673"/>
      <c r="DW532" s="1673"/>
      <c r="DX532" s="1673"/>
      <c r="DY532" s="1673"/>
      <c r="DZ532" s="1673"/>
      <c r="EA532" s="1673"/>
      <c r="EB532" s="1673"/>
      <c r="EC532" s="1673"/>
      <c r="ED532" s="1673"/>
      <c r="EE532" s="1673"/>
      <c r="EF532" s="1673"/>
      <c r="EG532" s="1673"/>
      <c r="EH532" s="1673"/>
      <c r="EI532" s="1673"/>
      <c r="EJ532" s="1673"/>
      <c r="EK532" s="1673"/>
      <c r="EL532" s="1673"/>
      <c r="EM532" s="1673"/>
      <c r="EN532" s="1673"/>
      <c r="EO532" s="1673"/>
      <c r="EP532" s="1673"/>
      <c r="EQ532" s="1673"/>
      <c r="ER532" s="1673"/>
      <c r="ES532" s="1673"/>
      <c r="ET532" s="1673"/>
      <c r="EU532" s="1673"/>
      <c r="EV532" s="1673"/>
      <c r="EW532" s="1673"/>
      <c r="EX532" s="1673"/>
      <c r="EY532" s="1673"/>
      <c r="EZ532" s="1673"/>
      <c r="FA532" s="1673"/>
      <c r="FB532" s="1673"/>
      <c r="FC532" s="1673"/>
      <c r="FD532" s="1673"/>
      <c r="FE532" s="1673"/>
      <c r="FF532" s="1673"/>
      <c r="FG532" s="1673"/>
      <c r="FH532" s="1673"/>
      <c r="FI532" s="1673"/>
      <c r="FJ532" s="1673"/>
      <c r="FK532" s="1673"/>
      <c r="FL532" s="1673"/>
      <c r="FM532" s="1673"/>
      <c r="FN532" s="1673"/>
      <c r="FO532" s="1673"/>
      <c r="FP532" s="1673"/>
      <c r="FQ532" s="1673"/>
      <c r="FR532" s="1673"/>
      <c r="FS532" s="1673"/>
      <c r="FT532" s="1673"/>
      <c r="FU532" s="1673"/>
      <c r="FV532" s="1673"/>
      <c r="FW532" s="1673"/>
      <c r="FX532" s="1673"/>
      <c r="FY532" s="1673"/>
      <c r="FZ532" s="1673"/>
      <c r="GA532" s="1673"/>
      <c r="GB532" s="1673"/>
      <c r="GC532" s="1673"/>
      <c r="GD532" s="1673"/>
      <c r="GE532" s="1673"/>
      <c r="GF532" s="1673"/>
      <c r="GG532" s="1673"/>
      <c r="GH532" s="1673"/>
      <c r="GI532" s="1673"/>
      <c r="GJ532" s="1673"/>
      <c r="GK532" s="1673"/>
      <c r="GL532" s="1673"/>
      <c r="GM532" s="1673"/>
      <c r="GN532" s="1673"/>
      <c r="GO532" s="1673"/>
      <c r="GP532" s="1673"/>
      <c r="GQ532" s="1673"/>
      <c r="GR532" s="1673"/>
      <c r="GS532" s="1673"/>
      <c r="GT532" s="1673"/>
      <c r="GU532" s="1673"/>
      <c r="GV532" s="1673"/>
      <c r="GW532" s="1673"/>
      <c r="GX532" s="1673"/>
      <c r="GY532" s="1673"/>
      <c r="GZ532" s="1673"/>
      <c r="HA532" s="1673"/>
      <c r="HB532" s="1673"/>
      <c r="HC532" s="1673"/>
      <c r="HD532" s="1673"/>
      <c r="HE532" s="1673"/>
      <c r="HF532" s="1673"/>
      <c r="HG532" s="1673"/>
      <c r="HH532" s="1673"/>
      <c r="HI532" s="1673"/>
      <c r="HJ532" s="1673"/>
      <c r="HK532" s="1673"/>
      <c r="HL532" s="1673"/>
      <c r="HM532" s="1673"/>
      <c r="HN532" s="1673"/>
      <c r="HO532" s="1673"/>
      <c r="HP532" s="1673"/>
      <c r="HQ532" s="1673"/>
      <c r="HR532" s="1673"/>
      <c r="HS532" s="1673"/>
      <c r="HT532" s="1673"/>
      <c r="HU532" s="1673"/>
      <c r="HV532" s="1673"/>
      <c r="HW532" s="1673"/>
      <c r="HX532" s="1673"/>
      <c r="HY532" s="1673"/>
      <c r="HZ532" s="1673"/>
      <c r="IA532" s="1673"/>
      <c r="IB532" s="1673"/>
      <c r="IC532" s="1673"/>
      <c r="ID532" s="1673"/>
      <c r="IE532" s="1673"/>
      <c r="IF532" s="1673"/>
      <c r="IG532" s="1673"/>
      <c r="IH532" s="1673"/>
      <c r="II532" s="1673"/>
      <c r="IJ532" s="1673"/>
      <c r="IK532" s="1673"/>
      <c r="IL532" s="1673"/>
      <c r="IM532" s="1673"/>
      <c r="IN532" s="1673"/>
      <c r="IO532" s="1673"/>
      <c r="IP532" s="1673"/>
      <c r="IQ532" s="1673"/>
      <c r="IR532" s="1673"/>
      <c r="IS532" s="1673"/>
      <c r="IT532" s="1673"/>
      <c r="IU532" s="1673"/>
      <c r="IV532" s="1673"/>
    </row>
    <row r="533" spans="1:256" ht="15" customHeight="1">
      <c r="A533" s="1673"/>
      <c r="B533" s="1673"/>
      <c r="C533" s="1673"/>
      <c r="D533" s="1673"/>
      <c r="E533" s="1673"/>
      <c r="F533" s="1673"/>
      <c r="G533" s="1673"/>
      <c r="H533" s="1673"/>
      <c r="I533" s="1673"/>
      <c r="J533" s="1673"/>
      <c r="K533" s="1673"/>
      <c r="L533" s="1673"/>
      <c r="M533" s="1659"/>
      <c r="N533" s="1659"/>
      <c r="O533" s="1659"/>
      <c r="P533" s="1659"/>
      <c r="Q533" s="1659"/>
      <c r="R533" s="1659"/>
      <c r="S533" s="1659"/>
      <c r="T533" s="1659"/>
      <c r="U533" s="1659"/>
      <c r="V533" s="1659"/>
      <c r="W533" s="1659"/>
      <c r="X533" s="1659"/>
      <c r="Y533" s="1673"/>
      <c r="Z533" s="1673"/>
      <c r="AA533" s="1673"/>
      <c r="AB533" s="1673"/>
      <c r="AC533" s="1673"/>
      <c r="AD533" s="1673"/>
      <c r="AE533" s="1673"/>
      <c r="AF533" s="1673"/>
      <c r="AG533" s="1673"/>
      <c r="AH533" s="1673"/>
      <c r="AI533" s="1673"/>
      <c r="AJ533" s="1673"/>
      <c r="AK533" s="1673"/>
      <c r="AL533" s="1673"/>
      <c r="AM533" s="1673"/>
      <c r="AN533" s="1673"/>
      <c r="AO533" s="1673"/>
      <c r="AP533" s="1673"/>
      <c r="AQ533" s="1673"/>
      <c r="AR533" s="1673"/>
      <c r="AS533" s="1673"/>
      <c r="AT533" s="1673"/>
      <c r="AU533" s="1673"/>
      <c r="AV533" s="1673"/>
      <c r="AW533" s="1673"/>
      <c r="AX533" s="1673"/>
      <c r="AY533" s="1673"/>
      <c r="AZ533" s="1673"/>
      <c r="BA533" s="1673"/>
      <c r="BB533" s="1673"/>
      <c r="BC533" s="1673"/>
      <c r="BD533" s="1673"/>
      <c r="BE533" s="1673"/>
      <c r="BF533" s="1673"/>
      <c r="BG533" s="1673"/>
      <c r="BH533" s="1673"/>
      <c r="BI533" s="1673"/>
      <c r="BJ533" s="1673"/>
      <c r="BK533" s="1673"/>
      <c r="BL533" s="1673"/>
      <c r="BM533" s="1673"/>
      <c r="BN533" s="1673"/>
      <c r="BO533" s="1673"/>
      <c r="BP533" s="1673"/>
      <c r="BQ533" s="1673"/>
      <c r="BR533" s="1673"/>
      <c r="BS533" s="1673"/>
      <c r="BT533" s="1673"/>
      <c r="BU533" s="1673"/>
      <c r="BV533" s="1673"/>
      <c r="BW533" s="1673"/>
      <c r="BX533" s="1673"/>
      <c r="BY533" s="1673"/>
      <c r="BZ533" s="1673"/>
      <c r="CA533" s="1673"/>
      <c r="CB533" s="1673"/>
      <c r="CC533" s="1673"/>
      <c r="CD533" s="1673"/>
      <c r="CE533" s="1673"/>
      <c r="CF533" s="1673"/>
      <c r="CG533" s="1673"/>
      <c r="CH533" s="1673"/>
      <c r="CI533" s="1673"/>
      <c r="CJ533" s="1673"/>
      <c r="CK533" s="1673"/>
      <c r="CL533" s="1673"/>
      <c r="CM533" s="1673"/>
      <c r="CN533" s="1673"/>
      <c r="CO533" s="1673"/>
      <c r="CP533" s="1673"/>
      <c r="CQ533" s="1673"/>
      <c r="CR533" s="1673"/>
      <c r="CS533" s="1673"/>
      <c r="CT533" s="1673"/>
      <c r="CU533" s="1673"/>
      <c r="CV533" s="1673"/>
      <c r="CW533" s="1673"/>
      <c r="CX533" s="1673"/>
      <c r="CY533" s="1673"/>
      <c r="CZ533" s="1673"/>
      <c r="DA533" s="1673"/>
      <c r="DB533" s="1673"/>
      <c r="DC533" s="1673"/>
      <c r="DD533" s="1673"/>
      <c r="DE533" s="1673"/>
      <c r="DF533" s="1673"/>
      <c r="DG533" s="1673"/>
      <c r="DH533" s="1673"/>
      <c r="DI533" s="1673"/>
      <c r="DJ533" s="1673"/>
      <c r="DK533" s="1673"/>
      <c r="DL533" s="1673"/>
      <c r="DM533" s="1673"/>
      <c r="DN533" s="1673"/>
      <c r="DO533" s="1673"/>
      <c r="DP533" s="1673"/>
      <c r="DQ533" s="1673"/>
      <c r="DR533" s="1673"/>
      <c r="DS533" s="1673"/>
      <c r="DT533" s="1673"/>
      <c r="DU533" s="1673"/>
      <c r="DV533" s="1673"/>
      <c r="DW533" s="1673"/>
      <c r="DX533" s="1673"/>
      <c r="DY533" s="1673"/>
      <c r="DZ533" s="1673"/>
      <c r="EA533" s="1673"/>
      <c r="EB533" s="1673"/>
      <c r="EC533" s="1673"/>
      <c r="ED533" s="1673"/>
      <c r="EE533" s="1673"/>
      <c r="EF533" s="1673"/>
      <c r="EG533" s="1673"/>
      <c r="EH533" s="1673"/>
      <c r="EI533" s="1673"/>
      <c r="EJ533" s="1673"/>
      <c r="EK533" s="1673"/>
      <c r="EL533" s="1673"/>
      <c r="EM533" s="1673"/>
      <c r="EN533" s="1673"/>
      <c r="EO533" s="1673"/>
      <c r="EP533" s="1673"/>
      <c r="EQ533" s="1673"/>
      <c r="ER533" s="1673"/>
      <c r="ES533" s="1673"/>
      <c r="ET533" s="1673"/>
      <c r="EU533" s="1673"/>
      <c r="EV533" s="1673"/>
      <c r="EW533" s="1673"/>
      <c r="EX533" s="1673"/>
      <c r="EY533" s="1673"/>
      <c r="EZ533" s="1673"/>
      <c r="FA533" s="1673"/>
      <c r="FB533" s="1673"/>
      <c r="FC533" s="1673"/>
      <c r="FD533" s="1673"/>
      <c r="FE533" s="1673"/>
      <c r="FF533" s="1673"/>
      <c r="FG533" s="1673"/>
      <c r="FH533" s="1673"/>
      <c r="FI533" s="1673"/>
      <c r="FJ533" s="1673"/>
      <c r="FK533" s="1673"/>
      <c r="FL533" s="1673"/>
      <c r="FM533" s="1673"/>
      <c r="FN533" s="1673"/>
      <c r="FO533" s="1673"/>
      <c r="FP533" s="1673"/>
      <c r="FQ533" s="1673"/>
      <c r="FR533" s="1673"/>
      <c r="FS533" s="1673"/>
      <c r="FT533" s="1673"/>
      <c r="FU533" s="1673"/>
      <c r="FV533" s="1673"/>
      <c r="FW533" s="1673"/>
      <c r="FX533" s="1673"/>
      <c r="FY533" s="1673"/>
      <c r="FZ533" s="1673"/>
      <c r="GA533" s="1673"/>
      <c r="GB533" s="1673"/>
      <c r="GC533" s="1673"/>
      <c r="GD533" s="1673"/>
      <c r="GE533" s="1673"/>
      <c r="GF533" s="1673"/>
      <c r="GG533" s="1673"/>
      <c r="GH533" s="1673"/>
      <c r="GI533" s="1673"/>
      <c r="GJ533" s="1673"/>
      <c r="GK533" s="1673"/>
      <c r="GL533" s="1673"/>
      <c r="GM533" s="1673"/>
      <c r="GN533" s="1673"/>
      <c r="GO533" s="1673"/>
      <c r="GP533" s="1673"/>
      <c r="GQ533" s="1673"/>
      <c r="GR533" s="1673"/>
      <c r="GS533" s="1673"/>
      <c r="GT533" s="1673"/>
      <c r="GU533" s="1673"/>
      <c r="GV533" s="1673"/>
      <c r="GW533" s="1673"/>
      <c r="GX533" s="1673"/>
      <c r="GY533" s="1673"/>
      <c r="GZ533" s="1673"/>
      <c r="HA533" s="1673"/>
      <c r="HB533" s="1673"/>
      <c r="HC533" s="1673"/>
      <c r="HD533" s="1673"/>
      <c r="HE533" s="1673"/>
      <c r="HF533" s="1673"/>
      <c r="HG533" s="1673"/>
      <c r="HH533" s="1673"/>
      <c r="HI533" s="1673"/>
      <c r="HJ533" s="1673"/>
      <c r="HK533" s="1673"/>
      <c r="HL533" s="1673"/>
      <c r="HM533" s="1673"/>
      <c r="HN533" s="1673"/>
      <c r="HO533" s="1673"/>
      <c r="HP533" s="1673"/>
      <c r="HQ533" s="1673"/>
      <c r="HR533" s="1673"/>
      <c r="HS533" s="1673"/>
      <c r="HT533" s="1673"/>
      <c r="HU533" s="1673"/>
      <c r="HV533" s="1673"/>
      <c r="HW533" s="1673"/>
      <c r="HX533" s="1673"/>
      <c r="HY533" s="1673"/>
      <c r="HZ533" s="1673"/>
      <c r="IA533" s="1673"/>
      <c r="IB533" s="1673"/>
      <c r="IC533" s="1673"/>
      <c r="ID533" s="1673"/>
      <c r="IE533" s="1673"/>
      <c r="IF533" s="1673"/>
      <c r="IG533" s="1673"/>
      <c r="IH533" s="1673"/>
      <c r="II533" s="1673"/>
      <c r="IJ533" s="1673"/>
      <c r="IK533" s="1673"/>
      <c r="IL533" s="1673"/>
      <c r="IM533" s="1673"/>
      <c r="IN533" s="1673"/>
      <c r="IO533" s="1673"/>
      <c r="IP533" s="1673"/>
      <c r="IQ533" s="1673"/>
      <c r="IR533" s="1673"/>
      <c r="IS533" s="1673"/>
      <c r="IT533" s="1673"/>
      <c r="IU533" s="1673"/>
      <c r="IV533" s="1673"/>
    </row>
    <row r="559" spans="1:12">
      <c r="A559" s="1676"/>
      <c r="B559" s="1676"/>
      <c r="C559" s="1676"/>
      <c r="D559" s="1676"/>
      <c r="E559" s="1676"/>
      <c r="F559" s="1676"/>
      <c r="G559" s="1676"/>
      <c r="H559" s="1676"/>
      <c r="I559" s="1676"/>
      <c r="J559" s="1676"/>
      <c r="K559" s="1676"/>
      <c r="L559" s="1676"/>
    </row>
    <row r="560" spans="1:12">
      <c r="A560" s="1674"/>
      <c r="B560" s="1674"/>
      <c r="C560" s="1674"/>
      <c r="D560" s="1674"/>
      <c r="E560" s="1674"/>
      <c r="F560" s="1674"/>
      <c r="G560" s="1674"/>
      <c r="H560" s="1674"/>
      <c r="I560" s="1674"/>
      <c r="J560" s="1674"/>
      <c r="K560" s="1674"/>
      <c r="L560" s="1674"/>
    </row>
    <row r="587" spans="1:12">
      <c r="A587" s="1676"/>
      <c r="B587" s="1676"/>
      <c r="C587" s="1676"/>
      <c r="D587" s="1676"/>
      <c r="E587" s="1676"/>
      <c r="F587" s="1676"/>
      <c r="G587" s="1676"/>
      <c r="H587" s="1676"/>
      <c r="I587" s="1676"/>
      <c r="J587" s="1676"/>
      <c r="K587" s="1676"/>
      <c r="L587" s="1676"/>
    </row>
    <row r="588" spans="1:12">
      <c r="A588" s="1674"/>
      <c r="B588" s="1674"/>
      <c r="C588" s="1674"/>
      <c r="D588" s="1674"/>
      <c r="E588" s="1674"/>
      <c r="F588" s="1674"/>
      <c r="G588" s="1674"/>
      <c r="H588" s="1674"/>
      <c r="I588" s="1674"/>
      <c r="J588" s="1674"/>
      <c r="K588" s="1674"/>
      <c r="L588" s="1674"/>
    </row>
    <row r="615" spans="1:256" ht="15" customHeight="1">
      <c r="A615" s="1674"/>
      <c r="B615" s="1674"/>
      <c r="C615" s="1674"/>
      <c r="D615" s="1674"/>
      <c r="E615" s="1674"/>
      <c r="F615" s="1674"/>
      <c r="G615" s="1674"/>
      <c r="H615" s="1674"/>
      <c r="I615" s="1674"/>
      <c r="J615" s="1674"/>
      <c r="K615" s="1674"/>
      <c r="L615" s="1674"/>
      <c r="M615" s="1659"/>
      <c r="N615" s="1659"/>
      <c r="O615" s="1659"/>
      <c r="P615" s="1659"/>
      <c r="Q615" s="1659"/>
      <c r="R615" s="1659"/>
      <c r="S615" s="1659"/>
      <c r="T615" s="1659"/>
      <c r="U615" s="1659"/>
      <c r="V615" s="1659"/>
      <c r="W615" s="1659"/>
      <c r="X615" s="1659"/>
      <c r="Y615" s="1673"/>
      <c r="Z615" s="1673"/>
      <c r="AA615" s="1673"/>
      <c r="AB615" s="1673"/>
      <c r="AC615" s="1673"/>
      <c r="AD615" s="1673"/>
      <c r="AE615" s="1673"/>
      <c r="AF615" s="1673"/>
      <c r="AG615" s="1673"/>
      <c r="AH615" s="1673"/>
      <c r="AI615" s="1673"/>
      <c r="AJ615" s="1673"/>
      <c r="AK615" s="1673"/>
      <c r="AL615" s="1673"/>
      <c r="AM615" s="1673"/>
      <c r="AN615" s="1673"/>
      <c r="AO615" s="1673"/>
      <c r="AP615" s="1673"/>
      <c r="AQ615" s="1673"/>
      <c r="AR615" s="1673"/>
      <c r="AS615" s="1673"/>
      <c r="AT615" s="1673"/>
      <c r="AU615" s="1673"/>
      <c r="AV615" s="1673"/>
      <c r="AW615" s="1673"/>
      <c r="AX615" s="1673"/>
      <c r="AY615" s="1673"/>
      <c r="AZ615" s="1673"/>
      <c r="BA615" s="1673"/>
      <c r="BB615" s="1673"/>
      <c r="BC615" s="1673"/>
      <c r="BD615" s="1673"/>
      <c r="BE615" s="1673"/>
      <c r="BF615" s="1673"/>
      <c r="BG615" s="1673"/>
      <c r="BH615" s="1673"/>
      <c r="BI615" s="1673"/>
      <c r="BJ615" s="1673"/>
      <c r="BK615" s="1673"/>
      <c r="BL615" s="1673"/>
      <c r="BM615" s="1673"/>
      <c r="BN615" s="1673"/>
      <c r="BO615" s="1673"/>
      <c r="BP615" s="1673"/>
      <c r="BQ615" s="1673"/>
      <c r="BR615" s="1673"/>
      <c r="BS615" s="1673"/>
      <c r="BT615" s="1673"/>
      <c r="BU615" s="1673"/>
      <c r="BV615" s="1673"/>
      <c r="BW615" s="1673"/>
      <c r="BX615" s="1673"/>
      <c r="BY615" s="1673"/>
      <c r="BZ615" s="1673"/>
      <c r="CA615" s="1673"/>
      <c r="CB615" s="1673"/>
      <c r="CC615" s="1673"/>
      <c r="CD615" s="1673"/>
      <c r="CE615" s="1673"/>
      <c r="CF615" s="1673"/>
      <c r="CG615" s="1673"/>
      <c r="CH615" s="1673"/>
      <c r="CI615" s="1673"/>
      <c r="CJ615" s="1673"/>
      <c r="CK615" s="1673"/>
      <c r="CL615" s="1673"/>
      <c r="CM615" s="1673"/>
      <c r="CN615" s="1673"/>
      <c r="CO615" s="1673"/>
      <c r="CP615" s="1673"/>
      <c r="CQ615" s="1673"/>
      <c r="CR615" s="1673"/>
      <c r="CS615" s="1673"/>
      <c r="CT615" s="1673"/>
      <c r="CU615" s="1673"/>
      <c r="CV615" s="1673"/>
      <c r="CW615" s="1673"/>
      <c r="CX615" s="1673"/>
      <c r="CY615" s="1673"/>
      <c r="CZ615" s="1673"/>
      <c r="DA615" s="1673"/>
      <c r="DB615" s="1673"/>
      <c r="DC615" s="1673"/>
      <c r="DD615" s="1673"/>
      <c r="DE615" s="1673"/>
      <c r="DF615" s="1673"/>
      <c r="DG615" s="1673"/>
      <c r="DH615" s="1673"/>
      <c r="DI615" s="1673"/>
      <c r="DJ615" s="1673"/>
      <c r="DK615" s="1673"/>
      <c r="DL615" s="1673"/>
      <c r="DM615" s="1673"/>
      <c r="DN615" s="1673"/>
      <c r="DO615" s="1673"/>
      <c r="DP615" s="1673"/>
      <c r="DQ615" s="1673"/>
      <c r="DR615" s="1673"/>
      <c r="DS615" s="1673"/>
      <c r="DT615" s="1673"/>
      <c r="DU615" s="1673"/>
      <c r="DV615" s="1673"/>
      <c r="DW615" s="1673"/>
      <c r="DX615" s="1673"/>
      <c r="DY615" s="1673"/>
      <c r="DZ615" s="1673"/>
      <c r="EA615" s="1673"/>
      <c r="EB615" s="1673"/>
      <c r="EC615" s="1673"/>
      <c r="ED615" s="1673"/>
      <c r="EE615" s="1673"/>
      <c r="EF615" s="1673"/>
      <c r="EG615" s="1673"/>
      <c r="EH615" s="1673"/>
      <c r="EI615" s="1673"/>
      <c r="EJ615" s="1673"/>
      <c r="EK615" s="1673"/>
      <c r="EL615" s="1673"/>
      <c r="EM615" s="1673"/>
      <c r="EN615" s="1673"/>
      <c r="EO615" s="1673"/>
      <c r="EP615" s="1673"/>
      <c r="EQ615" s="1673"/>
      <c r="ER615" s="1673"/>
      <c r="ES615" s="1673"/>
      <c r="ET615" s="1673"/>
      <c r="EU615" s="1673"/>
      <c r="EV615" s="1673"/>
      <c r="EW615" s="1673"/>
      <c r="EX615" s="1673"/>
      <c r="EY615" s="1673"/>
      <c r="EZ615" s="1673"/>
      <c r="FA615" s="1673"/>
      <c r="FB615" s="1673"/>
      <c r="FC615" s="1673"/>
      <c r="FD615" s="1673"/>
      <c r="FE615" s="1673"/>
      <c r="FF615" s="1673"/>
      <c r="FG615" s="1673"/>
      <c r="FH615" s="1673"/>
      <c r="FI615" s="1673"/>
      <c r="FJ615" s="1673"/>
      <c r="FK615" s="1673"/>
      <c r="FL615" s="1673"/>
      <c r="FM615" s="1673"/>
      <c r="FN615" s="1673"/>
      <c r="FO615" s="1673"/>
      <c r="FP615" s="1673"/>
      <c r="FQ615" s="1673"/>
      <c r="FR615" s="1673"/>
      <c r="FS615" s="1673"/>
      <c r="FT615" s="1673"/>
      <c r="FU615" s="1673"/>
      <c r="FV615" s="1673"/>
      <c r="FW615" s="1673"/>
      <c r="FX615" s="1673"/>
      <c r="FY615" s="1673"/>
      <c r="FZ615" s="1673"/>
      <c r="GA615" s="1673"/>
      <c r="GB615" s="1673"/>
      <c r="GC615" s="1673"/>
      <c r="GD615" s="1673"/>
      <c r="GE615" s="1673"/>
      <c r="GF615" s="1673"/>
      <c r="GG615" s="1673"/>
      <c r="GH615" s="1673"/>
      <c r="GI615" s="1673"/>
      <c r="GJ615" s="1673"/>
      <c r="GK615" s="1673"/>
      <c r="GL615" s="1673"/>
      <c r="GM615" s="1673"/>
      <c r="GN615" s="1673"/>
      <c r="GO615" s="1673"/>
      <c r="GP615" s="1673"/>
      <c r="GQ615" s="1673"/>
      <c r="GR615" s="1673"/>
      <c r="GS615" s="1673"/>
      <c r="GT615" s="1673"/>
      <c r="GU615" s="1673"/>
      <c r="GV615" s="1673"/>
      <c r="GW615" s="1673"/>
      <c r="GX615" s="1673"/>
      <c r="GY615" s="1673"/>
      <c r="GZ615" s="1673"/>
      <c r="HA615" s="1673"/>
      <c r="HB615" s="1673"/>
      <c r="HC615" s="1673"/>
      <c r="HD615" s="1673"/>
      <c r="HE615" s="1673"/>
      <c r="HF615" s="1673"/>
      <c r="HG615" s="1673"/>
      <c r="HH615" s="1673"/>
      <c r="HI615" s="1673"/>
      <c r="HJ615" s="1673"/>
      <c r="HK615" s="1673"/>
      <c r="HL615" s="1673"/>
      <c r="HM615" s="1673"/>
      <c r="HN615" s="1673"/>
      <c r="HO615" s="1673"/>
      <c r="HP615" s="1673"/>
      <c r="HQ615" s="1673"/>
      <c r="HR615" s="1673"/>
      <c r="HS615" s="1673"/>
      <c r="HT615" s="1673"/>
      <c r="HU615" s="1673"/>
      <c r="HV615" s="1673"/>
      <c r="HW615" s="1673"/>
      <c r="HX615" s="1673"/>
      <c r="HY615" s="1673"/>
      <c r="HZ615" s="1673"/>
      <c r="IA615" s="1673"/>
      <c r="IB615" s="1673"/>
      <c r="IC615" s="1673"/>
      <c r="ID615" s="1673"/>
      <c r="IE615" s="1673"/>
      <c r="IF615" s="1673"/>
      <c r="IG615" s="1673"/>
      <c r="IH615" s="1673"/>
      <c r="II615" s="1673"/>
      <c r="IJ615" s="1673"/>
      <c r="IK615" s="1673"/>
      <c r="IL615" s="1673"/>
      <c r="IM615" s="1673"/>
      <c r="IN615" s="1673"/>
      <c r="IO615" s="1673"/>
      <c r="IP615" s="1673"/>
      <c r="IQ615" s="1673"/>
      <c r="IR615" s="1673"/>
      <c r="IS615" s="1673"/>
      <c r="IT615" s="1673"/>
      <c r="IU615" s="1673"/>
      <c r="IV615" s="1673"/>
    </row>
    <row r="616" spans="1:256" ht="15" customHeight="1">
      <c r="A616" s="1674"/>
      <c r="B616" s="1674"/>
      <c r="C616" s="1674"/>
      <c r="D616" s="1674"/>
      <c r="E616" s="1674"/>
      <c r="F616" s="1674"/>
      <c r="G616" s="1674"/>
      <c r="H616" s="1674"/>
      <c r="I616" s="1674"/>
      <c r="J616" s="1674"/>
      <c r="K616" s="1674"/>
      <c r="L616" s="1674"/>
      <c r="M616" s="1659"/>
      <c r="N616" s="1659"/>
      <c r="O616" s="1659"/>
      <c r="P616" s="1659"/>
      <c r="Q616" s="1659"/>
      <c r="R616" s="1659"/>
      <c r="S616" s="1659"/>
      <c r="T616" s="1659"/>
      <c r="U616" s="1659"/>
      <c r="V616" s="1659"/>
      <c r="W616" s="1659"/>
      <c r="X616" s="1659"/>
      <c r="Y616" s="1673"/>
      <c r="Z616" s="1673"/>
      <c r="AA616" s="1673"/>
      <c r="AB616" s="1673"/>
      <c r="AC616" s="1673"/>
      <c r="AD616" s="1673"/>
      <c r="AE616" s="1673"/>
      <c r="AF616" s="1673"/>
      <c r="AG616" s="1673"/>
      <c r="AH616" s="1673"/>
      <c r="AI616" s="1673"/>
      <c r="AJ616" s="1673"/>
      <c r="AK616" s="1673"/>
      <c r="AL616" s="1673"/>
      <c r="AM616" s="1673"/>
      <c r="AN616" s="1673"/>
      <c r="AO616" s="1673"/>
      <c r="AP616" s="1673"/>
      <c r="AQ616" s="1673"/>
      <c r="AR616" s="1673"/>
      <c r="AS616" s="1673"/>
      <c r="AT616" s="1673"/>
      <c r="AU616" s="1673"/>
      <c r="AV616" s="1673"/>
      <c r="AW616" s="1673"/>
      <c r="AX616" s="1673"/>
      <c r="AY616" s="1673"/>
      <c r="AZ616" s="1673"/>
      <c r="BA616" s="1673"/>
      <c r="BB616" s="1673"/>
      <c r="BC616" s="1673"/>
      <c r="BD616" s="1673"/>
      <c r="BE616" s="1673"/>
      <c r="BF616" s="1673"/>
      <c r="BG616" s="1673"/>
      <c r="BH616" s="1673"/>
      <c r="BI616" s="1673"/>
      <c r="BJ616" s="1673"/>
      <c r="BK616" s="1673"/>
      <c r="BL616" s="1673"/>
      <c r="BM616" s="1673"/>
      <c r="BN616" s="1673"/>
      <c r="BO616" s="1673"/>
      <c r="BP616" s="1673"/>
      <c r="BQ616" s="1673"/>
      <c r="BR616" s="1673"/>
      <c r="BS616" s="1673"/>
      <c r="BT616" s="1673"/>
      <c r="BU616" s="1673"/>
      <c r="BV616" s="1673"/>
      <c r="BW616" s="1673"/>
      <c r="BX616" s="1673"/>
      <c r="BY616" s="1673"/>
      <c r="BZ616" s="1673"/>
      <c r="CA616" s="1673"/>
      <c r="CB616" s="1673"/>
      <c r="CC616" s="1673"/>
      <c r="CD616" s="1673"/>
      <c r="CE616" s="1673"/>
      <c r="CF616" s="1673"/>
      <c r="CG616" s="1673"/>
      <c r="CH616" s="1673"/>
      <c r="CI616" s="1673"/>
      <c r="CJ616" s="1673"/>
      <c r="CK616" s="1673"/>
      <c r="CL616" s="1673"/>
      <c r="CM616" s="1673"/>
      <c r="CN616" s="1673"/>
      <c r="CO616" s="1673"/>
      <c r="CP616" s="1673"/>
      <c r="CQ616" s="1673"/>
      <c r="CR616" s="1673"/>
      <c r="CS616" s="1673"/>
      <c r="CT616" s="1673"/>
      <c r="CU616" s="1673"/>
      <c r="CV616" s="1673"/>
      <c r="CW616" s="1673"/>
      <c r="CX616" s="1673"/>
      <c r="CY616" s="1673"/>
      <c r="CZ616" s="1673"/>
      <c r="DA616" s="1673"/>
      <c r="DB616" s="1673"/>
      <c r="DC616" s="1673"/>
      <c r="DD616" s="1673"/>
      <c r="DE616" s="1673"/>
      <c r="DF616" s="1673"/>
      <c r="DG616" s="1673"/>
      <c r="DH616" s="1673"/>
      <c r="DI616" s="1673"/>
      <c r="DJ616" s="1673"/>
      <c r="DK616" s="1673"/>
      <c r="DL616" s="1673"/>
      <c r="DM616" s="1673"/>
      <c r="DN616" s="1673"/>
      <c r="DO616" s="1673"/>
      <c r="DP616" s="1673"/>
      <c r="DQ616" s="1673"/>
      <c r="DR616" s="1673"/>
      <c r="DS616" s="1673"/>
      <c r="DT616" s="1673"/>
      <c r="DU616" s="1673"/>
      <c r="DV616" s="1673"/>
      <c r="DW616" s="1673"/>
      <c r="DX616" s="1673"/>
      <c r="DY616" s="1673"/>
      <c r="DZ616" s="1673"/>
      <c r="EA616" s="1673"/>
      <c r="EB616" s="1673"/>
      <c r="EC616" s="1673"/>
      <c r="ED616" s="1673"/>
      <c r="EE616" s="1673"/>
      <c r="EF616" s="1673"/>
      <c r="EG616" s="1673"/>
      <c r="EH616" s="1673"/>
      <c r="EI616" s="1673"/>
      <c r="EJ616" s="1673"/>
      <c r="EK616" s="1673"/>
      <c r="EL616" s="1673"/>
      <c r="EM616" s="1673"/>
      <c r="EN616" s="1673"/>
      <c r="EO616" s="1673"/>
      <c r="EP616" s="1673"/>
      <c r="EQ616" s="1673"/>
      <c r="ER616" s="1673"/>
      <c r="ES616" s="1673"/>
      <c r="ET616" s="1673"/>
      <c r="EU616" s="1673"/>
      <c r="EV616" s="1673"/>
      <c r="EW616" s="1673"/>
      <c r="EX616" s="1673"/>
      <c r="EY616" s="1673"/>
      <c r="EZ616" s="1673"/>
      <c r="FA616" s="1673"/>
      <c r="FB616" s="1673"/>
      <c r="FC616" s="1673"/>
      <c r="FD616" s="1673"/>
      <c r="FE616" s="1673"/>
      <c r="FF616" s="1673"/>
      <c r="FG616" s="1673"/>
      <c r="FH616" s="1673"/>
      <c r="FI616" s="1673"/>
      <c r="FJ616" s="1673"/>
      <c r="FK616" s="1673"/>
      <c r="FL616" s="1673"/>
      <c r="FM616" s="1673"/>
      <c r="FN616" s="1673"/>
      <c r="FO616" s="1673"/>
      <c r="FP616" s="1673"/>
      <c r="FQ616" s="1673"/>
      <c r="FR616" s="1673"/>
      <c r="FS616" s="1673"/>
      <c r="FT616" s="1673"/>
      <c r="FU616" s="1673"/>
      <c r="FV616" s="1673"/>
      <c r="FW616" s="1673"/>
      <c r="FX616" s="1673"/>
      <c r="FY616" s="1673"/>
      <c r="FZ616" s="1673"/>
      <c r="GA616" s="1673"/>
      <c r="GB616" s="1673"/>
      <c r="GC616" s="1673"/>
      <c r="GD616" s="1673"/>
      <c r="GE616" s="1673"/>
      <c r="GF616" s="1673"/>
      <c r="GG616" s="1673"/>
      <c r="GH616" s="1673"/>
      <c r="GI616" s="1673"/>
      <c r="GJ616" s="1673"/>
      <c r="GK616" s="1673"/>
      <c r="GL616" s="1673"/>
      <c r="GM616" s="1673"/>
      <c r="GN616" s="1673"/>
      <c r="GO616" s="1673"/>
      <c r="GP616" s="1673"/>
      <c r="GQ616" s="1673"/>
      <c r="GR616" s="1673"/>
      <c r="GS616" s="1673"/>
      <c r="GT616" s="1673"/>
      <c r="GU616" s="1673"/>
      <c r="GV616" s="1673"/>
      <c r="GW616" s="1673"/>
      <c r="GX616" s="1673"/>
      <c r="GY616" s="1673"/>
      <c r="GZ616" s="1673"/>
      <c r="HA616" s="1673"/>
      <c r="HB616" s="1673"/>
      <c r="HC616" s="1673"/>
      <c r="HD616" s="1673"/>
      <c r="HE616" s="1673"/>
      <c r="HF616" s="1673"/>
      <c r="HG616" s="1673"/>
      <c r="HH616" s="1673"/>
      <c r="HI616" s="1673"/>
      <c r="HJ616" s="1673"/>
      <c r="HK616" s="1673"/>
      <c r="HL616" s="1673"/>
      <c r="HM616" s="1673"/>
      <c r="HN616" s="1673"/>
      <c r="HO616" s="1673"/>
      <c r="HP616" s="1673"/>
      <c r="HQ616" s="1673"/>
      <c r="HR616" s="1673"/>
      <c r="HS616" s="1673"/>
      <c r="HT616" s="1673"/>
      <c r="HU616" s="1673"/>
      <c r="HV616" s="1673"/>
      <c r="HW616" s="1673"/>
      <c r="HX616" s="1673"/>
      <c r="HY616" s="1673"/>
      <c r="HZ616" s="1673"/>
      <c r="IA616" s="1673"/>
      <c r="IB616" s="1673"/>
      <c r="IC616" s="1673"/>
      <c r="ID616" s="1673"/>
      <c r="IE616" s="1673"/>
      <c r="IF616" s="1673"/>
      <c r="IG616" s="1673"/>
      <c r="IH616" s="1673"/>
      <c r="II616" s="1673"/>
      <c r="IJ616" s="1673"/>
      <c r="IK616" s="1673"/>
      <c r="IL616" s="1673"/>
      <c r="IM616" s="1673"/>
      <c r="IN616" s="1673"/>
      <c r="IO616" s="1673"/>
      <c r="IP616" s="1673"/>
      <c r="IQ616" s="1673"/>
      <c r="IR616" s="1673"/>
      <c r="IS616" s="1673"/>
      <c r="IT616" s="1673"/>
      <c r="IU616" s="1673"/>
      <c r="IV616" s="1673"/>
    </row>
    <row r="617" spans="1:256" ht="15" customHeight="1">
      <c r="A617" s="1673"/>
      <c r="B617" s="1673"/>
      <c r="C617" s="1673"/>
      <c r="D617" s="1673"/>
      <c r="E617" s="1673"/>
      <c r="F617" s="1673"/>
      <c r="G617" s="1673"/>
      <c r="H617" s="1673"/>
      <c r="I617" s="1673"/>
      <c r="J617" s="1673"/>
      <c r="K617" s="1673"/>
      <c r="L617" s="1673"/>
      <c r="M617" s="1659"/>
      <c r="N617" s="1659"/>
      <c r="O617" s="1659"/>
      <c r="P617" s="1659"/>
      <c r="Q617" s="1659"/>
      <c r="R617" s="1659"/>
      <c r="S617" s="1659"/>
      <c r="T617" s="1659"/>
      <c r="U617" s="1659"/>
      <c r="V617" s="1659"/>
      <c r="W617" s="1659"/>
      <c r="X617" s="1659"/>
      <c r="Y617" s="1673"/>
      <c r="Z617" s="1673"/>
      <c r="AA617" s="1673"/>
      <c r="AB617" s="1673"/>
      <c r="AC617" s="1673"/>
      <c r="AD617" s="1673"/>
      <c r="AE617" s="1673"/>
      <c r="AF617" s="1673"/>
      <c r="AG617" s="1673"/>
      <c r="AH617" s="1673"/>
      <c r="AI617" s="1673"/>
      <c r="AJ617" s="1673"/>
      <c r="AK617" s="1673"/>
      <c r="AL617" s="1673"/>
      <c r="AM617" s="1673"/>
      <c r="AN617" s="1673"/>
      <c r="AO617" s="1673"/>
      <c r="AP617" s="1673"/>
      <c r="AQ617" s="1673"/>
      <c r="AR617" s="1673"/>
      <c r="AS617" s="1673"/>
      <c r="AT617" s="1673"/>
      <c r="AU617" s="1673"/>
      <c r="AV617" s="1673"/>
      <c r="AW617" s="1673"/>
      <c r="AX617" s="1673"/>
      <c r="AY617" s="1673"/>
      <c r="AZ617" s="1673"/>
      <c r="BA617" s="1673"/>
      <c r="BB617" s="1673"/>
      <c r="BC617" s="1673"/>
      <c r="BD617" s="1673"/>
      <c r="BE617" s="1673"/>
      <c r="BF617" s="1673"/>
      <c r="BG617" s="1673"/>
      <c r="BH617" s="1673"/>
      <c r="BI617" s="1673"/>
      <c r="BJ617" s="1673"/>
      <c r="BK617" s="1673"/>
      <c r="BL617" s="1673"/>
      <c r="BM617" s="1673"/>
      <c r="BN617" s="1673"/>
      <c r="BO617" s="1673"/>
      <c r="BP617" s="1673"/>
      <c r="BQ617" s="1673"/>
      <c r="BR617" s="1673"/>
      <c r="BS617" s="1673"/>
      <c r="BT617" s="1673"/>
      <c r="BU617" s="1673"/>
      <c r="BV617" s="1673"/>
      <c r="BW617" s="1673"/>
      <c r="BX617" s="1673"/>
      <c r="BY617" s="1673"/>
      <c r="BZ617" s="1673"/>
      <c r="CA617" s="1673"/>
      <c r="CB617" s="1673"/>
      <c r="CC617" s="1673"/>
      <c r="CD617" s="1673"/>
      <c r="CE617" s="1673"/>
      <c r="CF617" s="1673"/>
      <c r="CG617" s="1673"/>
      <c r="CH617" s="1673"/>
      <c r="CI617" s="1673"/>
      <c r="CJ617" s="1673"/>
      <c r="CK617" s="1673"/>
      <c r="CL617" s="1673"/>
      <c r="CM617" s="1673"/>
      <c r="CN617" s="1673"/>
      <c r="CO617" s="1673"/>
      <c r="CP617" s="1673"/>
      <c r="CQ617" s="1673"/>
      <c r="CR617" s="1673"/>
      <c r="CS617" s="1673"/>
      <c r="CT617" s="1673"/>
      <c r="CU617" s="1673"/>
      <c r="CV617" s="1673"/>
      <c r="CW617" s="1673"/>
      <c r="CX617" s="1673"/>
      <c r="CY617" s="1673"/>
      <c r="CZ617" s="1673"/>
      <c r="DA617" s="1673"/>
      <c r="DB617" s="1673"/>
      <c r="DC617" s="1673"/>
      <c r="DD617" s="1673"/>
      <c r="DE617" s="1673"/>
      <c r="DF617" s="1673"/>
      <c r="DG617" s="1673"/>
      <c r="DH617" s="1673"/>
      <c r="DI617" s="1673"/>
      <c r="DJ617" s="1673"/>
      <c r="DK617" s="1673"/>
      <c r="DL617" s="1673"/>
      <c r="DM617" s="1673"/>
      <c r="DN617" s="1673"/>
      <c r="DO617" s="1673"/>
      <c r="DP617" s="1673"/>
      <c r="DQ617" s="1673"/>
      <c r="DR617" s="1673"/>
      <c r="DS617" s="1673"/>
      <c r="DT617" s="1673"/>
      <c r="DU617" s="1673"/>
      <c r="DV617" s="1673"/>
      <c r="DW617" s="1673"/>
      <c r="DX617" s="1673"/>
      <c r="DY617" s="1673"/>
      <c r="DZ617" s="1673"/>
      <c r="EA617" s="1673"/>
      <c r="EB617" s="1673"/>
      <c r="EC617" s="1673"/>
      <c r="ED617" s="1673"/>
      <c r="EE617" s="1673"/>
      <c r="EF617" s="1673"/>
      <c r="EG617" s="1673"/>
      <c r="EH617" s="1673"/>
      <c r="EI617" s="1673"/>
      <c r="EJ617" s="1673"/>
      <c r="EK617" s="1673"/>
      <c r="EL617" s="1673"/>
      <c r="EM617" s="1673"/>
      <c r="EN617" s="1673"/>
      <c r="EO617" s="1673"/>
      <c r="EP617" s="1673"/>
      <c r="EQ617" s="1673"/>
      <c r="ER617" s="1673"/>
      <c r="ES617" s="1673"/>
      <c r="ET617" s="1673"/>
      <c r="EU617" s="1673"/>
      <c r="EV617" s="1673"/>
      <c r="EW617" s="1673"/>
      <c r="EX617" s="1673"/>
      <c r="EY617" s="1673"/>
      <c r="EZ617" s="1673"/>
      <c r="FA617" s="1673"/>
      <c r="FB617" s="1673"/>
      <c r="FC617" s="1673"/>
      <c r="FD617" s="1673"/>
      <c r="FE617" s="1673"/>
      <c r="FF617" s="1673"/>
      <c r="FG617" s="1673"/>
      <c r="FH617" s="1673"/>
      <c r="FI617" s="1673"/>
      <c r="FJ617" s="1673"/>
      <c r="FK617" s="1673"/>
      <c r="FL617" s="1673"/>
      <c r="FM617" s="1673"/>
      <c r="FN617" s="1673"/>
      <c r="FO617" s="1673"/>
      <c r="FP617" s="1673"/>
      <c r="FQ617" s="1673"/>
      <c r="FR617" s="1673"/>
      <c r="FS617" s="1673"/>
      <c r="FT617" s="1673"/>
      <c r="FU617" s="1673"/>
      <c r="FV617" s="1673"/>
      <c r="FW617" s="1673"/>
      <c r="FX617" s="1673"/>
      <c r="FY617" s="1673"/>
      <c r="FZ617" s="1673"/>
      <c r="GA617" s="1673"/>
      <c r="GB617" s="1673"/>
      <c r="GC617" s="1673"/>
      <c r="GD617" s="1673"/>
      <c r="GE617" s="1673"/>
      <c r="GF617" s="1673"/>
      <c r="GG617" s="1673"/>
      <c r="GH617" s="1673"/>
      <c r="GI617" s="1673"/>
      <c r="GJ617" s="1673"/>
      <c r="GK617" s="1673"/>
      <c r="GL617" s="1673"/>
      <c r="GM617" s="1673"/>
      <c r="GN617" s="1673"/>
      <c r="GO617" s="1673"/>
      <c r="GP617" s="1673"/>
      <c r="GQ617" s="1673"/>
      <c r="GR617" s="1673"/>
      <c r="GS617" s="1673"/>
      <c r="GT617" s="1673"/>
      <c r="GU617" s="1673"/>
      <c r="GV617" s="1673"/>
      <c r="GW617" s="1673"/>
      <c r="GX617" s="1673"/>
      <c r="GY617" s="1673"/>
      <c r="GZ617" s="1673"/>
      <c r="HA617" s="1673"/>
      <c r="HB617" s="1673"/>
      <c r="HC617" s="1673"/>
      <c r="HD617" s="1673"/>
      <c r="HE617" s="1673"/>
      <c r="HF617" s="1673"/>
      <c r="HG617" s="1673"/>
      <c r="HH617" s="1673"/>
      <c r="HI617" s="1673"/>
      <c r="HJ617" s="1673"/>
      <c r="HK617" s="1673"/>
      <c r="HL617" s="1673"/>
      <c r="HM617" s="1673"/>
      <c r="HN617" s="1673"/>
      <c r="HO617" s="1673"/>
      <c r="HP617" s="1673"/>
      <c r="HQ617" s="1673"/>
      <c r="HR617" s="1673"/>
      <c r="HS617" s="1673"/>
      <c r="HT617" s="1673"/>
      <c r="HU617" s="1673"/>
      <c r="HV617" s="1673"/>
      <c r="HW617" s="1673"/>
      <c r="HX617" s="1673"/>
      <c r="HY617" s="1673"/>
      <c r="HZ617" s="1673"/>
      <c r="IA617" s="1673"/>
      <c r="IB617" s="1673"/>
      <c r="IC617" s="1673"/>
      <c r="ID617" s="1673"/>
      <c r="IE617" s="1673"/>
      <c r="IF617" s="1673"/>
      <c r="IG617" s="1673"/>
      <c r="IH617" s="1673"/>
      <c r="II617" s="1673"/>
      <c r="IJ617" s="1673"/>
      <c r="IK617" s="1673"/>
      <c r="IL617" s="1673"/>
      <c r="IM617" s="1673"/>
      <c r="IN617" s="1673"/>
      <c r="IO617" s="1673"/>
      <c r="IP617" s="1673"/>
      <c r="IQ617" s="1673"/>
      <c r="IR617" s="1673"/>
      <c r="IS617" s="1673"/>
      <c r="IT617" s="1673"/>
      <c r="IU617" s="1673"/>
      <c r="IV617" s="1673"/>
    </row>
    <row r="643" spans="1:12">
      <c r="A643" s="1676"/>
      <c r="B643" s="1676"/>
      <c r="C643" s="1676"/>
      <c r="D643" s="1676"/>
      <c r="E643" s="1676"/>
      <c r="F643" s="1676"/>
      <c r="G643" s="1676"/>
      <c r="H643" s="1676"/>
      <c r="I643" s="1676"/>
      <c r="J643" s="1676"/>
      <c r="K643" s="1676"/>
      <c r="L643" s="1676"/>
    </row>
    <row r="644" spans="1:12">
      <c r="A644" s="1674"/>
      <c r="B644" s="1674"/>
      <c r="C644" s="1674"/>
      <c r="D644" s="1674"/>
      <c r="E644" s="1674"/>
      <c r="F644" s="1674"/>
      <c r="G644" s="1674"/>
      <c r="H644" s="1674"/>
      <c r="I644" s="1674"/>
      <c r="J644" s="1674"/>
      <c r="K644" s="1674"/>
      <c r="L644" s="1674"/>
    </row>
    <row r="671" spans="1:12">
      <c r="A671" s="1676"/>
      <c r="B671" s="1676"/>
      <c r="C671" s="1676"/>
      <c r="D671" s="1676"/>
      <c r="E671" s="1676"/>
      <c r="F671" s="1676"/>
      <c r="G671" s="1676"/>
      <c r="H671" s="1676"/>
      <c r="I671" s="1676"/>
      <c r="J671" s="1676"/>
      <c r="K671" s="1676"/>
      <c r="L671" s="1676"/>
    </row>
    <row r="672" spans="1:12">
      <c r="A672" s="1674"/>
      <c r="B672" s="1674"/>
      <c r="C672" s="1674"/>
      <c r="D672" s="1674"/>
      <c r="E672" s="1674"/>
      <c r="F672" s="1674"/>
      <c r="G672" s="1674"/>
      <c r="H672" s="1674"/>
      <c r="I672" s="1674"/>
      <c r="J672" s="1674"/>
      <c r="K672" s="1674"/>
      <c r="L672" s="1674"/>
    </row>
    <row r="699" spans="1:256" ht="15" customHeight="1">
      <c r="A699" s="1674"/>
      <c r="B699" s="1674"/>
      <c r="C699" s="1674"/>
      <c r="D699" s="1674"/>
      <c r="E699" s="1674"/>
      <c r="F699" s="1674"/>
      <c r="G699" s="1674"/>
      <c r="H699" s="1674"/>
      <c r="I699" s="1674"/>
      <c r="J699" s="1674"/>
      <c r="K699" s="1674"/>
      <c r="L699" s="1674"/>
      <c r="M699" s="1659"/>
      <c r="N699" s="1659"/>
      <c r="O699" s="1659"/>
      <c r="P699" s="1659"/>
      <c r="Q699" s="1659"/>
      <c r="R699" s="1659"/>
      <c r="S699" s="1659"/>
      <c r="T699" s="1659"/>
      <c r="U699" s="1659"/>
      <c r="V699" s="1659"/>
      <c r="W699" s="1659"/>
      <c r="X699" s="1659"/>
      <c r="Y699" s="1673"/>
      <c r="Z699" s="1673"/>
      <c r="AA699" s="1673"/>
      <c r="AB699" s="1673"/>
      <c r="AC699" s="1673"/>
      <c r="AD699" s="1673"/>
      <c r="AE699" s="1673"/>
      <c r="AF699" s="1673"/>
      <c r="AG699" s="1673"/>
      <c r="AH699" s="1673"/>
      <c r="AI699" s="1673"/>
      <c r="AJ699" s="1673"/>
      <c r="AK699" s="1673"/>
      <c r="AL699" s="1673"/>
      <c r="AM699" s="1673"/>
      <c r="AN699" s="1673"/>
      <c r="AO699" s="1673"/>
      <c r="AP699" s="1673"/>
      <c r="AQ699" s="1673"/>
      <c r="AR699" s="1673"/>
      <c r="AS699" s="1673"/>
      <c r="AT699" s="1673"/>
      <c r="AU699" s="1673"/>
      <c r="AV699" s="1673"/>
      <c r="AW699" s="1673"/>
      <c r="AX699" s="1673"/>
      <c r="AY699" s="1673"/>
      <c r="AZ699" s="1673"/>
      <c r="BA699" s="1673"/>
      <c r="BB699" s="1673"/>
      <c r="BC699" s="1673"/>
      <c r="BD699" s="1673"/>
      <c r="BE699" s="1673"/>
      <c r="BF699" s="1673"/>
      <c r="BG699" s="1673"/>
      <c r="BH699" s="1673"/>
      <c r="BI699" s="1673"/>
      <c r="BJ699" s="1673"/>
      <c r="BK699" s="1673"/>
      <c r="BL699" s="1673"/>
      <c r="BM699" s="1673"/>
      <c r="BN699" s="1673"/>
      <c r="BO699" s="1673"/>
      <c r="BP699" s="1673"/>
      <c r="BQ699" s="1673"/>
      <c r="BR699" s="1673"/>
      <c r="BS699" s="1673"/>
      <c r="BT699" s="1673"/>
      <c r="BU699" s="1673"/>
      <c r="BV699" s="1673"/>
      <c r="BW699" s="1673"/>
      <c r="BX699" s="1673"/>
      <c r="BY699" s="1673"/>
      <c r="BZ699" s="1673"/>
      <c r="CA699" s="1673"/>
      <c r="CB699" s="1673"/>
      <c r="CC699" s="1673"/>
      <c r="CD699" s="1673"/>
      <c r="CE699" s="1673"/>
      <c r="CF699" s="1673"/>
      <c r="CG699" s="1673"/>
      <c r="CH699" s="1673"/>
      <c r="CI699" s="1673"/>
      <c r="CJ699" s="1673"/>
      <c r="CK699" s="1673"/>
      <c r="CL699" s="1673"/>
      <c r="CM699" s="1673"/>
      <c r="CN699" s="1673"/>
      <c r="CO699" s="1673"/>
      <c r="CP699" s="1673"/>
      <c r="CQ699" s="1673"/>
      <c r="CR699" s="1673"/>
      <c r="CS699" s="1673"/>
      <c r="CT699" s="1673"/>
      <c r="CU699" s="1673"/>
      <c r="CV699" s="1673"/>
      <c r="CW699" s="1673"/>
      <c r="CX699" s="1673"/>
      <c r="CY699" s="1673"/>
      <c r="CZ699" s="1673"/>
      <c r="DA699" s="1673"/>
      <c r="DB699" s="1673"/>
      <c r="DC699" s="1673"/>
      <c r="DD699" s="1673"/>
      <c r="DE699" s="1673"/>
      <c r="DF699" s="1673"/>
      <c r="DG699" s="1673"/>
      <c r="DH699" s="1673"/>
      <c r="DI699" s="1673"/>
      <c r="DJ699" s="1673"/>
      <c r="DK699" s="1673"/>
      <c r="DL699" s="1673"/>
      <c r="DM699" s="1673"/>
      <c r="DN699" s="1673"/>
      <c r="DO699" s="1673"/>
      <c r="DP699" s="1673"/>
      <c r="DQ699" s="1673"/>
      <c r="DR699" s="1673"/>
      <c r="DS699" s="1673"/>
      <c r="DT699" s="1673"/>
      <c r="DU699" s="1673"/>
      <c r="DV699" s="1673"/>
      <c r="DW699" s="1673"/>
      <c r="DX699" s="1673"/>
      <c r="DY699" s="1673"/>
      <c r="DZ699" s="1673"/>
      <c r="EA699" s="1673"/>
      <c r="EB699" s="1673"/>
      <c r="EC699" s="1673"/>
      <c r="ED699" s="1673"/>
      <c r="EE699" s="1673"/>
      <c r="EF699" s="1673"/>
      <c r="EG699" s="1673"/>
      <c r="EH699" s="1673"/>
      <c r="EI699" s="1673"/>
      <c r="EJ699" s="1673"/>
      <c r="EK699" s="1673"/>
      <c r="EL699" s="1673"/>
      <c r="EM699" s="1673"/>
      <c r="EN699" s="1673"/>
      <c r="EO699" s="1673"/>
      <c r="EP699" s="1673"/>
      <c r="EQ699" s="1673"/>
      <c r="ER699" s="1673"/>
      <c r="ES699" s="1673"/>
      <c r="ET699" s="1673"/>
      <c r="EU699" s="1673"/>
      <c r="EV699" s="1673"/>
      <c r="EW699" s="1673"/>
      <c r="EX699" s="1673"/>
      <c r="EY699" s="1673"/>
      <c r="EZ699" s="1673"/>
      <c r="FA699" s="1673"/>
      <c r="FB699" s="1673"/>
      <c r="FC699" s="1673"/>
      <c r="FD699" s="1673"/>
      <c r="FE699" s="1673"/>
      <c r="FF699" s="1673"/>
      <c r="FG699" s="1673"/>
      <c r="FH699" s="1673"/>
      <c r="FI699" s="1673"/>
      <c r="FJ699" s="1673"/>
      <c r="FK699" s="1673"/>
      <c r="FL699" s="1673"/>
      <c r="FM699" s="1673"/>
      <c r="FN699" s="1673"/>
      <c r="FO699" s="1673"/>
      <c r="FP699" s="1673"/>
      <c r="FQ699" s="1673"/>
      <c r="FR699" s="1673"/>
      <c r="FS699" s="1673"/>
      <c r="FT699" s="1673"/>
      <c r="FU699" s="1673"/>
      <c r="FV699" s="1673"/>
      <c r="FW699" s="1673"/>
      <c r="FX699" s="1673"/>
      <c r="FY699" s="1673"/>
      <c r="FZ699" s="1673"/>
      <c r="GA699" s="1673"/>
      <c r="GB699" s="1673"/>
      <c r="GC699" s="1673"/>
      <c r="GD699" s="1673"/>
      <c r="GE699" s="1673"/>
      <c r="GF699" s="1673"/>
      <c r="GG699" s="1673"/>
      <c r="GH699" s="1673"/>
      <c r="GI699" s="1673"/>
      <c r="GJ699" s="1673"/>
      <c r="GK699" s="1673"/>
      <c r="GL699" s="1673"/>
      <c r="GM699" s="1673"/>
      <c r="GN699" s="1673"/>
      <c r="GO699" s="1673"/>
      <c r="GP699" s="1673"/>
      <c r="GQ699" s="1673"/>
      <c r="GR699" s="1673"/>
      <c r="GS699" s="1673"/>
      <c r="GT699" s="1673"/>
      <c r="GU699" s="1673"/>
      <c r="GV699" s="1673"/>
      <c r="GW699" s="1673"/>
      <c r="GX699" s="1673"/>
      <c r="GY699" s="1673"/>
      <c r="GZ699" s="1673"/>
      <c r="HA699" s="1673"/>
      <c r="HB699" s="1673"/>
      <c r="HC699" s="1673"/>
      <c r="HD699" s="1673"/>
      <c r="HE699" s="1673"/>
      <c r="HF699" s="1673"/>
      <c r="HG699" s="1673"/>
      <c r="HH699" s="1673"/>
      <c r="HI699" s="1673"/>
      <c r="HJ699" s="1673"/>
      <c r="HK699" s="1673"/>
      <c r="HL699" s="1673"/>
      <c r="HM699" s="1673"/>
      <c r="HN699" s="1673"/>
      <c r="HO699" s="1673"/>
      <c r="HP699" s="1673"/>
      <c r="HQ699" s="1673"/>
      <c r="HR699" s="1673"/>
      <c r="HS699" s="1673"/>
      <c r="HT699" s="1673"/>
      <c r="HU699" s="1673"/>
      <c r="HV699" s="1673"/>
      <c r="HW699" s="1673"/>
      <c r="HX699" s="1673"/>
      <c r="HY699" s="1673"/>
      <c r="HZ699" s="1673"/>
      <c r="IA699" s="1673"/>
      <c r="IB699" s="1673"/>
      <c r="IC699" s="1673"/>
      <c r="ID699" s="1673"/>
      <c r="IE699" s="1673"/>
      <c r="IF699" s="1673"/>
      <c r="IG699" s="1673"/>
      <c r="IH699" s="1673"/>
      <c r="II699" s="1673"/>
      <c r="IJ699" s="1673"/>
      <c r="IK699" s="1673"/>
      <c r="IL699" s="1673"/>
      <c r="IM699" s="1673"/>
      <c r="IN699" s="1673"/>
      <c r="IO699" s="1673"/>
      <c r="IP699" s="1673"/>
      <c r="IQ699" s="1673"/>
      <c r="IR699" s="1673"/>
      <c r="IS699" s="1673"/>
      <c r="IT699" s="1673"/>
      <c r="IU699" s="1673"/>
      <c r="IV699" s="1673"/>
    </row>
    <row r="700" spans="1:256" ht="15" customHeight="1">
      <c r="A700" s="1674"/>
      <c r="B700" s="1674"/>
      <c r="C700" s="1674"/>
      <c r="D700" s="1674"/>
      <c r="E700" s="1674"/>
      <c r="F700" s="1674"/>
      <c r="G700" s="1674"/>
      <c r="H700" s="1674"/>
      <c r="I700" s="1674"/>
      <c r="J700" s="1674"/>
      <c r="K700" s="1674"/>
      <c r="L700" s="1674"/>
      <c r="M700" s="1659"/>
      <c r="N700" s="1659"/>
      <c r="O700" s="1659"/>
      <c r="P700" s="1659"/>
      <c r="Q700" s="1659"/>
      <c r="R700" s="1659"/>
      <c r="S700" s="1659"/>
      <c r="T700" s="1659"/>
      <c r="U700" s="1659"/>
      <c r="V700" s="1659"/>
      <c r="W700" s="1659"/>
      <c r="X700" s="1659"/>
      <c r="Y700" s="1673"/>
      <c r="Z700" s="1673"/>
      <c r="AA700" s="1673"/>
      <c r="AB700" s="1673"/>
      <c r="AC700" s="1673"/>
      <c r="AD700" s="1673"/>
      <c r="AE700" s="1673"/>
      <c r="AF700" s="1673"/>
      <c r="AG700" s="1673"/>
      <c r="AH700" s="1673"/>
      <c r="AI700" s="1673"/>
      <c r="AJ700" s="1673"/>
      <c r="AK700" s="1673"/>
      <c r="AL700" s="1673"/>
      <c r="AM700" s="1673"/>
      <c r="AN700" s="1673"/>
      <c r="AO700" s="1673"/>
      <c r="AP700" s="1673"/>
      <c r="AQ700" s="1673"/>
      <c r="AR700" s="1673"/>
      <c r="AS700" s="1673"/>
      <c r="AT700" s="1673"/>
      <c r="AU700" s="1673"/>
      <c r="AV700" s="1673"/>
      <c r="AW700" s="1673"/>
      <c r="AX700" s="1673"/>
      <c r="AY700" s="1673"/>
      <c r="AZ700" s="1673"/>
      <c r="BA700" s="1673"/>
      <c r="BB700" s="1673"/>
      <c r="BC700" s="1673"/>
      <c r="BD700" s="1673"/>
      <c r="BE700" s="1673"/>
      <c r="BF700" s="1673"/>
      <c r="BG700" s="1673"/>
      <c r="BH700" s="1673"/>
      <c r="BI700" s="1673"/>
      <c r="BJ700" s="1673"/>
      <c r="BK700" s="1673"/>
      <c r="BL700" s="1673"/>
      <c r="BM700" s="1673"/>
      <c r="BN700" s="1673"/>
      <c r="BO700" s="1673"/>
      <c r="BP700" s="1673"/>
      <c r="BQ700" s="1673"/>
      <c r="BR700" s="1673"/>
      <c r="BS700" s="1673"/>
      <c r="BT700" s="1673"/>
      <c r="BU700" s="1673"/>
      <c r="BV700" s="1673"/>
      <c r="BW700" s="1673"/>
      <c r="BX700" s="1673"/>
      <c r="BY700" s="1673"/>
      <c r="BZ700" s="1673"/>
      <c r="CA700" s="1673"/>
      <c r="CB700" s="1673"/>
      <c r="CC700" s="1673"/>
      <c r="CD700" s="1673"/>
      <c r="CE700" s="1673"/>
      <c r="CF700" s="1673"/>
      <c r="CG700" s="1673"/>
      <c r="CH700" s="1673"/>
      <c r="CI700" s="1673"/>
      <c r="CJ700" s="1673"/>
      <c r="CK700" s="1673"/>
      <c r="CL700" s="1673"/>
      <c r="CM700" s="1673"/>
      <c r="CN700" s="1673"/>
      <c r="CO700" s="1673"/>
      <c r="CP700" s="1673"/>
      <c r="CQ700" s="1673"/>
      <c r="CR700" s="1673"/>
      <c r="CS700" s="1673"/>
      <c r="CT700" s="1673"/>
      <c r="CU700" s="1673"/>
      <c r="CV700" s="1673"/>
      <c r="CW700" s="1673"/>
      <c r="CX700" s="1673"/>
      <c r="CY700" s="1673"/>
      <c r="CZ700" s="1673"/>
      <c r="DA700" s="1673"/>
      <c r="DB700" s="1673"/>
      <c r="DC700" s="1673"/>
      <c r="DD700" s="1673"/>
      <c r="DE700" s="1673"/>
      <c r="DF700" s="1673"/>
      <c r="DG700" s="1673"/>
      <c r="DH700" s="1673"/>
      <c r="DI700" s="1673"/>
      <c r="DJ700" s="1673"/>
      <c r="DK700" s="1673"/>
      <c r="DL700" s="1673"/>
      <c r="DM700" s="1673"/>
      <c r="DN700" s="1673"/>
      <c r="DO700" s="1673"/>
      <c r="DP700" s="1673"/>
      <c r="DQ700" s="1673"/>
      <c r="DR700" s="1673"/>
      <c r="DS700" s="1673"/>
      <c r="DT700" s="1673"/>
      <c r="DU700" s="1673"/>
      <c r="DV700" s="1673"/>
      <c r="DW700" s="1673"/>
      <c r="DX700" s="1673"/>
      <c r="DY700" s="1673"/>
      <c r="DZ700" s="1673"/>
      <c r="EA700" s="1673"/>
      <c r="EB700" s="1673"/>
      <c r="EC700" s="1673"/>
      <c r="ED700" s="1673"/>
      <c r="EE700" s="1673"/>
      <c r="EF700" s="1673"/>
      <c r="EG700" s="1673"/>
      <c r="EH700" s="1673"/>
      <c r="EI700" s="1673"/>
      <c r="EJ700" s="1673"/>
      <c r="EK700" s="1673"/>
      <c r="EL700" s="1673"/>
      <c r="EM700" s="1673"/>
      <c r="EN700" s="1673"/>
      <c r="EO700" s="1673"/>
      <c r="EP700" s="1673"/>
      <c r="EQ700" s="1673"/>
      <c r="ER700" s="1673"/>
      <c r="ES700" s="1673"/>
      <c r="ET700" s="1673"/>
      <c r="EU700" s="1673"/>
      <c r="EV700" s="1673"/>
      <c r="EW700" s="1673"/>
      <c r="EX700" s="1673"/>
      <c r="EY700" s="1673"/>
      <c r="EZ700" s="1673"/>
      <c r="FA700" s="1673"/>
      <c r="FB700" s="1673"/>
      <c r="FC700" s="1673"/>
      <c r="FD700" s="1673"/>
      <c r="FE700" s="1673"/>
      <c r="FF700" s="1673"/>
      <c r="FG700" s="1673"/>
      <c r="FH700" s="1673"/>
      <c r="FI700" s="1673"/>
      <c r="FJ700" s="1673"/>
      <c r="FK700" s="1673"/>
      <c r="FL700" s="1673"/>
      <c r="FM700" s="1673"/>
      <c r="FN700" s="1673"/>
      <c r="FO700" s="1673"/>
      <c r="FP700" s="1673"/>
      <c r="FQ700" s="1673"/>
      <c r="FR700" s="1673"/>
      <c r="FS700" s="1673"/>
      <c r="FT700" s="1673"/>
      <c r="FU700" s="1673"/>
      <c r="FV700" s="1673"/>
      <c r="FW700" s="1673"/>
      <c r="FX700" s="1673"/>
      <c r="FY700" s="1673"/>
      <c r="FZ700" s="1673"/>
      <c r="GA700" s="1673"/>
      <c r="GB700" s="1673"/>
      <c r="GC700" s="1673"/>
      <c r="GD700" s="1673"/>
      <c r="GE700" s="1673"/>
      <c r="GF700" s="1673"/>
      <c r="GG700" s="1673"/>
      <c r="GH700" s="1673"/>
      <c r="GI700" s="1673"/>
      <c r="GJ700" s="1673"/>
      <c r="GK700" s="1673"/>
      <c r="GL700" s="1673"/>
      <c r="GM700" s="1673"/>
      <c r="GN700" s="1673"/>
      <c r="GO700" s="1673"/>
      <c r="GP700" s="1673"/>
      <c r="GQ700" s="1673"/>
      <c r="GR700" s="1673"/>
      <c r="GS700" s="1673"/>
      <c r="GT700" s="1673"/>
      <c r="GU700" s="1673"/>
      <c r="GV700" s="1673"/>
      <c r="GW700" s="1673"/>
      <c r="GX700" s="1673"/>
      <c r="GY700" s="1673"/>
      <c r="GZ700" s="1673"/>
      <c r="HA700" s="1673"/>
      <c r="HB700" s="1673"/>
      <c r="HC700" s="1673"/>
      <c r="HD700" s="1673"/>
      <c r="HE700" s="1673"/>
      <c r="HF700" s="1673"/>
      <c r="HG700" s="1673"/>
      <c r="HH700" s="1673"/>
      <c r="HI700" s="1673"/>
      <c r="HJ700" s="1673"/>
      <c r="HK700" s="1673"/>
      <c r="HL700" s="1673"/>
      <c r="HM700" s="1673"/>
      <c r="HN700" s="1673"/>
      <c r="HO700" s="1673"/>
      <c r="HP700" s="1673"/>
      <c r="HQ700" s="1673"/>
      <c r="HR700" s="1673"/>
      <c r="HS700" s="1673"/>
      <c r="HT700" s="1673"/>
      <c r="HU700" s="1673"/>
      <c r="HV700" s="1673"/>
      <c r="HW700" s="1673"/>
      <c r="HX700" s="1673"/>
      <c r="HY700" s="1673"/>
      <c r="HZ700" s="1673"/>
      <c r="IA700" s="1673"/>
      <c r="IB700" s="1673"/>
      <c r="IC700" s="1673"/>
      <c r="ID700" s="1673"/>
      <c r="IE700" s="1673"/>
      <c r="IF700" s="1673"/>
      <c r="IG700" s="1673"/>
      <c r="IH700" s="1673"/>
      <c r="II700" s="1673"/>
      <c r="IJ700" s="1673"/>
      <c r="IK700" s="1673"/>
      <c r="IL700" s="1673"/>
      <c r="IM700" s="1673"/>
      <c r="IN700" s="1673"/>
      <c r="IO700" s="1673"/>
      <c r="IP700" s="1673"/>
      <c r="IQ700" s="1673"/>
      <c r="IR700" s="1673"/>
      <c r="IS700" s="1673"/>
      <c r="IT700" s="1673"/>
      <c r="IU700" s="1673"/>
      <c r="IV700" s="1673"/>
    </row>
    <row r="701" spans="1:256" ht="15" customHeight="1">
      <c r="A701" s="1673"/>
      <c r="B701" s="1673"/>
      <c r="C701" s="1673"/>
      <c r="D701" s="1673"/>
      <c r="E701" s="1673"/>
      <c r="F701" s="1673"/>
      <c r="G701" s="1673"/>
      <c r="H701" s="1673"/>
      <c r="I701" s="1673"/>
      <c r="J701" s="1673"/>
      <c r="K701" s="1673"/>
      <c r="L701" s="1673"/>
      <c r="M701" s="1659"/>
      <c r="N701" s="1659"/>
      <c r="O701" s="1659"/>
      <c r="P701" s="1659"/>
      <c r="Q701" s="1659"/>
      <c r="R701" s="1659"/>
      <c r="S701" s="1659"/>
      <c r="T701" s="1659"/>
      <c r="U701" s="1659"/>
      <c r="V701" s="1659"/>
      <c r="W701" s="1659"/>
      <c r="X701" s="1659"/>
      <c r="Y701" s="1673"/>
      <c r="Z701" s="1673"/>
      <c r="AA701" s="1673"/>
      <c r="AB701" s="1673"/>
      <c r="AC701" s="1673"/>
      <c r="AD701" s="1673"/>
      <c r="AE701" s="1673"/>
      <c r="AF701" s="1673"/>
      <c r="AG701" s="1673"/>
      <c r="AH701" s="1673"/>
      <c r="AI701" s="1673"/>
      <c r="AJ701" s="1673"/>
      <c r="AK701" s="1673"/>
      <c r="AL701" s="1673"/>
      <c r="AM701" s="1673"/>
      <c r="AN701" s="1673"/>
      <c r="AO701" s="1673"/>
      <c r="AP701" s="1673"/>
      <c r="AQ701" s="1673"/>
      <c r="AR701" s="1673"/>
      <c r="AS701" s="1673"/>
      <c r="AT701" s="1673"/>
      <c r="AU701" s="1673"/>
      <c r="AV701" s="1673"/>
      <c r="AW701" s="1673"/>
      <c r="AX701" s="1673"/>
      <c r="AY701" s="1673"/>
      <c r="AZ701" s="1673"/>
      <c r="BA701" s="1673"/>
      <c r="BB701" s="1673"/>
      <c r="BC701" s="1673"/>
      <c r="BD701" s="1673"/>
      <c r="BE701" s="1673"/>
      <c r="BF701" s="1673"/>
      <c r="BG701" s="1673"/>
      <c r="BH701" s="1673"/>
      <c r="BI701" s="1673"/>
      <c r="BJ701" s="1673"/>
      <c r="BK701" s="1673"/>
      <c r="BL701" s="1673"/>
      <c r="BM701" s="1673"/>
      <c r="BN701" s="1673"/>
      <c r="BO701" s="1673"/>
      <c r="BP701" s="1673"/>
      <c r="BQ701" s="1673"/>
      <c r="BR701" s="1673"/>
      <c r="BS701" s="1673"/>
      <c r="BT701" s="1673"/>
      <c r="BU701" s="1673"/>
      <c r="BV701" s="1673"/>
      <c r="BW701" s="1673"/>
      <c r="BX701" s="1673"/>
      <c r="BY701" s="1673"/>
      <c r="BZ701" s="1673"/>
      <c r="CA701" s="1673"/>
      <c r="CB701" s="1673"/>
      <c r="CC701" s="1673"/>
      <c r="CD701" s="1673"/>
      <c r="CE701" s="1673"/>
      <c r="CF701" s="1673"/>
      <c r="CG701" s="1673"/>
      <c r="CH701" s="1673"/>
      <c r="CI701" s="1673"/>
      <c r="CJ701" s="1673"/>
      <c r="CK701" s="1673"/>
      <c r="CL701" s="1673"/>
      <c r="CM701" s="1673"/>
      <c r="CN701" s="1673"/>
      <c r="CO701" s="1673"/>
      <c r="CP701" s="1673"/>
      <c r="CQ701" s="1673"/>
      <c r="CR701" s="1673"/>
      <c r="CS701" s="1673"/>
      <c r="CT701" s="1673"/>
      <c r="CU701" s="1673"/>
      <c r="CV701" s="1673"/>
      <c r="CW701" s="1673"/>
      <c r="CX701" s="1673"/>
      <c r="CY701" s="1673"/>
      <c r="CZ701" s="1673"/>
      <c r="DA701" s="1673"/>
      <c r="DB701" s="1673"/>
      <c r="DC701" s="1673"/>
      <c r="DD701" s="1673"/>
      <c r="DE701" s="1673"/>
      <c r="DF701" s="1673"/>
      <c r="DG701" s="1673"/>
      <c r="DH701" s="1673"/>
      <c r="DI701" s="1673"/>
      <c r="DJ701" s="1673"/>
      <c r="DK701" s="1673"/>
      <c r="DL701" s="1673"/>
      <c r="DM701" s="1673"/>
      <c r="DN701" s="1673"/>
      <c r="DO701" s="1673"/>
      <c r="DP701" s="1673"/>
      <c r="DQ701" s="1673"/>
      <c r="DR701" s="1673"/>
      <c r="DS701" s="1673"/>
      <c r="DT701" s="1673"/>
      <c r="DU701" s="1673"/>
      <c r="DV701" s="1673"/>
      <c r="DW701" s="1673"/>
      <c r="DX701" s="1673"/>
      <c r="DY701" s="1673"/>
      <c r="DZ701" s="1673"/>
      <c r="EA701" s="1673"/>
      <c r="EB701" s="1673"/>
      <c r="EC701" s="1673"/>
      <c r="ED701" s="1673"/>
      <c r="EE701" s="1673"/>
      <c r="EF701" s="1673"/>
      <c r="EG701" s="1673"/>
      <c r="EH701" s="1673"/>
      <c r="EI701" s="1673"/>
      <c r="EJ701" s="1673"/>
      <c r="EK701" s="1673"/>
      <c r="EL701" s="1673"/>
      <c r="EM701" s="1673"/>
      <c r="EN701" s="1673"/>
      <c r="EO701" s="1673"/>
      <c r="EP701" s="1673"/>
      <c r="EQ701" s="1673"/>
      <c r="ER701" s="1673"/>
      <c r="ES701" s="1673"/>
      <c r="ET701" s="1673"/>
      <c r="EU701" s="1673"/>
      <c r="EV701" s="1673"/>
      <c r="EW701" s="1673"/>
      <c r="EX701" s="1673"/>
      <c r="EY701" s="1673"/>
      <c r="EZ701" s="1673"/>
      <c r="FA701" s="1673"/>
      <c r="FB701" s="1673"/>
      <c r="FC701" s="1673"/>
      <c r="FD701" s="1673"/>
      <c r="FE701" s="1673"/>
      <c r="FF701" s="1673"/>
      <c r="FG701" s="1673"/>
      <c r="FH701" s="1673"/>
      <c r="FI701" s="1673"/>
      <c r="FJ701" s="1673"/>
      <c r="FK701" s="1673"/>
      <c r="FL701" s="1673"/>
      <c r="FM701" s="1673"/>
      <c r="FN701" s="1673"/>
      <c r="FO701" s="1673"/>
      <c r="FP701" s="1673"/>
      <c r="FQ701" s="1673"/>
      <c r="FR701" s="1673"/>
      <c r="FS701" s="1673"/>
      <c r="FT701" s="1673"/>
      <c r="FU701" s="1673"/>
      <c r="FV701" s="1673"/>
      <c r="FW701" s="1673"/>
      <c r="FX701" s="1673"/>
      <c r="FY701" s="1673"/>
      <c r="FZ701" s="1673"/>
      <c r="GA701" s="1673"/>
      <c r="GB701" s="1673"/>
      <c r="GC701" s="1673"/>
      <c r="GD701" s="1673"/>
      <c r="GE701" s="1673"/>
      <c r="GF701" s="1673"/>
      <c r="GG701" s="1673"/>
      <c r="GH701" s="1673"/>
      <c r="GI701" s="1673"/>
      <c r="GJ701" s="1673"/>
      <c r="GK701" s="1673"/>
      <c r="GL701" s="1673"/>
      <c r="GM701" s="1673"/>
      <c r="GN701" s="1673"/>
      <c r="GO701" s="1673"/>
      <c r="GP701" s="1673"/>
      <c r="GQ701" s="1673"/>
      <c r="GR701" s="1673"/>
      <c r="GS701" s="1673"/>
      <c r="GT701" s="1673"/>
      <c r="GU701" s="1673"/>
      <c r="GV701" s="1673"/>
      <c r="GW701" s="1673"/>
      <c r="GX701" s="1673"/>
      <c r="GY701" s="1673"/>
      <c r="GZ701" s="1673"/>
      <c r="HA701" s="1673"/>
      <c r="HB701" s="1673"/>
      <c r="HC701" s="1673"/>
      <c r="HD701" s="1673"/>
      <c r="HE701" s="1673"/>
      <c r="HF701" s="1673"/>
      <c r="HG701" s="1673"/>
      <c r="HH701" s="1673"/>
      <c r="HI701" s="1673"/>
      <c r="HJ701" s="1673"/>
      <c r="HK701" s="1673"/>
      <c r="HL701" s="1673"/>
      <c r="HM701" s="1673"/>
      <c r="HN701" s="1673"/>
      <c r="HO701" s="1673"/>
      <c r="HP701" s="1673"/>
      <c r="HQ701" s="1673"/>
      <c r="HR701" s="1673"/>
      <c r="HS701" s="1673"/>
      <c r="HT701" s="1673"/>
      <c r="HU701" s="1673"/>
      <c r="HV701" s="1673"/>
      <c r="HW701" s="1673"/>
      <c r="HX701" s="1673"/>
      <c r="HY701" s="1673"/>
      <c r="HZ701" s="1673"/>
      <c r="IA701" s="1673"/>
      <c r="IB701" s="1673"/>
      <c r="IC701" s="1673"/>
      <c r="ID701" s="1673"/>
      <c r="IE701" s="1673"/>
      <c r="IF701" s="1673"/>
      <c r="IG701" s="1673"/>
      <c r="IH701" s="1673"/>
      <c r="II701" s="1673"/>
      <c r="IJ701" s="1673"/>
      <c r="IK701" s="1673"/>
      <c r="IL701" s="1673"/>
      <c r="IM701" s="1673"/>
      <c r="IN701" s="1673"/>
      <c r="IO701" s="1673"/>
      <c r="IP701" s="1673"/>
      <c r="IQ701" s="1673"/>
      <c r="IR701" s="1673"/>
      <c r="IS701" s="1673"/>
      <c r="IT701" s="1673"/>
      <c r="IU701" s="1673"/>
      <c r="IV701" s="1673"/>
    </row>
    <row r="727" spans="1:12">
      <c r="A727" s="1676"/>
      <c r="B727" s="1676"/>
      <c r="C727" s="1676"/>
      <c r="D727" s="1676"/>
      <c r="E727" s="1676"/>
      <c r="F727" s="1676"/>
      <c r="G727" s="1676"/>
      <c r="H727" s="1676"/>
      <c r="I727" s="1676"/>
      <c r="J727" s="1676"/>
      <c r="K727" s="1676"/>
      <c r="L727" s="1676"/>
    </row>
    <row r="728" spans="1:12">
      <c r="A728" s="1674"/>
      <c r="B728" s="1674"/>
      <c r="C728" s="1674"/>
      <c r="D728" s="1674"/>
      <c r="E728" s="1674"/>
      <c r="F728" s="1674"/>
      <c r="G728" s="1674"/>
      <c r="H728" s="1674"/>
      <c r="I728" s="1674"/>
      <c r="J728" s="1674"/>
      <c r="K728" s="1674"/>
      <c r="L728" s="1674"/>
    </row>
    <row r="755" spans="1:12">
      <c r="A755" s="1676"/>
      <c r="B755" s="1676"/>
      <c r="C755" s="1676"/>
      <c r="D755" s="1676"/>
      <c r="E755" s="1676"/>
      <c r="F755" s="1676"/>
      <c r="G755" s="1676"/>
      <c r="H755" s="1676"/>
      <c r="I755" s="1676"/>
      <c r="J755" s="1676"/>
      <c r="K755" s="1676"/>
      <c r="L755" s="1676"/>
    </row>
    <row r="756" spans="1:12">
      <c r="A756" s="1674"/>
      <c r="B756" s="1674"/>
      <c r="C756" s="1674"/>
      <c r="D756" s="1674"/>
      <c r="E756" s="1674"/>
      <c r="F756" s="1674"/>
      <c r="G756" s="1674"/>
      <c r="H756" s="1674"/>
      <c r="I756" s="1674"/>
      <c r="J756" s="1674"/>
      <c r="K756" s="1674"/>
      <c r="L756" s="1674"/>
    </row>
    <row r="783" spans="1:256" ht="15" customHeight="1">
      <c r="A783" s="1674"/>
      <c r="B783" s="1674"/>
      <c r="C783" s="1674"/>
      <c r="D783" s="1674"/>
      <c r="E783" s="1674"/>
      <c r="F783" s="1674"/>
      <c r="G783" s="1674"/>
      <c r="H783" s="1674"/>
      <c r="I783" s="1674"/>
      <c r="J783" s="1674"/>
      <c r="K783" s="1674"/>
      <c r="L783" s="1674"/>
      <c r="M783" s="1659"/>
      <c r="N783" s="1659"/>
      <c r="O783" s="1659"/>
      <c r="P783" s="1659"/>
      <c r="Q783" s="1659"/>
      <c r="R783" s="1659"/>
      <c r="S783" s="1659"/>
      <c r="T783" s="1659"/>
      <c r="U783" s="1659"/>
      <c r="V783" s="1659"/>
      <c r="W783" s="1659"/>
      <c r="X783" s="1659"/>
      <c r="Y783" s="1673"/>
      <c r="Z783" s="1673"/>
      <c r="AA783" s="1673"/>
      <c r="AB783" s="1673"/>
      <c r="AC783" s="1673"/>
      <c r="AD783" s="1673"/>
      <c r="AE783" s="1673"/>
      <c r="AF783" s="1673"/>
      <c r="AG783" s="1673"/>
      <c r="AH783" s="1673"/>
      <c r="AI783" s="1673"/>
      <c r="AJ783" s="1673"/>
      <c r="AK783" s="1673"/>
      <c r="AL783" s="1673"/>
      <c r="AM783" s="1673"/>
      <c r="AN783" s="1673"/>
      <c r="AO783" s="1673"/>
      <c r="AP783" s="1673"/>
      <c r="AQ783" s="1673"/>
      <c r="AR783" s="1673"/>
      <c r="AS783" s="1673"/>
      <c r="AT783" s="1673"/>
      <c r="AU783" s="1673"/>
      <c r="AV783" s="1673"/>
      <c r="AW783" s="1673"/>
      <c r="AX783" s="1673"/>
      <c r="AY783" s="1673"/>
      <c r="AZ783" s="1673"/>
      <c r="BA783" s="1673"/>
      <c r="BB783" s="1673"/>
      <c r="BC783" s="1673"/>
      <c r="BD783" s="1673"/>
      <c r="BE783" s="1673"/>
      <c r="BF783" s="1673"/>
      <c r="BG783" s="1673"/>
      <c r="BH783" s="1673"/>
      <c r="BI783" s="1673"/>
      <c r="BJ783" s="1673"/>
      <c r="BK783" s="1673"/>
      <c r="BL783" s="1673"/>
      <c r="BM783" s="1673"/>
      <c r="BN783" s="1673"/>
      <c r="BO783" s="1673"/>
      <c r="BP783" s="1673"/>
      <c r="BQ783" s="1673"/>
      <c r="BR783" s="1673"/>
      <c r="BS783" s="1673"/>
      <c r="BT783" s="1673"/>
      <c r="BU783" s="1673"/>
      <c r="BV783" s="1673"/>
      <c r="BW783" s="1673"/>
      <c r="BX783" s="1673"/>
      <c r="BY783" s="1673"/>
      <c r="BZ783" s="1673"/>
      <c r="CA783" s="1673"/>
      <c r="CB783" s="1673"/>
      <c r="CC783" s="1673"/>
      <c r="CD783" s="1673"/>
      <c r="CE783" s="1673"/>
      <c r="CF783" s="1673"/>
      <c r="CG783" s="1673"/>
      <c r="CH783" s="1673"/>
      <c r="CI783" s="1673"/>
      <c r="CJ783" s="1673"/>
      <c r="CK783" s="1673"/>
      <c r="CL783" s="1673"/>
      <c r="CM783" s="1673"/>
      <c r="CN783" s="1673"/>
      <c r="CO783" s="1673"/>
      <c r="CP783" s="1673"/>
      <c r="CQ783" s="1673"/>
      <c r="CR783" s="1673"/>
      <c r="CS783" s="1673"/>
      <c r="CT783" s="1673"/>
      <c r="CU783" s="1673"/>
      <c r="CV783" s="1673"/>
      <c r="CW783" s="1673"/>
      <c r="CX783" s="1673"/>
      <c r="CY783" s="1673"/>
      <c r="CZ783" s="1673"/>
      <c r="DA783" s="1673"/>
      <c r="DB783" s="1673"/>
      <c r="DC783" s="1673"/>
      <c r="DD783" s="1673"/>
      <c r="DE783" s="1673"/>
      <c r="DF783" s="1673"/>
      <c r="DG783" s="1673"/>
      <c r="DH783" s="1673"/>
      <c r="DI783" s="1673"/>
      <c r="DJ783" s="1673"/>
      <c r="DK783" s="1673"/>
      <c r="DL783" s="1673"/>
      <c r="DM783" s="1673"/>
      <c r="DN783" s="1673"/>
      <c r="DO783" s="1673"/>
      <c r="DP783" s="1673"/>
      <c r="DQ783" s="1673"/>
      <c r="DR783" s="1673"/>
      <c r="DS783" s="1673"/>
      <c r="DT783" s="1673"/>
      <c r="DU783" s="1673"/>
      <c r="DV783" s="1673"/>
      <c r="DW783" s="1673"/>
      <c r="DX783" s="1673"/>
      <c r="DY783" s="1673"/>
      <c r="DZ783" s="1673"/>
      <c r="EA783" s="1673"/>
      <c r="EB783" s="1673"/>
      <c r="EC783" s="1673"/>
      <c r="ED783" s="1673"/>
      <c r="EE783" s="1673"/>
      <c r="EF783" s="1673"/>
      <c r="EG783" s="1673"/>
      <c r="EH783" s="1673"/>
      <c r="EI783" s="1673"/>
      <c r="EJ783" s="1673"/>
      <c r="EK783" s="1673"/>
      <c r="EL783" s="1673"/>
      <c r="EM783" s="1673"/>
      <c r="EN783" s="1673"/>
      <c r="EO783" s="1673"/>
      <c r="EP783" s="1673"/>
      <c r="EQ783" s="1673"/>
      <c r="ER783" s="1673"/>
      <c r="ES783" s="1673"/>
      <c r="ET783" s="1673"/>
      <c r="EU783" s="1673"/>
      <c r="EV783" s="1673"/>
      <c r="EW783" s="1673"/>
      <c r="EX783" s="1673"/>
      <c r="EY783" s="1673"/>
      <c r="EZ783" s="1673"/>
      <c r="FA783" s="1673"/>
      <c r="FB783" s="1673"/>
      <c r="FC783" s="1673"/>
      <c r="FD783" s="1673"/>
      <c r="FE783" s="1673"/>
      <c r="FF783" s="1673"/>
      <c r="FG783" s="1673"/>
      <c r="FH783" s="1673"/>
      <c r="FI783" s="1673"/>
      <c r="FJ783" s="1673"/>
      <c r="FK783" s="1673"/>
      <c r="FL783" s="1673"/>
      <c r="FM783" s="1673"/>
      <c r="FN783" s="1673"/>
      <c r="FO783" s="1673"/>
      <c r="FP783" s="1673"/>
      <c r="FQ783" s="1673"/>
      <c r="FR783" s="1673"/>
      <c r="FS783" s="1673"/>
      <c r="FT783" s="1673"/>
      <c r="FU783" s="1673"/>
      <c r="FV783" s="1673"/>
      <c r="FW783" s="1673"/>
      <c r="FX783" s="1673"/>
      <c r="FY783" s="1673"/>
      <c r="FZ783" s="1673"/>
      <c r="GA783" s="1673"/>
      <c r="GB783" s="1673"/>
      <c r="GC783" s="1673"/>
      <c r="GD783" s="1673"/>
      <c r="GE783" s="1673"/>
      <c r="GF783" s="1673"/>
      <c r="GG783" s="1673"/>
      <c r="GH783" s="1673"/>
      <c r="GI783" s="1673"/>
      <c r="GJ783" s="1673"/>
      <c r="GK783" s="1673"/>
      <c r="GL783" s="1673"/>
      <c r="GM783" s="1673"/>
      <c r="GN783" s="1673"/>
      <c r="GO783" s="1673"/>
      <c r="GP783" s="1673"/>
      <c r="GQ783" s="1673"/>
      <c r="GR783" s="1673"/>
      <c r="GS783" s="1673"/>
      <c r="GT783" s="1673"/>
      <c r="GU783" s="1673"/>
      <c r="GV783" s="1673"/>
      <c r="GW783" s="1673"/>
      <c r="GX783" s="1673"/>
      <c r="GY783" s="1673"/>
      <c r="GZ783" s="1673"/>
      <c r="HA783" s="1673"/>
      <c r="HB783" s="1673"/>
      <c r="HC783" s="1673"/>
      <c r="HD783" s="1673"/>
      <c r="HE783" s="1673"/>
      <c r="HF783" s="1673"/>
      <c r="HG783" s="1673"/>
      <c r="HH783" s="1673"/>
      <c r="HI783" s="1673"/>
      <c r="HJ783" s="1673"/>
      <c r="HK783" s="1673"/>
      <c r="HL783" s="1673"/>
      <c r="HM783" s="1673"/>
      <c r="HN783" s="1673"/>
      <c r="HO783" s="1673"/>
      <c r="HP783" s="1673"/>
      <c r="HQ783" s="1673"/>
      <c r="HR783" s="1673"/>
      <c r="HS783" s="1673"/>
      <c r="HT783" s="1673"/>
      <c r="HU783" s="1673"/>
      <c r="HV783" s="1673"/>
      <c r="HW783" s="1673"/>
      <c r="HX783" s="1673"/>
      <c r="HY783" s="1673"/>
      <c r="HZ783" s="1673"/>
      <c r="IA783" s="1673"/>
      <c r="IB783" s="1673"/>
      <c r="IC783" s="1673"/>
      <c r="ID783" s="1673"/>
      <c r="IE783" s="1673"/>
      <c r="IF783" s="1673"/>
      <c r="IG783" s="1673"/>
      <c r="IH783" s="1673"/>
      <c r="II783" s="1673"/>
      <c r="IJ783" s="1673"/>
      <c r="IK783" s="1673"/>
      <c r="IL783" s="1673"/>
      <c r="IM783" s="1673"/>
      <c r="IN783" s="1673"/>
      <c r="IO783" s="1673"/>
      <c r="IP783" s="1673"/>
      <c r="IQ783" s="1673"/>
      <c r="IR783" s="1673"/>
      <c r="IS783" s="1673"/>
      <c r="IT783" s="1673"/>
      <c r="IU783" s="1673"/>
      <c r="IV783" s="1673"/>
    </row>
    <row r="784" spans="1:256" ht="15" customHeight="1">
      <c r="A784" s="1674"/>
      <c r="B784" s="1674"/>
      <c r="C784" s="1674"/>
      <c r="D784" s="1674"/>
      <c r="E784" s="1674"/>
      <c r="F784" s="1674"/>
      <c r="G784" s="1674"/>
      <c r="H784" s="1674"/>
      <c r="I784" s="1674"/>
      <c r="J784" s="1674"/>
      <c r="K784" s="1674"/>
      <c r="L784" s="1674"/>
      <c r="M784" s="1659"/>
      <c r="N784" s="1659"/>
      <c r="O784" s="1659"/>
      <c r="P784" s="1659"/>
      <c r="Q784" s="1659"/>
      <c r="R784" s="1659"/>
      <c r="S784" s="1659"/>
      <c r="T784" s="1659"/>
      <c r="U784" s="1659"/>
      <c r="V784" s="1659"/>
      <c r="W784" s="1659"/>
      <c r="X784" s="1659"/>
      <c r="Y784" s="1673"/>
      <c r="Z784" s="1673"/>
      <c r="AA784" s="1673"/>
      <c r="AB784" s="1673"/>
      <c r="AC784" s="1673"/>
      <c r="AD784" s="1673"/>
      <c r="AE784" s="1673"/>
      <c r="AF784" s="1673"/>
      <c r="AG784" s="1673"/>
      <c r="AH784" s="1673"/>
      <c r="AI784" s="1673"/>
      <c r="AJ784" s="1673"/>
      <c r="AK784" s="1673"/>
      <c r="AL784" s="1673"/>
      <c r="AM784" s="1673"/>
      <c r="AN784" s="1673"/>
      <c r="AO784" s="1673"/>
      <c r="AP784" s="1673"/>
      <c r="AQ784" s="1673"/>
      <c r="AR784" s="1673"/>
      <c r="AS784" s="1673"/>
      <c r="AT784" s="1673"/>
      <c r="AU784" s="1673"/>
      <c r="AV784" s="1673"/>
      <c r="AW784" s="1673"/>
      <c r="AX784" s="1673"/>
      <c r="AY784" s="1673"/>
      <c r="AZ784" s="1673"/>
      <c r="BA784" s="1673"/>
      <c r="BB784" s="1673"/>
      <c r="BC784" s="1673"/>
      <c r="BD784" s="1673"/>
      <c r="BE784" s="1673"/>
      <c r="BF784" s="1673"/>
      <c r="BG784" s="1673"/>
      <c r="BH784" s="1673"/>
      <c r="BI784" s="1673"/>
      <c r="BJ784" s="1673"/>
      <c r="BK784" s="1673"/>
      <c r="BL784" s="1673"/>
      <c r="BM784" s="1673"/>
      <c r="BN784" s="1673"/>
      <c r="BO784" s="1673"/>
      <c r="BP784" s="1673"/>
      <c r="BQ784" s="1673"/>
      <c r="BR784" s="1673"/>
      <c r="BS784" s="1673"/>
      <c r="BT784" s="1673"/>
      <c r="BU784" s="1673"/>
      <c r="BV784" s="1673"/>
      <c r="BW784" s="1673"/>
      <c r="BX784" s="1673"/>
      <c r="BY784" s="1673"/>
      <c r="BZ784" s="1673"/>
      <c r="CA784" s="1673"/>
      <c r="CB784" s="1673"/>
      <c r="CC784" s="1673"/>
      <c r="CD784" s="1673"/>
      <c r="CE784" s="1673"/>
      <c r="CF784" s="1673"/>
      <c r="CG784" s="1673"/>
      <c r="CH784" s="1673"/>
      <c r="CI784" s="1673"/>
      <c r="CJ784" s="1673"/>
      <c r="CK784" s="1673"/>
      <c r="CL784" s="1673"/>
      <c r="CM784" s="1673"/>
      <c r="CN784" s="1673"/>
      <c r="CO784" s="1673"/>
      <c r="CP784" s="1673"/>
      <c r="CQ784" s="1673"/>
      <c r="CR784" s="1673"/>
      <c r="CS784" s="1673"/>
      <c r="CT784" s="1673"/>
      <c r="CU784" s="1673"/>
      <c r="CV784" s="1673"/>
      <c r="CW784" s="1673"/>
      <c r="CX784" s="1673"/>
      <c r="CY784" s="1673"/>
      <c r="CZ784" s="1673"/>
      <c r="DA784" s="1673"/>
      <c r="DB784" s="1673"/>
      <c r="DC784" s="1673"/>
      <c r="DD784" s="1673"/>
      <c r="DE784" s="1673"/>
      <c r="DF784" s="1673"/>
      <c r="DG784" s="1673"/>
      <c r="DH784" s="1673"/>
      <c r="DI784" s="1673"/>
      <c r="DJ784" s="1673"/>
      <c r="DK784" s="1673"/>
      <c r="DL784" s="1673"/>
      <c r="DM784" s="1673"/>
      <c r="DN784" s="1673"/>
      <c r="DO784" s="1673"/>
      <c r="DP784" s="1673"/>
      <c r="DQ784" s="1673"/>
      <c r="DR784" s="1673"/>
      <c r="DS784" s="1673"/>
      <c r="DT784" s="1673"/>
      <c r="DU784" s="1673"/>
      <c r="DV784" s="1673"/>
      <c r="DW784" s="1673"/>
      <c r="DX784" s="1673"/>
      <c r="DY784" s="1673"/>
      <c r="DZ784" s="1673"/>
      <c r="EA784" s="1673"/>
      <c r="EB784" s="1673"/>
      <c r="EC784" s="1673"/>
      <c r="ED784" s="1673"/>
      <c r="EE784" s="1673"/>
      <c r="EF784" s="1673"/>
      <c r="EG784" s="1673"/>
      <c r="EH784" s="1673"/>
      <c r="EI784" s="1673"/>
      <c r="EJ784" s="1673"/>
      <c r="EK784" s="1673"/>
      <c r="EL784" s="1673"/>
      <c r="EM784" s="1673"/>
      <c r="EN784" s="1673"/>
      <c r="EO784" s="1673"/>
      <c r="EP784" s="1673"/>
      <c r="EQ784" s="1673"/>
      <c r="ER784" s="1673"/>
      <c r="ES784" s="1673"/>
      <c r="ET784" s="1673"/>
      <c r="EU784" s="1673"/>
      <c r="EV784" s="1673"/>
      <c r="EW784" s="1673"/>
      <c r="EX784" s="1673"/>
      <c r="EY784" s="1673"/>
      <c r="EZ784" s="1673"/>
      <c r="FA784" s="1673"/>
      <c r="FB784" s="1673"/>
      <c r="FC784" s="1673"/>
      <c r="FD784" s="1673"/>
      <c r="FE784" s="1673"/>
      <c r="FF784" s="1673"/>
      <c r="FG784" s="1673"/>
      <c r="FH784" s="1673"/>
      <c r="FI784" s="1673"/>
      <c r="FJ784" s="1673"/>
      <c r="FK784" s="1673"/>
      <c r="FL784" s="1673"/>
      <c r="FM784" s="1673"/>
      <c r="FN784" s="1673"/>
      <c r="FO784" s="1673"/>
      <c r="FP784" s="1673"/>
      <c r="FQ784" s="1673"/>
      <c r="FR784" s="1673"/>
      <c r="FS784" s="1673"/>
      <c r="FT784" s="1673"/>
      <c r="FU784" s="1673"/>
      <c r="FV784" s="1673"/>
      <c r="FW784" s="1673"/>
      <c r="FX784" s="1673"/>
      <c r="FY784" s="1673"/>
      <c r="FZ784" s="1673"/>
      <c r="GA784" s="1673"/>
      <c r="GB784" s="1673"/>
      <c r="GC784" s="1673"/>
      <c r="GD784" s="1673"/>
      <c r="GE784" s="1673"/>
      <c r="GF784" s="1673"/>
      <c r="GG784" s="1673"/>
      <c r="GH784" s="1673"/>
      <c r="GI784" s="1673"/>
      <c r="GJ784" s="1673"/>
      <c r="GK784" s="1673"/>
      <c r="GL784" s="1673"/>
      <c r="GM784" s="1673"/>
      <c r="GN784" s="1673"/>
      <c r="GO784" s="1673"/>
      <c r="GP784" s="1673"/>
      <c r="GQ784" s="1673"/>
      <c r="GR784" s="1673"/>
      <c r="GS784" s="1673"/>
      <c r="GT784" s="1673"/>
      <c r="GU784" s="1673"/>
      <c r="GV784" s="1673"/>
      <c r="GW784" s="1673"/>
      <c r="GX784" s="1673"/>
      <c r="GY784" s="1673"/>
      <c r="GZ784" s="1673"/>
      <c r="HA784" s="1673"/>
      <c r="HB784" s="1673"/>
      <c r="HC784" s="1673"/>
      <c r="HD784" s="1673"/>
      <c r="HE784" s="1673"/>
      <c r="HF784" s="1673"/>
      <c r="HG784" s="1673"/>
      <c r="HH784" s="1673"/>
      <c r="HI784" s="1673"/>
      <c r="HJ784" s="1673"/>
      <c r="HK784" s="1673"/>
      <c r="HL784" s="1673"/>
      <c r="HM784" s="1673"/>
      <c r="HN784" s="1673"/>
      <c r="HO784" s="1673"/>
      <c r="HP784" s="1673"/>
      <c r="HQ784" s="1673"/>
      <c r="HR784" s="1673"/>
      <c r="HS784" s="1673"/>
      <c r="HT784" s="1673"/>
      <c r="HU784" s="1673"/>
      <c r="HV784" s="1673"/>
      <c r="HW784" s="1673"/>
      <c r="HX784" s="1673"/>
      <c r="HY784" s="1673"/>
      <c r="HZ784" s="1673"/>
      <c r="IA784" s="1673"/>
      <c r="IB784" s="1673"/>
      <c r="IC784" s="1673"/>
      <c r="ID784" s="1673"/>
      <c r="IE784" s="1673"/>
      <c r="IF784" s="1673"/>
      <c r="IG784" s="1673"/>
      <c r="IH784" s="1673"/>
      <c r="II784" s="1673"/>
      <c r="IJ784" s="1673"/>
      <c r="IK784" s="1673"/>
      <c r="IL784" s="1673"/>
      <c r="IM784" s="1673"/>
      <c r="IN784" s="1673"/>
      <c r="IO784" s="1673"/>
      <c r="IP784" s="1673"/>
      <c r="IQ784" s="1673"/>
      <c r="IR784" s="1673"/>
      <c r="IS784" s="1673"/>
      <c r="IT784" s="1673"/>
      <c r="IU784" s="1673"/>
      <c r="IV784" s="1673"/>
    </row>
    <row r="785" spans="1:256" ht="15" customHeight="1">
      <c r="A785" s="1673"/>
      <c r="B785" s="1673"/>
      <c r="C785" s="1673"/>
      <c r="D785" s="1673"/>
      <c r="E785" s="1673"/>
      <c r="F785" s="1673"/>
      <c r="G785" s="1673"/>
      <c r="H785" s="1673"/>
      <c r="I785" s="1673"/>
      <c r="J785" s="1673"/>
      <c r="K785" s="1673"/>
      <c r="L785" s="1673"/>
      <c r="M785" s="1659"/>
      <c r="N785" s="1659"/>
      <c r="O785" s="1659"/>
      <c r="P785" s="1659"/>
      <c r="Q785" s="1659"/>
      <c r="R785" s="1659"/>
      <c r="S785" s="1659"/>
      <c r="T785" s="1659"/>
      <c r="U785" s="1659"/>
      <c r="V785" s="1659"/>
      <c r="W785" s="1659"/>
      <c r="X785" s="1659"/>
      <c r="Y785" s="1673"/>
      <c r="Z785" s="1673"/>
      <c r="AA785" s="1673"/>
      <c r="AB785" s="1673"/>
      <c r="AC785" s="1673"/>
      <c r="AD785" s="1673"/>
      <c r="AE785" s="1673"/>
      <c r="AF785" s="1673"/>
      <c r="AG785" s="1673"/>
      <c r="AH785" s="1673"/>
      <c r="AI785" s="1673"/>
      <c r="AJ785" s="1673"/>
      <c r="AK785" s="1673"/>
      <c r="AL785" s="1673"/>
      <c r="AM785" s="1673"/>
      <c r="AN785" s="1673"/>
      <c r="AO785" s="1673"/>
      <c r="AP785" s="1673"/>
      <c r="AQ785" s="1673"/>
      <c r="AR785" s="1673"/>
      <c r="AS785" s="1673"/>
      <c r="AT785" s="1673"/>
      <c r="AU785" s="1673"/>
      <c r="AV785" s="1673"/>
      <c r="AW785" s="1673"/>
      <c r="AX785" s="1673"/>
      <c r="AY785" s="1673"/>
      <c r="AZ785" s="1673"/>
      <c r="BA785" s="1673"/>
      <c r="BB785" s="1673"/>
      <c r="BC785" s="1673"/>
      <c r="BD785" s="1673"/>
      <c r="BE785" s="1673"/>
      <c r="BF785" s="1673"/>
      <c r="BG785" s="1673"/>
      <c r="BH785" s="1673"/>
      <c r="BI785" s="1673"/>
      <c r="BJ785" s="1673"/>
      <c r="BK785" s="1673"/>
      <c r="BL785" s="1673"/>
      <c r="BM785" s="1673"/>
      <c r="BN785" s="1673"/>
      <c r="BO785" s="1673"/>
      <c r="BP785" s="1673"/>
      <c r="BQ785" s="1673"/>
      <c r="BR785" s="1673"/>
      <c r="BS785" s="1673"/>
      <c r="BT785" s="1673"/>
      <c r="BU785" s="1673"/>
      <c r="BV785" s="1673"/>
      <c r="BW785" s="1673"/>
      <c r="BX785" s="1673"/>
      <c r="BY785" s="1673"/>
      <c r="BZ785" s="1673"/>
      <c r="CA785" s="1673"/>
      <c r="CB785" s="1673"/>
      <c r="CC785" s="1673"/>
      <c r="CD785" s="1673"/>
      <c r="CE785" s="1673"/>
      <c r="CF785" s="1673"/>
      <c r="CG785" s="1673"/>
      <c r="CH785" s="1673"/>
      <c r="CI785" s="1673"/>
      <c r="CJ785" s="1673"/>
      <c r="CK785" s="1673"/>
      <c r="CL785" s="1673"/>
      <c r="CM785" s="1673"/>
      <c r="CN785" s="1673"/>
      <c r="CO785" s="1673"/>
      <c r="CP785" s="1673"/>
      <c r="CQ785" s="1673"/>
      <c r="CR785" s="1673"/>
      <c r="CS785" s="1673"/>
      <c r="CT785" s="1673"/>
      <c r="CU785" s="1673"/>
      <c r="CV785" s="1673"/>
      <c r="CW785" s="1673"/>
      <c r="CX785" s="1673"/>
      <c r="CY785" s="1673"/>
      <c r="CZ785" s="1673"/>
      <c r="DA785" s="1673"/>
      <c r="DB785" s="1673"/>
      <c r="DC785" s="1673"/>
      <c r="DD785" s="1673"/>
      <c r="DE785" s="1673"/>
      <c r="DF785" s="1673"/>
      <c r="DG785" s="1673"/>
      <c r="DH785" s="1673"/>
      <c r="DI785" s="1673"/>
      <c r="DJ785" s="1673"/>
      <c r="DK785" s="1673"/>
      <c r="DL785" s="1673"/>
      <c r="DM785" s="1673"/>
      <c r="DN785" s="1673"/>
      <c r="DO785" s="1673"/>
      <c r="DP785" s="1673"/>
      <c r="DQ785" s="1673"/>
      <c r="DR785" s="1673"/>
      <c r="DS785" s="1673"/>
      <c r="DT785" s="1673"/>
      <c r="DU785" s="1673"/>
      <c r="DV785" s="1673"/>
      <c r="DW785" s="1673"/>
      <c r="DX785" s="1673"/>
      <c r="DY785" s="1673"/>
      <c r="DZ785" s="1673"/>
      <c r="EA785" s="1673"/>
      <c r="EB785" s="1673"/>
      <c r="EC785" s="1673"/>
      <c r="ED785" s="1673"/>
      <c r="EE785" s="1673"/>
      <c r="EF785" s="1673"/>
      <c r="EG785" s="1673"/>
      <c r="EH785" s="1673"/>
      <c r="EI785" s="1673"/>
      <c r="EJ785" s="1673"/>
      <c r="EK785" s="1673"/>
      <c r="EL785" s="1673"/>
      <c r="EM785" s="1673"/>
      <c r="EN785" s="1673"/>
      <c r="EO785" s="1673"/>
      <c r="EP785" s="1673"/>
      <c r="EQ785" s="1673"/>
      <c r="ER785" s="1673"/>
      <c r="ES785" s="1673"/>
      <c r="ET785" s="1673"/>
      <c r="EU785" s="1673"/>
      <c r="EV785" s="1673"/>
      <c r="EW785" s="1673"/>
      <c r="EX785" s="1673"/>
      <c r="EY785" s="1673"/>
      <c r="EZ785" s="1673"/>
      <c r="FA785" s="1673"/>
      <c r="FB785" s="1673"/>
      <c r="FC785" s="1673"/>
      <c r="FD785" s="1673"/>
      <c r="FE785" s="1673"/>
      <c r="FF785" s="1673"/>
      <c r="FG785" s="1673"/>
      <c r="FH785" s="1673"/>
      <c r="FI785" s="1673"/>
      <c r="FJ785" s="1673"/>
      <c r="FK785" s="1673"/>
      <c r="FL785" s="1673"/>
      <c r="FM785" s="1673"/>
      <c r="FN785" s="1673"/>
      <c r="FO785" s="1673"/>
      <c r="FP785" s="1673"/>
      <c r="FQ785" s="1673"/>
      <c r="FR785" s="1673"/>
      <c r="FS785" s="1673"/>
      <c r="FT785" s="1673"/>
      <c r="FU785" s="1673"/>
      <c r="FV785" s="1673"/>
      <c r="FW785" s="1673"/>
      <c r="FX785" s="1673"/>
      <c r="FY785" s="1673"/>
      <c r="FZ785" s="1673"/>
      <c r="GA785" s="1673"/>
      <c r="GB785" s="1673"/>
      <c r="GC785" s="1673"/>
      <c r="GD785" s="1673"/>
      <c r="GE785" s="1673"/>
      <c r="GF785" s="1673"/>
      <c r="GG785" s="1673"/>
      <c r="GH785" s="1673"/>
      <c r="GI785" s="1673"/>
      <c r="GJ785" s="1673"/>
      <c r="GK785" s="1673"/>
      <c r="GL785" s="1673"/>
      <c r="GM785" s="1673"/>
      <c r="GN785" s="1673"/>
      <c r="GO785" s="1673"/>
      <c r="GP785" s="1673"/>
      <c r="GQ785" s="1673"/>
      <c r="GR785" s="1673"/>
      <c r="GS785" s="1673"/>
      <c r="GT785" s="1673"/>
      <c r="GU785" s="1673"/>
      <c r="GV785" s="1673"/>
      <c r="GW785" s="1673"/>
      <c r="GX785" s="1673"/>
      <c r="GY785" s="1673"/>
      <c r="GZ785" s="1673"/>
      <c r="HA785" s="1673"/>
      <c r="HB785" s="1673"/>
      <c r="HC785" s="1673"/>
      <c r="HD785" s="1673"/>
      <c r="HE785" s="1673"/>
      <c r="HF785" s="1673"/>
      <c r="HG785" s="1673"/>
      <c r="HH785" s="1673"/>
      <c r="HI785" s="1673"/>
      <c r="HJ785" s="1673"/>
      <c r="HK785" s="1673"/>
      <c r="HL785" s="1673"/>
      <c r="HM785" s="1673"/>
      <c r="HN785" s="1673"/>
      <c r="HO785" s="1673"/>
      <c r="HP785" s="1673"/>
      <c r="HQ785" s="1673"/>
      <c r="HR785" s="1673"/>
      <c r="HS785" s="1673"/>
      <c r="HT785" s="1673"/>
      <c r="HU785" s="1673"/>
      <c r="HV785" s="1673"/>
      <c r="HW785" s="1673"/>
      <c r="HX785" s="1673"/>
      <c r="HY785" s="1673"/>
      <c r="HZ785" s="1673"/>
      <c r="IA785" s="1673"/>
      <c r="IB785" s="1673"/>
      <c r="IC785" s="1673"/>
      <c r="ID785" s="1673"/>
      <c r="IE785" s="1673"/>
      <c r="IF785" s="1673"/>
      <c r="IG785" s="1673"/>
      <c r="IH785" s="1673"/>
      <c r="II785" s="1673"/>
      <c r="IJ785" s="1673"/>
      <c r="IK785" s="1673"/>
      <c r="IL785" s="1673"/>
      <c r="IM785" s="1673"/>
      <c r="IN785" s="1673"/>
      <c r="IO785" s="1673"/>
      <c r="IP785" s="1673"/>
      <c r="IQ785" s="1673"/>
      <c r="IR785" s="1673"/>
      <c r="IS785" s="1673"/>
      <c r="IT785" s="1673"/>
      <c r="IU785" s="1673"/>
      <c r="IV785" s="1673"/>
    </row>
    <row r="811" spans="1:12">
      <c r="A811" s="1676"/>
      <c r="B811" s="1676"/>
      <c r="C811" s="1676"/>
      <c r="D811" s="1676"/>
      <c r="E811" s="1676"/>
      <c r="F811" s="1676"/>
      <c r="G811" s="1676"/>
      <c r="H811" s="1676"/>
      <c r="I811" s="1676"/>
      <c r="J811" s="1676"/>
      <c r="K811" s="1676"/>
      <c r="L811" s="1676"/>
    </row>
    <row r="812" spans="1:12">
      <c r="A812" s="1674"/>
      <c r="B812" s="1674"/>
      <c r="C812" s="1674"/>
      <c r="D812" s="1674"/>
      <c r="E812" s="1674"/>
      <c r="F812" s="1674"/>
      <c r="G812" s="1674"/>
      <c r="H812" s="1674"/>
      <c r="I812" s="1674"/>
      <c r="J812" s="1674"/>
      <c r="K812" s="1674"/>
      <c r="L812" s="1674"/>
    </row>
    <row r="839" spans="1:12">
      <c r="A839" s="1676"/>
      <c r="B839" s="1676"/>
      <c r="C839" s="1676"/>
      <c r="D839" s="1676"/>
      <c r="E839" s="1676"/>
      <c r="F839" s="1676"/>
      <c r="G839" s="1676"/>
      <c r="H839" s="1676"/>
      <c r="I839" s="1676"/>
      <c r="J839" s="1676"/>
      <c r="K839" s="1676"/>
      <c r="L839" s="1676"/>
    </row>
    <row r="840" spans="1:12">
      <c r="A840" s="1674"/>
      <c r="B840" s="1674"/>
      <c r="C840" s="1674"/>
      <c r="D840" s="1674"/>
      <c r="E840" s="1674"/>
      <c r="F840" s="1674"/>
      <c r="G840" s="1674"/>
      <c r="H840" s="1674"/>
      <c r="I840" s="1674"/>
      <c r="J840" s="1674"/>
      <c r="K840" s="1674"/>
      <c r="L840" s="1674"/>
    </row>
    <row r="867" spans="1:256" ht="15" customHeight="1">
      <c r="A867" s="1674"/>
      <c r="B867" s="1674"/>
      <c r="C867" s="1674"/>
      <c r="D867" s="1674"/>
      <c r="E867" s="1674"/>
      <c r="F867" s="1674"/>
      <c r="G867" s="1674"/>
      <c r="H867" s="1674"/>
      <c r="I867" s="1674"/>
      <c r="J867" s="1674"/>
      <c r="K867" s="1674"/>
      <c r="L867" s="1674"/>
      <c r="M867" s="1659"/>
      <c r="N867" s="1659"/>
      <c r="O867" s="1659"/>
      <c r="P867" s="1659"/>
      <c r="Q867" s="1659"/>
      <c r="R867" s="1659"/>
      <c r="S867" s="1659"/>
      <c r="T867" s="1659"/>
      <c r="U867" s="1659"/>
      <c r="V867" s="1659"/>
      <c r="W867" s="1659"/>
      <c r="X867" s="1659"/>
      <c r="Y867" s="1673"/>
      <c r="Z867" s="1673"/>
      <c r="AA867" s="1673"/>
      <c r="AB867" s="1673"/>
      <c r="AC867" s="1673"/>
      <c r="AD867" s="1673"/>
      <c r="AE867" s="1673"/>
      <c r="AF867" s="1673"/>
      <c r="AG867" s="1673"/>
      <c r="AH867" s="1673"/>
      <c r="AI867" s="1673"/>
      <c r="AJ867" s="1673"/>
      <c r="AK867" s="1673"/>
      <c r="AL867" s="1673"/>
      <c r="AM867" s="1673"/>
      <c r="AN867" s="1673"/>
      <c r="AO867" s="1673"/>
      <c r="AP867" s="1673"/>
      <c r="AQ867" s="1673"/>
      <c r="AR867" s="1673"/>
      <c r="AS867" s="1673"/>
      <c r="AT867" s="1673"/>
      <c r="AU867" s="1673"/>
      <c r="AV867" s="1673"/>
      <c r="AW867" s="1673"/>
      <c r="AX867" s="1673"/>
      <c r="AY867" s="1673"/>
      <c r="AZ867" s="1673"/>
      <c r="BA867" s="1673"/>
      <c r="BB867" s="1673"/>
      <c r="BC867" s="1673"/>
      <c r="BD867" s="1673"/>
      <c r="BE867" s="1673"/>
      <c r="BF867" s="1673"/>
      <c r="BG867" s="1673"/>
      <c r="BH867" s="1673"/>
      <c r="BI867" s="1673"/>
      <c r="BJ867" s="1673"/>
      <c r="BK867" s="1673"/>
      <c r="BL867" s="1673"/>
      <c r="BM867" s="1673"/>
      <c r="BN867" s="1673"/>
      <c r="BO867" s="1673"/>
      <c r="BP867" s="1673"/>
      <c r="BQ867" s="1673"/>
      <c r="BR867" s="1673"/>
      <c r="BS867" s="1673"/>
      <c r="BT867" s="1673"/>
      <c r="BU867" s="1673"/>
      <c r="BV867" s="1673"/>
      <c r="BW867" s="1673"/>
      <c r="BX867" s="1673"/>
      <c r="BY867" s="1673"/>
      <c r="BZ867" s="1673"/>
      <c r="CA867" s="1673"/>
      <c r="CB867" s="1673"/>
      <c r="CC867" s="1673"/>
      <c r="CD867" s="1673"/>
      <c r="CE867" s="1673"/>
      <c r="CF867" s="1673"/>
      <c r="CG867" s="1673"/>
      <c r="CH867" s="1673"/>
      <c r="CI867" s="1673"/>
      <c r="CJ867" s="1673"/>
      <c r="CK867" s="1673"/>
      <c r="CL867" s="1673"/>
      <c r="CM867" s="1673"/>
      <c r="CN867" s="1673"/>
      <c r="CO867" s="1673"/>
      <c r="CP867" s="1673"/>
      <c r="CQ867" s="1673"/>
      <c r="CR867" s="1673"/>
      <c r="CS867" s="1673"/>
      <c r="CT867" s="1673"/>
      <c r="CU867" s="1673"/>
      <c r="CV867" s="1673"/>
      <c r="CW867" s="1673"/>
      <c r="CX867" s="1673"/>
      <c r="CY867" s="1673"/>
      <c r="CZ867" s="1673"/>
      <c r="DA867" s="1673"/>
      <c r="DB867" s="1673"/>
      <c r="DC867" s="1673"/>
      <c r="DD867" s="1673"/>
      <c r="DE867" s="1673"/>
      <c r="DF867" s="1673"/>
      <c r="DG867" s="1673"/>
      <c r="DH867" s="1673"/>
      <c r="DI867" s="1673"/>
      <c r="DJ867" s="1673"/>
      <c r="DK867" s="1673"/>
      <c r="DL867" s="1673"/>
      <c r="DM867" s="1673"/>
      <c r="DN867" s="1673"/>
      <c r="DO867" s="1673"/>
      <c r="DP867" s="1673"/>
      <c r="DQ867" s="1673"/>
      <c r="DR867" s="1673"/>
      <c r="DS867" s="1673"/>
      <c r="DT867" s="1673"/>
      <c r="DU867" s="1673"/>
      <c r="DV867" s="1673"/>
      <c r="DW867" s="1673"/>
      <c r="DX867" s="1673"/>
      <c r="DY867" s="1673"/>
      <c r="DZ867" s="1673"/>
      <c r="EA867" s="1673"/>
      <c r="EB867" s="1673"/>
      <c r="EC867" s="1673"/>
      <c r="ED867" s="1673"/>
      <c r="EE867" s="1673"/>
      <c r="EF867" s="1673"/>
      <c r="EG867" s="1673"/>
      <c r="EH867" s="1673"/>
      <c r="EI867" s="1673"/>
      <c r="EJ867" s="1673"/>
      <c r="EK867" s="1673"/>
      <c r="EL867" s="1673"/>
      <c r="EM867" s="1673"/>
      <c r="EN867" s="1673"/>
      <c r="EO867" s="1673"/>
      <c r="EP867" s="1673"/>
      <c r="EQ867" s="1673"/>
      <c r="ER867" s="1673"/>
      <c r="ES867" s="1673"/>
      <c r="ET867" s="1673"/>
      <c r="EU867" s="1673"/>
      <c r="EV867" s="1673"/>
      <c r="EW867" s="1673"/>
      <c r="EX867" s="1673"/>
      <c r="EY867" s="1673"/>
      <c r="EZ867" s="1673"/>
      <c r="FA867" s="1673"/>
      <c r="FB867" s="1673"/>
      <c r="FC867" s="1673"/>
      <c r="FD867" s="1673"/>
      <c r="FE867" s="1673"/>
      <c r="FF867" s="1673"/>
      <c r="FG867" s="1673"/>
      <c r="FH867" s="1673"/>
      <c r="FI867" s="1673"/>
      <c r="FJ867" s="1673"/>
      <c r="FK867" s="1673"/>
      <c r="FL867" s="1673"/>
      <c r="FM867" s="1673"/>
      <c r="FN867" s="1673"/>
      <c r="FO867" s="1673"/>
      <c r="FP867" s="1673"/>
      <c r="FQ867" s="1673"/>
      <c r="FR867" s="1673"/>
      <c r="FS867" s="1673"/>
      <c r="FT867" s="1673"/>
      <c r="FU867" s="1673"/>
      <c r="FV867" s="1673"/>
      <c r="FW867" s="1673"/>
      <c r="FX867" s="1673"/>
      <c r="FY867" s="1673"/>
      <c r="FZ867" s="1673"/>
      <c r="GA867" s="1673"/>
      <c r="GB867" s="1673"/>
      <c r="GC867" s="1673"/>
      <c r="GD867" s="1673"/>
      <c r="GE867" s="1673"/>
      <c r="GF867" s="1673"/>
      <c r="GG867" s="1673"/>
      <c r="GH867" s="1673"/>
      <c r="GI867" s="1673"/>
      <c r="GJ867" s="1673"/>
      <c r="GK867" s="1673"/>
      <c r="GL867" s="1673"/>
      <c r="GM867" s="1673"/>
      <c r="GN867" s="1673"/>
      <c r="GO867" s="1673"/>
      <c r="GP867" s="1673"/>
      <c r="GQ867" s="1673"/>
      <c r="GR867" s="1673"/>
      <c r="GS867" s="1673"/>
      <c r="GT867" s="1673"/>
      <c r="GU867" s="1673"/>
      <c r="GV867" s="1673"/>
      <c r="GW867" s="1673"/>
      <c r="GX867" s="1673"/>
      <c r="GY867" s="1673"/>
      <c r="GZ867" s="1673"/>
      <c r="HA867" s="1673"/>
      <c r="HB867" s="1673"/>
      <c r="HC867" s="1673"/>
      <c r="HD867" s="1673"/>
      <c r="HE867" s="1673"/>
      <c r="HF867" s="1673"/>
      <c r="HG867" s="1673"/>
      <c r="HH867" s="1673"/>
      <c r="HI867" s="1673"/>
      <c r="HJ867" s="1673"/>
      <c r="HK867" s="1673"/>
      <c r="HL867" s="1673"/>
      <c r="HM867" s="1673"/>
      <c r="HN867" s="1673"/>
      <c r="HO867" s="1673"/>
      <c r="HP867" s="1673"/>
      <c r="HQ867" s="1673"/>
      <c r="HR867" s="1673"/>
      <c r="HS867" s="1673"/>
      <c r="HT867" s="1673"/>
      <c r="HU867" s="1673"/>
      <c r="HV867" s="1673"/>
      <c r="HW867" s="1673"/>
      <c r="HX867" s="1673"/>
      <c r="HY867" s="1673"/>
      <c r="HZ867" s="1673"/>
      <c r="IA867" s="1673"/>
      <c r="IB867" s="1673"/>
      <c r="IC867" s="1673"/>
      <c r="ID867" s="1673"/>
      <c r="IE867" s="1673"/>
      <c r="IF867" s="1673"/>
      <c r="IG867" s="1673"/>
      <c r="IH867" s="1673"/>
      <c r="II867" s="1673"/>
      <c r="IJ867" s="1673"/>
      <c r="IK867" s="1673"/>
      <c r="IL867" s="1673"/>
      <c r="IM867" s="1673"/>
      <c r="IN867" s="1673"/>
      <c r="IO867" s="1673"/>
      <c r="IP867" s="1673"/>
      <c r="IQ867" s="1673"/>
      <c r="IR867" s="1673"/>
      <c r="IS867" s="1673"/>
      <c r="IT867" s="1673"/>
      <c r="IU867" s="1673"/>
      <c r="IV867" s="1673"/>
    </row>
    <row r="868" spans="1:256" ht="15" customHeight="1">
      <c r="A868" s="1674"/>
      <c r="B868" s="1674"/>
      <c r="C868" s="1674"/>
      <c r="D868" s="1674"/>
      <c r="E868" s="1674"/>
      <c r="F868" s="1674"/>
      <c r="G868" s="1674"/>
      <c r="H868" s="1674"/>
      <c r="I868" s="1674"/>
      <c r="J868" s="1674"/>
      <c r="K868" s="1674"/>
      <c r="L868" s="1674"/>
      <c r="M868" s="1659"/>
      <c r="N868" s="1659"/>
      <c r="O868" s="1659"/>
      <c r="P868" s="1659"/>
      <c r="Q868" s="1659"/>
      <c r="R868" s="1659"/>
      <c r="S868" s="1659"/>
      <c r="T868" s="1659"/>
      <c r="U868" s="1659"/>
      <c r="V868" s="1659"/>
      <c r="W868" s="1659"/>
      <c r="X868" s="1659"/>
      <c r="Y868" s="1673"/>
      <c r="Z868" s="1673"/>
      <c r="AA868" s="1673"/>
      <c r="AB868" s="1673"/>
      <c r="AC868" s="1673"/>
      <c r="AD868" s="1673"/>
      <c r="AE868" s="1673"/>
      <c r="AF868" s="1673"/>
      <c r="AG868" s="1673"/>
      <c r="AH868" s="1673"/>
      <c r="AI868" s="1673"/>
      <c r="AJ868" s="1673"/>
      <c r="AK868" s="1673"/>
      <c r="AL868" s="1673"/>
      <c r="AM868" s="1673"/>
      <c r="AN868" s="1673"/>
      <c r="AO868" s="1673"/>
      <c r="AP868" s="1673"/>
      <c r="AQ868" s="1673"/>
      <c r="AR868" s="1673"/>
      <c r="AS868" s="1673"/>
      <c r="AT868" s="1673"/>
      <c r="AU868" s="1673"/>
      <c r="AV868" s="1673"/>
      <c r="AW868" s="1673"/>
      <c r="AX868" s="1673"/>
      <c r="AY868" s="1673"/>
      <c r="AZ868" s="1673"/>
      <c r="BA868" s="1673"/>
      <c r="BB868" s="1673"/>
      <c r="BC868" s="1673"/>
      <c r="BD868" s="1673"/>
      <c r="BE868" s="1673"/>
      <c r="BF868" s="1673"/>
      <c r="BG868" s="1673"/>
      <c r="BH868" s="1673"/>
      <c r="BI868" s="1673"/>
      <c r="BJ868" s="1673"/>
      <c r="BK868" s="1673"/>
      <c r="BL868" s="1673"/>
      <c r="BM868" s="1673"/>
      <c r="BN868" s="1673"/>
      <c r="BO868" s="1673"/>
      <c r="BP868" s="1673"/>
      <c r="BQ868" s="1673"/>
      <c r="BR868" s="1673"/>
      <c r="BS868" s="1673"/>
      <c r="BT868" s="1673"/>
      <c r="BU868" s="1673"/>
      <c r="BV868" s="1673"/>
      <c r="BW868" s="1673"/>
      <c r="BX868" s="1673"/>
      <c r="BY868" s="1673"/>
      <c r="BZ868" s="1673"/>
      <c r="CA868" s="1673"/>
      <c r="CB868" s="1673"/>
      <c r="CC868" s="1673"/>
      <c r="CD868" s="1673"/>
      <c r="CE868" s="1673"/>
      <c r="CF868" s="1673"/>
      <c r="CG868" s="1673"/>
      <c r="CH868" s="1673"/>
      <c r="CI868" s="1673"/>
      <c r="CJ868" s="1673"/>
      <c r="CK868" s="1673"/>
      <c r="CL868" s="1673"/>
      <c r="CM868" s="1673"/>
      <c r="CN868" s="1673"/>
      <c r="CO868" s="1673"/>
      <c r="CP868" s="1673"/>
      <c r="CQ868" s="1673"/>
      <c r="CR868" s="1673"/>
      <c r="CS868" s="1673"/>
      <c r="CT868" s="1673"/>
      <c r="CU868" s="1673"/>
      <c r="CV868" s="1673"/>
      <c r="CW868" s="1673"/>
      <c r="CX868" s="1673"/>
      <c r="CY868" s="1673"/>
      <c r="CZ868" s="1673"/>
      <c r="DA868" s="1673"/>
      <c r="DB868" s="1673"/>
      <c r="DC868" s="1673"/>
      <c r="DD868" s="1673"/>
      <c r="DE868" s="1673"/>
      <c r="DF868" s="1673"/>
      <c r="DG868" s="1673"/>
      <c r="DH868" s="1673"/>
      <c r="DI868" s="1673"/>
      <c r="DJ868" s="1673"/>
      <c r="DK868" s="1673"/>
      <c r="DL868" s="1673"/>
      <c r="DM868" s="1673"/>
      <c r="DN868" s="1673"/>
      <c r="DO868" s="1673"/>
      <c r="DP868" s="1673"/>
      <c r="DQ868" s="1673"/>
      <c r="DR868" s="1673"/>
      <c r="DS868" s="1673"/>
      <c r="DT868" s="1673"/>
      <c r="DU868" s="1673"/>
      <c r="DV868" s="1673"/>
      <c r="DW868" s="1673"/>
      <c r="DX868" s="1673"/>
      <c r="DY868" s="1673"/>
      <c r="DZ868" s="1673"/>
      <c r="EA868" s="1673"/>
      <c r="EB868" s="1673"/>
      <c r="EC868" s="1673"/>
      <c r="ED868" s="1673"/>
      <c r="EE868" s="1673"/>
      <c r="EF868" s="1673"/>
      <c r="EG868" s="1673"/>
      <c r="EH868" s="1673"/>
      <c r="EI868" s="1673"/>
      <c r="EJ868" s="1673"/>
      <c r="EK868" s="1673"/>
      <c r="EL868" s="1673"/>
      <c r="EM868" s="1673"/>
      <c r="EN868" s="1673"/>
      <c r="EO868" s="1673"/>
      <c r="EP868" s="1673"/>
      <c r="EQ868" s="1673"/>
      <c r="ER868" s="1673"/>
      <c r="ES868" s="1673"/>
      <c r="ET868" s="1673"/>
      <c r="EU868" s="1673"/>
      <c r="EV868" s="1673"/>
      <c r="EW868" s="1673"/>
      <c r="EX868" s="1673"/>
      <c r="EY868" s="1673"/>
      <c r="EZ868" s="1673"/>
      <c r="FA868" s="1673"/>
      <c r="FB868" s="1673"/>
      <c r="FC868" s="1673"/>
      <c r="FD868" s="1673"/>
      <c r="FE868" s="1673"/>
      <c r="FF868" s="1673"/>
      <c r="FG868" s="1673"/>
      <c r="FH868" s="1673"/>
      <c r="FI868" s="1673"/>
      <c r="FJ868" s="1673"/>
      <c r="FK868" s="1673"/>
      <c r="FL868" s="1673"/>
      <c r="FM868" s="1673"/>
      <c r="FN868" s="1673"/>
      <c r="FO868" s="1673"/>
      <c r="FP868" s="1673"/>
      <c r="FQ868" s="1673"/>
      <c r="FR868" s="1673"/>
      <c r="FS868" s="1673"/>
      <c r="FT868" s="1673"/>
      <c r="FU868" s="1673"/>
      <c r="FV868" s="1673"/>
      <c r="FW868" s="1673"/>
      <c r="FX868" s="1673"/>
      <c r="FY868" s="1673"/>
      <c r="FZ868" s="1673"/>
      <c r="GA868" s="1673"/>
      <c r="GB868" s="1673"/>
      <c r="GC868" s="1673"/>
      <c r="GD868" s="1673"/>
      <c r="GE868" s="1673"/>
      <c r="GF868" s="1673"/>
      <c r="GG868" s="1673"/>
      <c r="GH868" s="1673"/>
      <c r="GI868" s="1673"/>
      <c r="GJ868" s="1673"/>
      <c r="GK868" s="1673"/>
      <c r="GL868" s="1673"/>
      <c r="GM868" s="1673"/>
      <c r="GN868" s="1673"/>
      <c r="GO868" s="1673"/>
      <c r="GP868" s="1673"/>
      <c r="GQ868" s="1673"/>
      <c r="GR868" s="1673"/>
      <c r="GS868" s="1673"/>
      <c r="GT868" s="1673"/>
      <c r="GU868" s="1673"/>
      <c r="GV868" s="1673"/>
      <c r="GW868" s="1673"/>
      <c r="GX868" s="1673"/>
      <c r="GY868" s="1673"/>
      <c r="GZ868" s="1673"/>
      <c r="HA868" s="1673"/>
      <c r="HB868" s="1673"/>
      <c r="HC868" s="1673"/>
      <c r="HD868" s="1673"/>
      <c r="HE868" s="1673"/>
      <c r="HF868" s="1673"/>
      <c r="HG868" s="1673"/>
      <c r="HH868" s="1673"/>
      <c r="HI868" s="1673"/>
      <c r="HJ868" s="1673"/>
      <c r="HK868" s="1673"/>
      <c r="HL868" s="1673"/>
      <c r="HM868" s="1673"/>
      <c r="HN868" s="1673"/>
      <c r="HO868" s="1673"/>
      <c r="HP868" s="1673"/>
      <c r="HQ868" s="1673"/>
      <c r="HR868" s="1673"/>
      <c r="HS868" s="1673"/>
      <c r="HT868" s="1673"/>
      <c r="HU868" s="1673"/>
      <c r="HV868" s="1673"/>
      <c r="HW868" s="1673"/>
      <c r="HX868" s="1673"/>
      <c r="HY868" s="1673"/>
      <c r="HZ868" s="1673"/>
      <c r="IA868" s="1673"/>
      <c r="IB868" s="1673"/>
      <c r="IC868" s="1673"/>
      <c r="ID868" s="1673"/>
      <c r="IE868" s="1673"/>
      <c r="IF868" s="1673"/>
      <c r="IG868" s="1673"/>
      <c r="IH868" s="1673"/>
      <c r="II868" s="1673"/>
      <c r="IJ868" s="1673"/>
      <c r="IK868" s="1673"/>
      <c r="IL868" s="1673"/>
      <c r="IM868" s="1673"/>
      <c r="IN868" s="1673"/>
      <c r="IO868" s="1673"/>
      <c r="IP868" s="1673"/>
      <c r="IQ868" s="1673"/>
      <c r="IR868" s="1673"/>
      <c r="IS868" s="1673"/>
      <c r="IT868" s="1673"/>
      <c r="IU868" s="1673"/>
      <c r="IV868" s="1673"/>
    </row>
    <row r="869" spans="1:256" ht="15" customHeight="1">
      <c r="A869" s="1673"/>
      <c r="B869" s="1673"/>
      <c r="C869" s="1673"/>
      <c r="D869" s="1673"/>
      <c r="E869" s="1673"/>
      <c r="F869" s="1673"/>
      <c r="G869" s="1673"/>
      <c r="H869" s="1673"/>
      <c r="I869" s="1673"/>
      <c r="J869" s="1673"/>
      <c r="K869" s="1673"/>
      <c r="L869" s="1673"/>
      <c r="M869" s="1659"/>
      <c r="N869" s="1659"/>
      <c r="O869" s="1659"/>
      <c r="P869" s="1659"/>
      <c r="Q869" s="1659"/>
      <c r="R869" s="1659"/>
      <c r="S869" s="1659"/>
      <c r="T869" s="1659"/>
      <c r="U869" s="1659"/>
      <c r="V869" s="1659"/>
      <c r="W869" s="1659"/>
      <c r="X869" s="1659"/>
      <c r="Y869" s="1673"/>
      <c r="Z869" s="1673"/>
      <c r="AA869" s="1673"/>
      <c r="AB869" s="1673"/>
      <c r="AC869" s="1673"/>
      <c r="AD869" s="1673"/>
      <c r="AE869" s="1673"/>
      <c r="AF869" s="1673"/>
      <c r="AG869" s="1673"/>
      <c r="AH869" s="1673"/>
      <c r="AI869" s="1673"/>
      <c r="AJ869" s="1673"/>
      <c r="AK869" s="1673"/>
      <c r="AL869" s="1673"/>
      <c r="AM869" s="1673"/>
      <c r="AN869" s="1673"/>
      <c r="AO869" s="1673"/>
      <c r="AP869" s="1673"/>
      <c r="AQ869" s="1673"/>
      <c r="AR869" s="1673"/>
      <c r="AS869" s="1673"/>
      <c r="AT869" s="1673"/>
      <c r="AU869" s="1673"/>
      <c r="AV869" s="1673"/>
      <c r="AW869" s="1673"/>
      <c r="AX869" s="1673"/>
      <c r="AY869" s="1673"/>
      <c r="AZ869" s="1673"/>
      <c r="BA869" s="1673"/>
      <c r="BB869" s="1673"/>
      <c r="BC869" s="1673"/>
      <c r="BD869" s="1673"/>
      <c r="BE869" s="1673"/>
      <c r="BF869" s="1673"/>
      <c r="BG869" s="1673"/>
      <c r="BH869" s="1673"/>
      <c r="BI869" s="1673"/>
      <c r="BJ869" s="1673"/>
      <c r="BK869" s="1673"/>
      <c r="BL869" s="1673"/>
      <c r="BM869" s="1673"/>
      <c r="BN869" s="1673"/>
      <c r="BO869" s="1673"/>
      <c r="BP869" s="1673"/>
      <c r="BQ869" s="1673"/>
      <c r="BR869" s="1673"/>
      <c r="BS869" s="1673"/>
      <c r="BT869" s="1673"/>
      <c r="BU869" s="1673"/>
      <c r="BV869" s="1673"/>
      <c r="BW869" s="1673"/>
      <c r="BX869" s="1673"/>
      <c r="BY869" s="1673"/>
      <c r="BZ869" s="1673"/>
      <c r="CA869" s="1673"/>
      <c r="CB869" s="1673"/>
      <c r="CC869" s="1673"/>
      <c r="CD869" s="1673"/>
      <c r="CE869" s="1673"/>
      <c r="CF869" s="1673"/>
      <c r="CG869" s="1673"/>
      <c r="CH869" s="1673"/>
      <c r="CI869" s="1673"/>
      <c r="CJ869" s="1673"/>
      <c r="CK869" s="1673"/>
      <c r="CL869" s="1673"/>
      <c r="CM869" s="1673"/>
      <c r="CN869" s="1673"/>
      <c r="CO869" s="1673"/>
      <c r="CP869" s="1673"/>
      <c r="CQ869" s="1673"/>
      <c r="CR869" s="1673"/>
      <c r="CS869" s="1673"/>
      <c r="CT869" s="1673"/>
      <c r="CU869" s="1673"/>
      <c r="CV869" s="1673"/>
      <c r="CW869" s="1673"/>
      <c r="CX869" s="1673"/>
      <c r="CY869" s="1673"/>
      <c r="CZ869" s="1673"/>
      <c r="DA869" s="1673"/>
      <c r="DB869" s="1673"/>
      <c r="DC869" s="1673"/>
      <c r="DD869" s="1673"/>
      <c r="DE869" s="1673"/>
      <c r="DF869" s="1673"/>
      <c r="DG869" s="1673"/>
      <c r="DH869" s="1673"/>
      <c r="DI869" s="1673"/>
      <c r="DJ869" s="1673"/>
      <c r="DK869" s="1673"/>
      <c r="DL869" s="1673"/>
      <c r="DM869" s="1673"/>
      <c r="DN869" s="1673"/>
      <c r="DO869" s="1673"/>
      <c r="DP869" s="1673"/>
      <c r="DQ869" s="1673"/>
      <c r="DR869" s="1673"/>
      <c r="DS869" s="1673"/>
      <c r="DT869" s="1673"/>
      <c r="DU869" s="1673"/>
      <c r="DV869" s="1673"/>
      <c r="DW869" s="1673"/>
      <c r="DX869" s="1673"/>
      <c r="DY869" s="1673"/>
      <c r="DZ869" s="1673"/>
      <c r="EA869" s="1673"/>
      <c r="EB869" s="1673"/>
      <c r="EC869" s="1673"/>
      <c r="ED869" s="1673"/>
      <c r="EE869" s="1673"/>
      <c r="EF869" s="1673"/>
      <c r="EG869" s="1673"/>
      <c r="EH869" s="1673"/>
      <c r="EI869" s="1673"/>
      <c r="EJ869" s="1673"/>
      <c r="EK869" s="1673"/>
      <c r="EL869" s="1673"/>
      <c r="EM869" s="1673"/>
      <c r="EN869" s="1673"/>
      <c r="EO869" s="1673"/>
      <c r="EP869" s="1673"/>
      <c r="EQ869" s="1673"/>
      <c r="ER869" s="1673"/>
      <c r="ES869" s="1673"/>
      <c r="ET869" s="1673"/>
      <c r="EU869" s="1673"/>
      <c r="EV869" s="1673"/>
      <c r="EW869" s="1673"/>
      <c r="EX869" s="1673"/>
      <c r="EY869" s="1673"/>
      <c r="EZ869" s="1673"/>
      <c r="FA869" s="1673"/>
      <c r="FB869" s="1673"/>
      <c r="FC869" s="1673"/>
      <c r="FD869" s="1673"/>
      <c r="FE869" s="1673"/>
      <c r="FF869" s="1673"/>
      <c r="FG869" s="1673"/>
      <c r="FH869" s="1673"/>
      <c r="FI869" s="1673"/>
      <c r="FJ869" s="1673"/>
      <c r="FK869" s="1673"/>
      <c r="FL869" s="1673"/>
      <c r="FM869" s="1673"/>
      <c r="FN869" s="1673"/>
      <c r="FO869" s="1673"/>
      <c r="FP869" s="1673"/>
      <c r="FQ869" s="1673"/>
      <c r="FR869" s="1673"/>
      <c r="FS869" s="1673"/>
      <c r="FT869" s="1673"/>
      <c r="FU869" s="1673"/>
      <c r="FV869" s="1673"/>
      <c r="FW869" s="1673"/>
      <c r="FX869" s="1673"/>
      <c r="FY869" s="1673"/>
      <c r="FZ869" s="1673"/>
      <c r="GA869" s="1673"/>
      <c r="GB869" s="1673"/>
      <c r="GC869" s="1673"/>
      <c r="GD869" s="1673"/>
      <c r="GE869" s="1673"/>
      <c r="GF869" s="1673"/>
      <c r="GG869" s="1673"/>
      <c r="GH869" s="1673"/>
      <c r="GI869" s="1673"/>
      <c r="GJ869" s="1673"/>
      <c r="GK869" s="1673"/>
      <c r="GL869" s="1673"/>
      <c r="GM869" s="1673"/>
      <c r="GN869" s="1673"/>
      <c r="GO869" s="1673"/>
      <c r="GP869" s="1673"/>
      <c r="GQ869" s="1673"/>
      <c r="GR869" s="1673"/>
      <c r="GS869" s="1673"/>
      <c r="GT869" s="1673"/>
      <c r="GU869" s="1673"/>
      <c r="GV869" s="1673"/>
      <c r="GW869" s="1673"/>
      <c r="GX869" s="1673"/>
      <c r="GY869" s="1673"/>
      <c r="GZ869" s="1673"/>
      <c r="HA869" s="1673"/>
      <c r="HB869" s="1673"/>
      <c r="HC869" s="1673"/>
      <c r="HD869" s="1673"/>
      <c r="HE869" s="1673"/>
      <c r="HF869" s="1673"/>
      <c r="HG869" s="1673"/>
      <c r="HH869" s="1673"/>
      <c r="HI869" s="1673"/>
      <c r="HJ869" s="1673"/>
      <c r="HK869" s="1673"/>
      <c r="HL869" s="1673"/>
      <c r="HM869" s="1673"/>
      <c r="HN869" s="1673"/>
      <c r="HO869" s="1673"/>
      <c r="HP869" s="1673"/>
      <c r="HQ869" s="1673"/>
      <c r="HR869" s="1673"/>
      <c r="HS869" s="1673"/>
      <c r="HT869" s="1673"/>
      <c r="HU869" s="1673"/>
      <c r="HV869" s="1673"/>
      <c r="HW869" s="1673"/>
      <c r="HX869" s="1673"/>
      <c r="HY869" s="1673"/>
      <c r="HZ869" s="1673"/>
      <c r="IA869" s="1673"/>
      <c r="IB869" s="1673"/>
      <c r="IC869" s="1673"/>
      <c r="ID869" s="1673"/>
      <c r="IE869" s="1673"/>
      <c r="IF869" s="1673"/>
      <c r="IG869" s="1673"/>
      <c r="IH869" s="1673"/>
      <c r="II869" s="1673"/>
      <c r="IJ869" s="1673"/>
      <c r="IK869" s="1673"/>
      <c r="IL869" s="1673"/>
      <c r="IM869" s="1673"/>
      <c r="IN869" s="1673"/>
      <c r="IO869" s="1673"/>
      <c r="IP869" s="1673"/>
      <c r="IQ869" s="1673"/>
      <c r="IR869" s="1673"/>
      <c r="IS869" s="1673"/>
      <c r="IT869" s="1673"/>
      <c r="IU869" s="1673"/>
      <c r="IV869" s="1673"/>
    </row>
    <row r="895" spans="1:12">
      <c r="A895" s="1676"/>
      <c r="B895" s="1676"/>
      <c r="C895" s="1676"/>
      <c r="D895" s="1676"/>
      <c r="E895" s="1676"/>
      <c r="F895" s="1676"/>
      <c r="G895" s="1676"/>
      <c r="H895" s="1676"/>
      <c r="I895" s="1676"/>
      <c r="J895" s="1676"/>
      <c r="K895" s="1676"/>
      <c r="L895" s="1676"/>
    </row>
    <row r="896" spans="1:12">
      <c r="A896" s="1674"/>
      <c r="B896" s="1674"/>
      <c r="C896" s="1674"/>
      <c r="D896" s="1674"/>
      <c r="E896" s="1674"/>
      <c r="F896" s="1674"/>
      <c r="G896" s="1674"/>
      <c r="H896" s="1674"/>
      <c r="I896" s="1674"/>
      <c r="J896" s="1674"/>
      <c r="K896" s="1674"/>
      <c r="L896" s="1674"/>
    </row>
    <row r="923" spans="1:12">
      <c r="A923" s="1676"/>
      <c r="B923" s="1676"/>
      <c r="C923" s="1676"/>
      <c r="D923" s="1676"/>
      <c r="E923" s="1676"/>
      <c r="F923" s="1676"/>
      <c r="G923" s="1676"/>
      <c r="H923" s="1676"/>
      <c r="I923" s="1676"/>
      <c r="J923" s="1676"/>
      <c r="K923" s="1676"/>
      <c r="L923" s="1676"/>
    </row>
    <row r="924" spans="1:12">
      <c r="A924" s="1674"/>
      <c r="B924" s="1674"/>
      <c r="C924" s="1674"/>
      <c r="D924" s="1674"/>
      <c r="E924" s="1674"/>
      <c r="F924" s="1674"/>
      <c r="G924" s="1674"/>
      <c r="H924" s="1674"/>
      <c r="I924" s="1674"/>
      <c r="J924" s="1674"/>
      <c r="K924" s="1674"/>
      <c r="L924" s="1674"/>
    </row>
  </sheetData>
  <mergeCells count="71">
    <mergeCell ref="A868:L868"/>
    <mergeCell ref="A895:L895"/>
    <mergeCell ref="A896:L896"/>
    <mergeCell ref="A923:L923"/>
    <mergeCell ref="A924:L924"/>
    <mergeCell ref="A784:L784"/>
    <mergeCell ref="A811:L811"/>
    <mergeCell ref="A812:L812"/>
    <mergeCell ref="A839:L839"/>
    <mergeCell ref="A840:L840"/>
    <mergeCell ref="A867:L867"/>
    <mergeCell ref="A700:L700"/>
    <mergeCell ref="A727:L727"/>
    <mergeCell ref="A728:L728"/>
    <mergeCell ref="A755:L755"/>
    <mergeCell ref="A756:L756"/>
    <mergeCell ref="A783:L783"/>
    <mergeCell ref="A616:L616"/>
    <mergeCell ref="A643:L643"/>
    <mergeCell ref="A644:L644"/>
    <mergeCell ref="A671:L671"/>
    <mergeCell ref="A672:L672"/>
    <mergeCell ref="A699:L699"/>
    <mergeCell ref="A532:L532"/>
    <mergeCell ref="A559:L559"/>
    <mergeCell ref="A560:L560"/>
    <mergeCell ref="A587:L587"/>
    <mergeCell ref="A588:L588"/>
    <mergeCell ref="A615:L615"/>
    <mergeCell ref="A448:L448"/>
    <mergeCell ref="A475:L475"/>
    <mergeCell ref="A476:L476"/>
    <mergeCell ref="A503:L503"/>
    <mergeCell ref="A504:L504"/>
    <mergeCell ref="A531:L531"/>
    <mergeCell ref="A364:L364"/>
    <mergeCell ref="A391:L391"/>
    <mergeCell ref="A392:L392"/>
    <mergeCell ref="A419:L419"/>
    <mergeCell ref="A420:L420"/>
    <mergeCell ref="A447:L447"/>
    <mergeCell ref="A280:L280"/>
    <mergeCell ref="A307:L307"/>
    <mergeCell ref="A308:L308"/>
    <mergeCell ref="A335:L335"/>
    <mergeCell ref="A336:L336"/>
    <mergeCell ref="A363:L363"/>
    <mergeCell ref="A196:L196"/>
    <mergeCell ref="A223:L223"/>
    <mergeCell ref="A224:L224"/>
    <mergeCell ref="A251:L251"/>
    <mergeCell ref="A252:L252"/>
    <mergeCell ref="A279:L279"/>
    <mergeCell ref="A112:L112"/>
    <mergeCell ref="A139:L139"/>
    <mergeCell ref="A140:L140"/>
    <mergeCell ref="A167:L167"/>
    <mergeCell ref="A168:L168"/>
    <mergeCell ref="A195:L195"/>
    <mergeCell ref="A14:L14"/>
    <mergeCell ref="A42:L42"/>
    <mergeCell ref="A43:L43"/>
    <mergeCell ref="A72:L72"/>
    <mergeCell ref="A73:L73"/>
    <mergeCell ref="A111:L111"/>
    <mergeCell ref="A1:L1"/>
    <mergeCell ref="A2:L2"/>
    <mergeCell ref="A3:L3"/>
    <mergeCell ref="B5:K5"/>
    <mergeCell ref="E10:H12"/>
    <mergeCell ref="A13:L13"/>
  </mergeCells>
  <pageMargins left="0.19685039370078741" right="0.19685039370078741" top="0.19685039370078741" bottom="0.19685039370078741" header="0" footer="0"/>
  <pageSetup scale="41" orientation="portrait" r:id="rId1"/>
  <headerFooter>
    <oddHeader>&amp;R&amp;"Arial,Negrita"&amp;12&amp;K000000E.P.  006.7</oddHeader>
  </headerFooter>
  <colBreaks count="1" manualBreakCount="1">
    <brk id="12" max="3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J54"/>
  <sheetViews>
    <sheetView showGridLines="0" view="pageBreakPreview" zoomScale="85" zoomScaleNormal="40" zoomScaleSheetLayoutView="85" zoomScalePageLayoutView="40" workbookViewId="0">
      <selection activeCell="A2" sqref="A2:AJ4"/>
    </sheetView>
  </sheetViews>
  <sheetFormatPr baseColWidth="10" defaultRowHeight="15"/>
  <cols>
    <col min="1" max="1" width="17.42578125" customWidth="1"/>
    <col min="3" max="33" width="4.42578125" customWidth="1"/>
  </cols>
  <sheetData>
    <row r="1" spans="1:36" ht="18">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row>
    <row r="2" spans="1:36" ht="18">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row>
    <row r="3" spans="1:36" ht="18">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row>
    <row r="4" spans="1:36">
      <c r="E4" s="1677"/>
      <c r="G4" s="1678"/>
      <c r="H4" s="1679"/>
      <c r="I4" s="1680"/>
      <c r="J4" s="1681"/>
      <c r="K4" s="1682"/>
      <c r="L4" s="1682"/>
      <c r="M4" s="1682"/>
      <c r="N4" s="1682"/>
      <c r="O4" s="1682"/>
    </row>
    <row r="5" spans="1:36">
      <c r="E5" s="1677"/>
      <c r="G5" s="1678"/>
      <c r="H5" s="1679"/>
      <c r="I5" s="1680"/>
      <c r="J5" s="1681"/>
      <c r="K5" s="1682"/>
      <c r="L5" s="1682"/>
      <c r="M5" s="1682"/>
      <c r="N5" s="1682"/>
      <c r="O5" s="1682"/>
    </row>
    <row r="6" spans="1:36" ht="57.95" customHeight="1">
      <c r="A6" s="1683" t="str">
        <f>'F 6.2'!A8</f>
        <v>OBRA:</v>
      </c>
      <c r="B6" s="1684">
        <f>'F 6.2'!B8:K8</f>
        <v>0</v>
      </c>
      <c r="C6" s="1684"/>
      <c r="D6" s="1684"/>
      <c r="E6" s="1684"/>
      <c r="F6" s="1684"/>
      <c r="G6" s="1684"/>
      <c r="H6" s="1684"/>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5"/>
    </row>
    <row r="7" spans="1:36" ht="18">
      <c r="A7" s="1686" t="str">
        <f>'F 6.2'!A9</f>
        <v>CARRETERA:</v>
      </c>
      <c r="B7" s="1687">
        <f>'F 6.2'!B9</f>
        <v>0</v>
      </c>
      <c r="C7" s="1687"/>
      <c r="D7" s="1687"/>
      <c r="E7" s="1687"/>
      <c r="F7" s="1687"/>
      <c r="G7" s="1687"/>
      <c r="H7" s="1687"/>
      <c r="I7" s="1687"/>
      <c r="J7" s="1687"/>
      <c r="K7" s="1687"/>
      <c r="L7" s="1687"/>
      <c r="M7" s="1687"/>
      <c r="N7" s="1687"/>
      <c r="O7" s="1687"/>
      <c r="P7" s="1687"/>
      <c r="Q7" s="1687"/>
      <c r="R7" s="1687"/>
      <c r="S7" s="1687"/>
      <c r="T7" s="1687"/>
      <c r="U7" s="1687"/>
      <c r="V7" s="1687"/>
      <c r="W7" s="1687"/>
      <c r="X7" s="1687"/>
      <c r="Y7" s="1687"/>
      <c r="Z7" s="1687"/>
      <c r="AA7" s="1687"/>
      <c r="AB7" s="1687"/>
      <c r="AC7" s="1687"/>
      <c r="AD7" s="1687"/>
      <c r="AE7" s="1687"/>
      <c r="AF7" s="1687"/>
      <c r="AG7" s="1687"/>
      <c r="AH7" s="1687"/>
      <c r="AI7" s="1687"/>
      <c r="AJ7" s="1687"/>
    </row>
    <row r="8" spans="1:36" ht="18">
      <c r="A8" s="1686" t="str">
        <f>'F 6.2'!A10</f>
        <v>TRAMO :</v>
      </c>
      <c r="B8" s="1687">
        <f>'F 6.2'!B10</f>
        <v>0</v>
      </c>
      <c r="C8" s="1687"/>
      <c r="D8" s="1687"/>
      <c r="E8" s="1687"/>
      <c r="F8" s="1687"/>
      <c r="G8" s="1687"/>
      <c r="H8" s="1687"/>
      <c r="I8" s="1687"/>
      <c r="J8" s="1687"/>
      <c r="K8" s="1687"/>
      <c r="L8" s="1687"/>
      <c r="M8" s="1687"/>
      <c r="N8" s="1687"/>
      <c r="O8" s="1687"/>
      <c r="P8" s="1687"/>
      <c r="Q8" s="1687"/>
      <c r="R8" s="1687"/>
      <c r="S8" s="1687"/>
      <c r="T8" s="1687"/>
      <c r="U8" s="1687"/>
      <c r="V8" s="1687"/>
      <c r="W8" s="1687"/>
      <c r="X8" s="1687"/>
      <c r="Y8" s="1687"/>
      <c r="Z8" s="1687"/>
      <c r="AA8" s="1687"/>
      <c r="AB8" s="1687"/>
      <c r="AC8" s="1687"/>
      <c r="AD8" s="1687"/>
      <c r="AE8" s="1687"/>
      <c r="AF8" s="1687"/>
      <c r="AG8" s="1687"/>
      <c r="AH8" s="1687"/>
      <c r="AI8" s="1687"/>
      <c r="AJ8" s="1687"/>
    </row>
    <row r="9" spans="1:36" ht="18" customHeight="1">
      <c r="A9" s="1686" t="str">
        <f>'F 6.2'!A11</f>
        <v>CONTRATO:</v>
      </c>
      <c r="B9" s="1687" t="str">
        <f>'F 6.2'!B11</f>
        <v>XXXXXXXXX</v>
      </c>
      <c r="C9" s="1687"/>
      <c r="D9" s="1687"/>
      <c r="E9" s="1687"/>
      <c r="F9" s="1687"/>
      <c r="G9" s="1687"/>
      <c r="H9" s="1687"/>
      <c r="I9" s="1687"/>
      <c r="J9" s="1687"/>
      <c r="K9" s="1687"/>
      <c r="L9" s="1687"/>
      <c r="M9" s="1687"/>
      <c r="N9" s="1687"/>
      <c r="O9" s="1687"/>
      <c r="P9" s="1687"/>
      <c r="Q9" s="1687"/>
      <c r="R9" s="1687"/>
      <c r="S9" s="1687"/>
      <c r="T9" s="1687"/>
      <c r="U9" s="1687"/>
      <c r="V9" s="1687"/>
      <c r="W9" s="1687"/>
      <c r="X9" s="1687"/>
      <c r="Y9" s="1687"/>
      <c r="Z9" s="1687"/>
      <c r="AA9" s="1687"/>
      <c r="AB9" s="1687"/>
      <c r="AC9" s="1687"/>
      <c r="AD9" s="1687"/>
      <c r="AE9" s="1687"/>
      <c r="AF9" s="1687"/>
      <c r="AG9" s="1687"/>
      <c r="AH9" s="1687"/>
      <c r="AI9" s="1687"/>
      <c r="AJ9" s="1687"/>
    </row>
    <row r="10" spans="1:36" s="453" customFormat="1" ht="11.1" customHeight="1">
      <c r="E10" s="1688"/>
      <c r="G10" s="1689"/>
      <c r="H10" s="1689"/>
      <c r="I10" s="1689"/>
      <c r="J10" s="1689"/>
      <c r="L10" s="1690" t="s">
        <v>858</v>
      </c>
      <c r="M10" s="1690"/>
      <c r="N10" s="1690"/>
      <c r="O10" s="1690"/>
      <c r="P10" s="1690"/>
      <c r="Q10" s="1690"/>
      <c r="R10" s="1690"/>
      <c r="S10" s="1690"/>
      <c r="T10" s="1690"/>
      <c r="U10" s="1690"/>
      <c r="V10" s="1690"/>
      <c r="W10" s="1690"/>
      <c r="X10" s="1690"/>
    </row>
    <row r="11" spans="1:36" ht="11.1" customHeight="1">
      <c r="A11" s="1670"/>
      <c r="B11" s="1670"/>
      <c r="C11" s="1670"/>
      <c r="D11" s="1670"/>
      <c r="E11" s="1691"/>
      <c r="F11" s="1670"/>
      <c r="G11" s="1692"/>
      <c r="H11" s="1692"/>
      <c r="I11" s="1692"/>
      <c r="J11" s="1692"/>
      <c r="K11" s="1670"/>
      <c r="L11" s="1690"/>
      <c r="M11" s="1690"/>
      <c r="N11" s="1690"/>
      <c r="O11" s="1690"/>
      <c r="P11" s="1690"/>
      <c r="Q11" s="1690"/>
      <c r="R11" s="1690"/>
      <c r="S11" s="1690"/>
      <c r="T11" s="1690"/>
      <c r="U11" s="1690"/>
      <c r="V11" s="1690"/>
      <c r="W11" s="1690"/>
      <c r="X11" s="1690"/>
      <c r="Y11" s="1671"/>
      <c r="Z11" s="1671"/>
      <c r="AA11" s="1671"/>
      <c r="AB11" s="1671"/>
      <c r="AC11" s="1671"/>
      <c r="AD11" s="1671"/>
      <c r="AE11" s="1671"/>
      <c r="AF11" s="1671"/>
      <c r="AG11" s="1671"/>
      <c r="AH11" s="1671"/>
      <c r="AI11" s="1671"/>
      <c r="AJ11" s="1671"/>
    </row>
    <row r="12" spans="1:36" s="453" customFormat="1" ht="11.1" customHeight="1">
      <c r="E12" s="1688"/>
      <c r="G12" s="1689"/>
      <c r="H12" s="1689"/>
      <c r="I12" s="1689"/>
      <c r="J12" s="1689"/>
      <c r="L12" s="1690"/>
      <c r="M12" s="1690"/>
      <c r="N12" s="1690"/>
      <c r="O12" s="1690"/>
      <c r="P12" s="1690"/>
      <c r="Q12" s="1690"/>
      <c r="R12" s="1690"/>
      <c r="S12" s="1690"/>
      <c r="T12" s="1690"/>
      <c r="U12" s="1690"/>
      <c r="V12" s="1690"/>
      <c r="W12" s="1690"/>
      <c r="X12" s="1690"/>
    </row>
    <row r="13" spans="1:36">
      <c r="C13" s="1693"/>
      <c r="E13" s="1677"/>
      <c r="G13" s="1678"/>
      <c r="H13" s="1678"/>
      <c r="I13" s="1678"/>
      <c r="J13" s="1678"/>
      <c r="X13" s="1682"/>
    </row>
    <row r="14" spans="1:36">
      <c r="C14" s="1694"/>
      <c r="D14" s="1694"/>
      <c r="E14" s="1694"/>
      <c r="F14" s="1694"/>
      <c r="G14" s="1694"/>
      <c r="H14" s="1694"/>
      <c r="I14" s="1694"/>
      <c r="J14" s="1694"/>
      <c r="K14" s="1694"/>
      <c r="L14" s="1694"/>
      <c r="M14" s="1694"/>
      <c r="N14" s="1694"/>
      <c r="O14" s="1694"/>
      <c r="P14" s="1694"/>
      <c r="Q14" s="1694"/>
      <c r="R14" s="1694"/>
      <c r="S14" s="1694"/>
      <c r="T14" s="1694"/>
      <c r="U14" s="1694"/>
      <c r="V14" s="1694"/>
      <c r="W14" s="1694"/>
      <c r="X14" s="1694"/>
      <c r="Y14" s="1694"/>
      <c r="Z14" s="1694"/>
      <c r="AA14" s="1694"/>
      <c r="AB14" s="1694"/>
      <c r="AC14" s="1694"/>
      <c r="AD14" s="1694"/>
      <c r="AE14" s="1694"/>
      <c r="AF14" s="1694"/>
      <c r="AG14" s="1694"/>
      <c r="AH14" s="453"/>
    </row>
    <row r="15" spans="1:36">
      <c r="C15" s="453"/>
      <c r="D15" s="453"/>
      <c r="E15" s="453"/>
      <c r="F15" s="1695"/>
      <c r="G15" s="453"/>
      <c r="H15" s="453"/>
      <c r="I15" s="453"/>
      <c r="J15" s="453"/>
      <c r="K15" s="453"/>
      <c r="L15" s="453"/>
      <c r="M15" s="453"/>
      <c r="N15" s="453"/>
      <c r="O15" s="1696"/>
      <c r="P15" s="453"/>
      <c r="Q15" s="453"/>
      <c r="R15" s="453"/>
      <c r="S15" s="453"/>
      <c r="T15" s="453"/>
      <c r="U15" s="453"/>
      <c r="V15" s="453"/>
      <c r="W15" s="453"/>
      <c r="X15" s="453"/>
      <c r="Y15" s="453"/>
      <c r="Z15" s="453"/>
      <c r="AA15" s="453"/>
      <c r="AB15" s="453"/>
      <c r="AC15" s="453"/>
      <c r="AD15" s="453"/>
      <c r="AE15" s="453"/>
      <c r="AF15" s="453"/>
      <c r="AG15" s="453"/>
      <c r="AH15" s="453"/>
    </row>
    <row r="16" spans="1:36">
      <c r="A16" s="465"/>
      <c r="B16" s="1697"/>
      <c r="C16" s="1698"/>
      <c r="D16" s="1698"/>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row>
    <row r="17" spans="1:35" ht="27">
      <c r="A17" s="465"/>
      <c r="B17" s="1697"/>
      <c r="C17" s="1698"/>
      <c r="D17" s="1698"/>
      <c r="E17" s="1698"/>
      <c r="F17" s="1698"/>
      <c r="G17" s="1698"/>
      <c r="H17" s="1698"/>
      <c r="I17" s="1698"/>
      <c r="J17" s="1698"/>
      <c r="K17" s="1698"/>
      <c r="L17" s="1698"/>
      <c r="M17" s="1698"/>
      <c r="N17" s="1698"/>
      <c r="O17" s="1698"/>
      <c r="P17" s="1698"/>
      <c r="Q17" s="1698"/>
      <c r="R17" s="1698"/>
      <c r="S17" s="1698"/>
      <c r="T17" s="1698"/>
      <c r="U17" s="1698"/>
      <c r="V17" s="1698"/>
      <c r="W17" s="1698"/>
      <c r="X17" s="1698"/>
      <c r="Y17" s="1698"/>
      <c r="Z17" s="1698"/>
      <c r="AA17" s="1698"/>
      <c r="AB17" s="1698"/>
      <c r="AC17" s="1698"/>
      <c r="AD17" s="1698"/>
      <c r="AE17" s="1699"/>
      <c r="AF17" s="1700"/>
      <c r="AG17" s="1700"/>
      <c r="AH17" s="1700"/>
      <c r="AI17" s="1701"/>
    </row>
    <row r="18" spans="1:35">
      <c r="A18" s="465"/>
      <c r="B18" s="1697"/>
      <c r="C18" s="1698"/>
      <c r="D18" s="1698"/>
      <c r="E18" s="1698"/>
      <c r="F18" s="1698"/>
      <c r="G18" s="1698"/>
      <c r="H18" s="1698"/>
      <c r="I18" s="1698"/>
      <c r="J18" s="1698"/>
      <c r="K18" s="1698"/>
      <c r="L18" s="1698"/>
      <c r="M18" s="1698"/>
      <c r="N18" s="1698"/>
      <c r="O18" s="1698"/>
      <c r="P18" s="1698"/>
      <c r="Q18" s="1698"/>
      <c r="R18" s="1698"/>
      <c r="S18" s="1698"/>
      <c r="T18" s="1698"/>
      <c r="U18" s="1698"/>
      <c r="V18" s="1698"/>
      <c r="W18" s="1698"/>
      <c r="X18" s="1698"/>
      <c r="Y18" s="1698"/>
      <c r="Z18" s="1698"/>
      <c r="AA18" s="1698"/>
      <c r="AB18" s="1698"/>
      <c r="AC18" s="1698"/>
      <c r="AD18" s="1698"/>
      <c r="AE18" s="1699"/>
      <c r="AF18" s="1699"/>
      <c r="AG18" s="1699"/>
      <c r="AH18" s="1699"/>
      <c r="AI18" s="1699"/>
    </row>
    <row r="19" spans="1:35">
      <c r="A19" s="465"/>
      <c r="B19" s="1697"/>
      <c r="C19" s="1698"/>
      <c r="D19" s="1698"/>
      <c r="E19" s="1698"/>
      <c r="F19" s="1698"/>
      <c r="G19" s="1698"/>
      <c r="H19" s="1698"/>
      <c r="I19" s="1698"/>
      <c r="J19" s="1698"/>
      <c r="K19" s="1698"/>
      <c r="L19" s="1698"/>
      <c r="M19" s="1698"/>
      <c r="N19" s="1698"/>
      <c r="O19" s="1698"/>
      <c r="P19" s="1698"/>
      <c r="Q19" s="1698"/>
      <c r="R19" s="1698"/>
      <c r="S19" s="1698"/>
      <c r="T19" s="1698"/>
      <c r="U19" s="1698"/>
      <c r="V19" s="1698"/>
      <c r="W19" s="1698"/>
      <c r="X19" s="1698"/>
      <c r="Y19" s="1698"/>
      <c r="Z19" s="1698"/>
      <c r="AA19" s="1698"/>
      <c r="AB19" s="1698"/>
      <c r="AC19" s="1698"/>
      <c r="AD19" s="1698"/>
      <c r="AE19" s="1699"/>
      <c r="AF19" s="1699"/>
      <c r="AG19" s="1699"/>
      <c r="AH19" s="1699"/>
      <c r="AI19" s="1699"/>
    </row>
    <row r="20" spans="1:35">
      <c r="A20" s="465"/>
      <c r="B20" s="1697"/>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9"/>
    </row>
    <row r="21" spans="1:35">
      <c r="A21" s="465"/>
      <c r="B21" s="1697"/>
      <c r="C21" s="1698"/>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702" t="s">
        <v>859</v>
      </c>
      <c r="AE21" s="1702"/>
      <c r="AF21" s="1702"/>
      <c r="AG21" s="1702"/>
      <c r="AH21" s="1702"/>
      <c r="AI21" s="1702"/>
    </row>
    <row r="22" spans="1:35">
      <c r="A22" s="465"/>
      <c r="B22" s="1697"/>
      <c r="C22" s="1698"/>
      <c r="D22" s="1698"/>
      <c r="E22" s="1698"/>
      <c r="F22" s="1698"/>
      <c r="G22" s="1698"/>
      <c r="H22" s="1698"/>
      <c r="I22" s="1698"/>
      <c r="J22" s="1698"/>
      <c r="K22" s="1698"/>
      <c r="L22" s="1698"/>
      <c r="M22" s="1698"/>
      <c r="N22" s="1698"/>
      <c r="O22" s="1698"/>
      <c r="P22" s="1698"/>
      <c r="Q22" s="1698"/>
      <c r="R22" s="1698"/>
      <c r="S22" s="1698"/>
      <c r="T22" s="1698"/>
      <c r="U22" s="1698"/>
      <c r="V22" s="1698"/>
      <c r="W22" s="1698"/>
      <c r="X22" s="1698"/>
      <c r="Y22" s="1698"/>
      <c r="Z22" s="1698"/>
      <c r="AA22" s="1698"/>
      <c r="AB22" s="1698"/>
      <c r="AC22" s="1698"/>
      <c r="AD22" s="1699"/>
      <c r="AE22" s="1699"/>
      <c r="AF22" s="1703"/>
      <c r="AG22" s="1699"/>
      <c r="AH22" s="1699"/>
    </row>
    <row r="23" spans="1:35">
      <c r="A23" s="465"/>
      <c r="B23" s="1697"/>
      <c r="C23" s="1698"/>
      <c r="D23" s="1698"/>
      <c r="E23" s="1698"/>
      <c r="F23" s="1698"/>
      <c r="G23" s="1698"/>
      <c r="H23" s="1698"/>
      <c r="I23" s="1698"/>
      <c r="J23" s="1698"/>
      <c r="K23" s="1704"/>
      <c r="L23" s="1698"/>
      <c r="M23" s="1698"/>
      <c r="N23" s="1698"/>
      <c r="O23" s="1698"/>
      <c r="P23" s="1698"/>
      <c r="Q23" s="1698"/>
      <c r="R23" s="1698"/>
      <c r="S23" s="1698"/>
      <c r="T23" s="1698"/>
      <c r="U23" s="1698"/>
      <c r="V23" s="1698"/>
      <c r="W23" s="1698"/>
      <c r="X23" s="1698"/>
      <c r="Y23" s="1698"/>
      <c r="Z23" s="1698"/>
      <c r="AA23" s="1698"/>
      <c r="AB23" s="1705"/>
      <c r="AC23" s="1706" t="s">
        <v>860</v>
      </c>
      <c r="AF23" s="1699"/>
      <c r="AG23" s="1699"/>
    </row>
    <row r="24" spans="1:35">
      <c r="A24" s="465"/>
      <c r="B24" s="1697"/>
      <c r="C24" s="1698"/>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C24" s="1707"/>
      <c r="AF24" s="1699"/>
      <c r="AG24" s="1699"/>
    </row>
    <row r="25" spans="1:35">
      <c r="A25" s="465"/>
      <c r="B25" s="1697"/>
      <c r="C25" s="1698"/>
      <c r="D25" s="1698"/>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708"/>
      <c r="AC25" s="1706" t="s">
        <v>861</v>
      </c>
      <c r="AF25" s="1699"/>
      <c r="AG25" s="1699"/>
    </row>
    <row r="26" spans="1:35">
      <c r="A26" s="465"/>
      <c r="B26" s="1697"/>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709"/>
      <c r="AC26" s="1706"/>
      <c r="AF26" s="1699"/>
      <c r="AG26" s="1699"/>
    </row>
    <row r="27" spans="1:35">
      <c r="A27" s="465"/>
      <c r="B27" s="1697"/>
      <c r="C27" s="1698"/>
      <c r="D27" s="1698"/>
      <c r="E27" s="1698"/>
      <c r="F27" s="1698"/>
      <c r="G27" s="1698"/>
      <c r="H27" s="1698"/>
      <c r="I27" s="1698"/>
      <c r="J27" s="1698"/>
      <c r="K27" s="1698"/>
      <c r="L27" s="1698"/>
      <c r="M27" s="1698"/>
      <c r="N27" s="1698"/>
      <c r="O27" s="1698"/>
      <c r="P27" s="1698"/>
      <c r="Q27" s="1698"/>
      <c r="R27" s="1698"/>
      <c r="S27" s="1698"/>
      <c r="T27" s="1698"/>
      <c r="U27" s="1698"/>
      <c r="V27" s="1698"/>
      <c r="W27" s="1698"/>
      <c r="X27" s="1698"/>
      <c r="Y27" s="1698"/>
      <c r="Z27" s="1698"/>
      <c r="AA27" s="1698"/>
      <c r="AB27" s="1710"/>
      <c r="AC27" s="1706" t="s">
        <v>862</v>
      </c>
      <c r="AF27" s="1699"/>
      <c r="AG27" s="1699"/>
    </row>
    <row r="28" spans="1:35">
      <c r="A28" s="465"/>
      <c r="B28" s="1697"/>
      <c r="C28" s="1698"/>
      <c r="D28" s="1698"/>
      <c r="E28" s="1698"/>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c r="AB28" s="1709"/>
      <c r="AC28" s="1711"/>
      <c r="AF28" s="1699"/>
      <c r="AG28" s="1699"/>
    </row>
    <row r="29" spans="1:35">
      <c r="A29" s="465"/>
      <c r="B29" s="1697"/>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712"/>
      <c r="AC29" s="1706" t="s">
        <v>863</v>
      </c>
      <c r="AF29" s="1699"/>
      <c r="AG29" s="1699"/>
    </row>
    <row r="30" spans="1:35">
      <c r="A30" s="465"/>
      <c r="B30" s="1697"/>
      <c r="C30" s="1698"/>
      <c r="D30" s="1698"/>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709"/>
      <c r="AC30" s="1711"/>
      <c r="AF30" s="1699"/>
      <c r="AG30" s="1699"/>
    </row>
    <row r="31" spans="1:35">
      <c r="A31" s="465"/>
      <c r="B31" s="1697"/>
      <c r="C31" s="1698"/>
      <c r="D31" s="1698"/>
      <c r="E31" s="1698"/>
      <c r="F31" s="1698"/>
      <c r="G31" s="1698"/>
      <c r="H31" s="1698"/>
      <c r="I31" s="1698"/>
      <c r="J31" s="1698"/>
      <c r="K31" s="1698"/>
      <c r="L31" s="1698"/>
      <c r="M31" s="1698"/>
      <c r="N31" s="1698"/>
      <c r="O31" s="1698"/>
      <c r="P31" s="1698"/>
      <c r="Q31" s="1698"/>
      <c r="R31" s="1698"/>
      <c r="S31" s="1698"/>
      <c r="T31" s="1698"/>
      <c r="U31" s="1698"/>
      <c r="V31" s="1698"/>
      <c r="W31" s="1698"/>
      <c r="X31" s="1698"/>
      <c r="Y31" s="1698"/>
      <c r="Z31" s="1698"/>
      <c r="AA31" s="1698"/>
      <c r="AB31" s="1713"/>
      <c r="AC31" s="1706" t="s">
        <v>864</v>
      </c>
      <c r="AF31" s="1699"/>
      <c r="AG31" s="1699"/>
    </row>
    <row r="32" spans="1:35">
      <c r="A32" s="465"/>
      <c r="B32" s="1697"/>
      <c r="C32" s="1698"/>
      <c r="D32" s="1698"/>
      <c r="E32" s="1698"/>
      <c r="F32" s="1698"/>
      <c r="G32" s="1698"/>
      <c r="H32" s="1698"/>
      <c r="I32" s="1698"/>
      <c r="J32" s="1698"/>
      <c r="K32" s="1698"/>
      <c r="L32" s="1698"/>
      <c r="M32" s="1698"/>
      <c r="N32" s="1698"/>
      <c r="O32" s="1698"/>
      <c r="P32" s="1698"/>
      <c r="Q32" s="1698"/>
      <c r="R32" s="1698"/>
      <c r="S32" s="1698"/>
      <c r="T32" s="1698"/>
      <c r="U32" s="1698"/>
      <c r="V32" s="1698"/>
      <c r="W32" s="1698"/>
      <c r="X32" s="1698"/>
      <c r="Y32" s="1698"/>
      <c r="Z32" s="1698"/>
      <c r="AA32" s="1698"/>
      <c r="AB32" s="1698"/>
      <c r="AC32" s="1698"/>
      <c r="AD32" s="1698"/>
      <c r="AE32" s="1699"/>
      <c r="AF32" s="1699"/>
      <c r="AG32" s="1714"/>
      <c r="AH32" s="1699"/>
      <c r="AI32" s="1699"/>
    </row>
    <row r="33" spans="1:36">
      <c r="A33" s="465"/>
      <c r="B33" s="1697"/>
      <c r="C33" s="1698"/>
      <c r="D33" s="1698"/>
      <c r="E33" s="1698"/>
      <c r="F33" s="1698"/>
      <c r="G33" s="1698"/>
      <c r="H33" s="1698"/>
      <c r="I33" s="1698"/>
      <c r="J33" s="1698"/>
      <c r="K33" s="1698"/>
      <c r="L33" s="1698"/>
      <c r="M33" s="1698"/>
      <c r="N33" s="1698"/>
      <c r="O33" s="1698"/>
      <c r="P33" s="1698"/>
      <c r="Q33" s="1698"/>
      <c r="R33" s="1698"/>
      <c r="S33" s="1698"/>
      <c r="T33" s="1698"/>
      <c r="U33" s="1698"/>
      <c r="V33" s="1698"/>
      <c r="W33" s="1698"/>
      <c r="X33" s="1698"/>
      <c r="Y33" s="1698"/>
      <c r="Z33" s="1698"/>
      <c r="AA33" s="1698"/>
      <c r="AB33" s="1698"/>
      <c r="AC33" s="1698"/>
      <c r="AD33" s="1698"/>
      <c r="AE33" s="1698"/>
      <c r="AF33" s="1698"/>
      <c r="AG33" s="1698"/>
      <c r="AH33" s="1698"/>
    </row>
    <row r="34" spans="1:36">
      <c r="A34" s="465"/>
      <c r="B34" s="1697"/>
      <c r="C34" s="1698"/>
      <c r="D34" s="1698"/>
      <c r="E34" s="1698"/>
      <c r="F34" s="1698"/>
      <c r="G34" s="1698"/>
      <c r="H34" s="1698"/>
      <c r="I34" s="1698"/>
      <c r="J34" s="1698"/>
      <c r="K34" s="1698"/>
      <c r="L34" s="1698"/>
      <c r="M34" s="1698"/>
      <c r="N34" s="1698"/>
      <c r="O34" s="1698"/>
      <c r="P34" s="1698"/>
      <c r="Q34" s="1698"/>
      <c r="R34" s="1698"/>
      <c r="S34" s="1698"/>
      <c r="T34" s="1698"/>
      <c r="U34" s="1698"/>
      <c r="V34" s="1698"/>
      <c r="W34" s="1698"/>
      <c r="X34" s="1698"/>
      <c r="Y34" s="1698"/>
      <c r="Z34" s="1698"/>
      <c r="AA34" s="1698"/>
      <c r="AB34" s="1698"/>
      <c r="AC34" s="1698"/>
      <c r="AD34" s="1698"/>
      <c r="AE34" s="1698"/>
      <c r="AF34" s="1698"/>
      <c r="AG34" s="1698"/>
      <c r="AH34" s="1698"/>
    </row>
    <row r="35" spans="1:36">
      <c r="A35" s="465"/>
      <c r="B35" s="1697"/>
      <c r="C35" s="1698"/>
      <c r="D35" s="1698"/>
      <c r="E35" s="1698"/>
      <c r="F35" s="1698"/>
      <c r="G35" s="1698"/>
      <c r="H35" s="1698"/>
      <c r="I35" s="1698"/>
      <c r="J35" s="1698"/>
      <c r="K35" s="1698"/>
      <c r="L35" s="1698"/>
      <c r="M35" s="1698"/>
      <c r="N35" s="1698"/>
      <c r="O35" s="1698"/>
      <c r="P35" s="1698"/>
      <c r="Q35" s="1698"/>
      <c r="R35" s="1698"/>
      <c r="S35" s="1698"/>
      <c r="T35" s="1698"/>
      <c r="U35" s="1698"/>
      <c r="V35" s="1698"/>
      <c r="W35" s="1698"/>
      <c r="X35" s="1698"/>
      <c r="Y35" s="1698"/>
      <c r="Z35" s="1698"/>
      <c r="AA35" s="1698"/>
      <c r="AB35" s="1698"/>
      <c r="AC35" s="1698"/>
      <c r="AD35" s="1698"/>
      <c r="AE35" s="1698"/>
      <c r="AF35" s="1698"/>
      <c r="AG35" s="1698"/>
      <c r="AH35" s="1698"/>
    </row>
    <row r="36" spans="1:36">
      <c r="A36" s="465"/>
      <c r="B36" s="1697"/>
      <c r="C36" s="1698"/>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1698"/>
      <c r="AB36" s="1698"/>
      <c r="AC36" s="1698"/>
      <c r="AD36" s="1698"/>
      <c r="AE36" s="1698"/>
      <c r="AF36" s="1698"/>
      <c r="AG36" s="1698"/>
      <c r="AH36" s="1698"/>
    </row>
    <row r="37" spans="1:36">
      <c r="A37" s="465"/>
      <c r="B37" s="1697"/>
      <c r="C37" s="1698"/>
      <c r="D37" s="1698"/>
      <c r="E37" s="1698"/>
      <c r="F37" s="1698"/>
      <c r="G37" s="1698"/>
      <c r="H37" s="1698"/>
      <c r="I37" s="1698"/>
      <c r="J37" s="1698"/>
      <c r="K37" s="1698"/>
      <c r="L37" s="1698"/>
      <c r="M37" s="1698"/>
      <c r="N37" s="1698"/>
      <c r="O37" s="1698"/>
      <c r="P37" s="1698"/>
      <c r="Q37" s="1698"/>
      <c r="R37" s="1698"/>
      <c r="S37" s="1698"/>
      <c r="T37" s="1698"/>
      <c r="U37" s="1698"/>
      <c r="V37" s="1698"/>
      <c r="W37" s="1698"/>
      <c r="X37" s="1698"/>
      <c r="Y37" s="1698"/>
      <c r="Z37" s="1698"/>
      <c r="AA37" s="1698"/>
      <c r="AB37" s="1698"/>
      <c r="AC37" s="1698"/>
      <c r="AD37" s="1698"/>
      <c r="AE37" s="1698"/>
      <c r="AF37" s="1698"/>
      <c r="AG37" s="1698"/>
      <c r="AH37" s="1698"/>
    </row>
    <row r="38" spans="1:36">
      <c r="A38" s="465"/>
      <c r="B38" s="1697"/>
      <c r="C38" s="1698"/>
      <c r="D38" s="1698"/>
      <c r="E38" s="1698"/>
      <c r="F38" s="1698"/>
      <c r="G38" s="1698"/>
      <c r="H38" s="1698"/>
      <c r="I38" s="1698"/>
      <c r="J38" s="1698"/>
      <c r="K38" s="1698"/>
      <c r="L38" s="1698"/>
      <c r="M38" s="1698"/>
      <c r="N38" s="1698"/>
      <c r="O38" s="1698"/>
      <c r="P38" s="1698"/>
      <c r="Q38" s="1698"/>
      <c r="R38" s="1698"/>
      <c r="S38" s="1698"/>
      <c r="T38" s="1698"/>
      <c r="U38" s="1698"/>
      <c r="V38" s="1698"/>
      <c r="W38" s="1698"/>
      <c r="X38" s="1698"/>
      <c r="Y38" s="1698"/>
      <c r="Z38" s="1698"/>
      <c r="AA38" s="1698"/>
      <c r="AB38" s="1698"/>
      <c r="AC38" s="1698"/>
      <c r="AD38" s="1698"/>
      <c r="AE38" s="1698"/>
      <c r="AF38" s="1698"/>
      <c r="AG38" s="1698"/>
      <c r="AH38" s="1698"/>
    </row>
    <row r="39" spans="1:36">
      <c r="A39" s="465"/>
      <c r="B39" s="1697"/>
      <c r="C39" s="1698"/>
      <c r="D39" s="1698"/>
      <c r="E39" s="1698"/>
      <c r="F39" s="1698"/>
      <c r="G39" s="1698"/>
      <c r="H39" s="1698"/>
      <c r="I39" s="1698"/>
      <c r="J39" s="1698"/>
      <c r="K39" s="1698"/>
      <c r="L39" s="1698"/>
      <c r="M39" s="1698"/>
      <c r="N39" s="1698"/>
      <c r="O39" s="1698"/>
      <c r="P39" s="1698"/>
      <c r="Q39" s="1698"/>
      <c r="R39" s="1698"/>
      <c r="S39" s="1698"/>
      <c r="T39" s="1698"/>
      <c r="U39" s="1698"/>
      <c r="V39" s="1698"/>
      <c r="W39" s="1698"/>
      <c r="X39" s="1698"/>
      <c r="Y39" s="1698"/>
      <c r="Z39" s="1698"/>
      <c r="AA39" s="1698"/>
      <c r="AB39" s="1698"/>
      <c r="AC39" s="1698"/>
      <c r="AD39" s="1698"/>
      <c r="AE39" s="1698"/>
      <c r="AF39" s="1698"/>
      <c r="AG39" s="1698"/>
      <c r="AH39" s="1698"/>
    </row>
    <row r="40" spans="1:36">
      <c r="A40" s="465"/>
      <c r="B40" s="465"/>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E40" s="1715"/>
      <c r="AF40" s="1715"/>
      <c r="AG40" s="1715"/>
      <c r="AH40" s="1698"/>
    </row>
    <row r="41" spans="1:36">
      <c r="A41" s="465"/>
      <c r="B41" s="465"/>
      <c r="C41" s="1716"/>
      <c r="D41" s="1716"/>
      <c r="E41" s="1716"/>
      <c r="F41" s="1716"/>
      <c r="G41" s="1716"/>
      <c r="H41" s="1716"/>
      <c r="I41" s="1716"/>
      <c r="J41" s="1716"/>
      <c r="K41" s="1716"/>
      <c r="L41" s="1716"/>
      <c r="M41" s="1716"/>
      <c r="N41" s="1716"/>
      <c r="O41" s="1716"/>
      <c r="P41" s="1716"/>
      <c r="Q41" s="1716"/>
      <c r="R41" s="1716"/>
      <c r="S41" s="1716"/>
      <c r="T41" s="1716"/>
      <c r="U41" s="1716"/>
      <c r="V41" s="1716"/>
      <c r="W41" s="1716"/>
      <c r="X41" s="1716"/>
      <c r="Y41" s="1716"/>
      <c r="Z41" s="1716"/>
      <c r="AA41" s="1716"/>
      <c r="AB41" s="1716"/>
      <c r="AC41" s="1716"/>
      <c r="AD41" s="1716"/>
      <c r="AE41" s="1716"/>
      <c r="AF41" s="1716"/>
      <c r="AG41" s="1716"/>
      <c r="AH41" s="1698"/>
    </row>
    <row r="42" spans="1:36">
      <c r="A42" s="465"/>
      <c r="B42" s="1677"/>
      <c r="C42" s="1717"/>
      <c r="D42" s="1717"/>
      <c r="E42" s="1717"/>
      <c r="F42" s="1717"/>
      <c r="G42" s="1717"/>
      <c r="H42" s="1717"/>
      <c r="I42" s="1717"/>
      <c r="J42" s="1717"/>
      <c r="K42" s="1717"/>
      <c r="L42" s="1717"/>
      <c r="M42" s="1717"/>
      <c r="N42" s="1717"/>
      <c r="O42" s="1717"/>
      <c r="P42" s="1717"/>
      <c r="Q42" s="1717"/>
      <c r="R42" s="1717"/>
      <c r="S42" s="1717"/>
      <c r="T42" s="1717"/>
      <c r="U42" s="1717"/>
      <c r="V42" s="1717"/>
      <c r="W42" s="1717"/>
      <c r="X42" s="1717"/>
      <c r="Y42" s="1717"/>
      <c r="Z42" s="1717"/>
      <c r="AA42" s="1717"/>
      <c r="AB42" s="1717"/>
      <c r="AC42" s="1717"/>
      <c r="AD42" s="1717"/>
      <c r="AE42" s="1717"/>
      <c r="AF42" s="1717"/>
      <c r="AG42" s="1717"/>
      <c r="AH42" s="1698"/>
    </row>
    <row r="44" spans="1:36">
      <c r="C44" s="1682"/>
      <c r="D44" s="1682"/>
      <c r="E44" s="1682"/>
      <c r="F44" s="1682"/>
      <c r="G44" s="1682"/>
      <c r="H44" s="1682"/>
      <c r="I44" s="1682"/>
      <c r="J44" s="1682"/>
      <c r="K44" s="1682"/>
      <c r="L44" s="1682"/>
      <c r="M44" s="1682"/>
      <c r="N44" s="1682"/>
      <c r="O44" s="1682"/>
      <c r="P44" s="1682"/>
    </row>
    <row r="45" spans="1:36">
      <c r="A45" s="1682"/>
      <c r="B45" s="1689"/>
      <c r="C45" s="1718"/>
      <c r="D45" s="1718"/>
      <c r="E45" s="1718"/>
      <c r="F45" s="1719"/>
      <c r="G45" s="1718"/>
      <c r="H45" s="1718"/>
      <c r="I45" s="1718"/>
      <c r="J45" s="1718"/>
      <c r="K45" s="1718"/>
      <c r="L45" s="1682"/>
      <c r="M45" s="1682"/>
      <c r="N45" s="1682"/>
      <c r="O45" s="1682"/>
      <c r="P45" s="1682"/>
      <c r="Q45" s="1682"/>
      <c r="R45" s="1682"/>
      <c r="S45" s="1682"/>
      <c r="T45" s="1682"/>
      <c r="U45" s="1682"/>
      <c r="V45" s="1682"/>
      <c r="W45" s="1682"/>
      <c r="X45" s="1682"/>
      <c r="Y45" s="1682"/>
      <c r="Z45" s="1682"/>
      <c r="AA45" s="1682"/>
      <c r="AB45" s="1682"/>
      <c r="AC45" s="1682"/>
      <c r="AD45" s="1682"/>
      <c r="AE45" s="1682"/>
      <c r="AF45" s="1682"/>
      <c r="AG45" s="1682"/>
      <c r="AH45" s="1682"/>
      <c r="AI45" s="1682"/>
      <c r="AJ45" s="1682"/>
    </row>
    <row r="46" spans="1:36">
      <c r="A46" s="1682"/>
      <c r="B46" s="1689"/>
      <c r="C46" s="1718"/>
      <c r="D46" s="1718"/>
      <c r="E46" s="1718"/>
      <c r="F46" s="1718"/>
      <c r="G46" s="1718"/>
      <c r="H46" s="1718"/>
      <c r="I46" s="1718"/>
      <c r="J46" s="1718"/>
      <c r="K46" s="1718"/>
      <c r="L46" s="1682"/>
      <c r="M46" s="1682"/>
      <c r="N46" s="1682"/>
      <c r="O46" s="1682"/>
      <c r="P46" s="1682"/>
      <c r="Q46" s="1682"/>
      <c r="R46" s="1682"/>
      <c r="S46" s="1682"/>
      <c r="T46" s="1682"/>
      <c r="U46" s="1682"/>
      <c r="V46" s="1682"/>
      <c r="W46" s="1682"/>
      <c r="X46" s="1682"/>
      <c r="Y46" s="1682"/>
      <c r="Z46" s="1682"/>
      <c r="AA46" s="1682"/>
      <c r="AB46" s="1682"/>
      <c r="AC46" s="1682"/>
      <c r="AD46" s="1682"/>
      <c r="AE46" s="1682"/>
      <c r="AF46" s="1682"/>
      <c r="AG46" s="1682"/>
      <c r="AH46" s="1682"/>
      <c r="AI46" s="1682"/>
      <c r="AJ46" s="1682"/>
    </row>
    <row r="47" spans="1:36">
      <c r="A47" s="1682"/>
      <c r="B47" s="1689"/>
      <c r="C47" s="1718"/>
      <c r="D47" s="1718"/>
      <c r="E47" s="1718"/>
      <c r="F47" s="1718"/>
      <c r="G47" s="1718"/>
      <c r="H47" s="1718"/>
      <c r="I47" s="1718"/>
      <c r="J47" s="1718"/>
      <c r="K47" s="1718"/>
      <c r="L47" s="1682"/>
      <c r="M47" s="1682"/>
      <c r="N47" s="1682"/>
      <c r="O47" s="1682"/>
      <c r="P47" s="1682"/>
      <c r="Q47" s="1682"/>
      <c r="R47" s="1682"/>
      <c r="S47" s="1682"/>
      <c r="T47" s="1682"/>
      <c r="U47" s="1682"/>
      <c r="V47" s="1682"/>
      <c r="W47" s="1682"/>
      <c r="X47" s="1682"/>
      <c r="Y47" s="1682"/>
      <c r="Z47" s="1682"/>
      <c r="AA47" s="1682"/>
      <c r="AB47" s="1682"/>
      <c r="AC47" s="1682"/>
      <c r="AD47" s="1682"/>
      <c r="AE47" s="1682"/>
      <c r="AF47" s="1682"/>
      <c r="AG47" s="1682"/>
      <c r="AH47" s="1682"/>
      <c r="AI47" s="1682"/>
      <c r="AJ47" s="1682"/>
    </row>
    <row r="48" spans="1:36">
      <c r="A48" s="1682"/>
      <c r="B48" s="1689"/>
      <c r="C48" s="1718"/>
      <c r="D48" s="1718"/>
      <c r="E48" s="1718"/>
      <c r="F48" s="1718"/>
      <c r="G48" s="1718"/>
      <c r="H48" s="1718"/>
      <c r="I48" s="1718"/>
      <c r="J48" s="1718"/>
      <c r="K48" s="1718"/>
      <c r="L48" s="1682"/>
      <c r="M48" s="1682"/>
      <c r="N48" s="1682"/>
      <c r="O48" s="1682"/>
      <c r="P48" s="1682"/>
      <c r="Q48" s="1682"/>
      <c r="R48" s="1682"/>
      <c r="S48" s="1682"/>
      <c r="T48" s="1682"/>
      <c r="U48" s="1682"/>
      <c r="V48" s="1682"/>
      <c r="W48" s="1682"/>
      <c r="X48" s="1682"/>
      <c r="Y48" s="1682"/>
      <c r="Z48" s="1682"/>
      <c r="AA48" s="1682"/>
      <c r="AB48" s="1682"/>
      <c r="AC48" s="1682"/>
      <c r="AD48" s="1682"/>
      <c r="AE48" s="1682"/>
      <c r="AF48" s="1682"/>
      <c r="AG48" s="1682"/>
      <c r="AH48" s="1682"/>
      <c r="AI48" s="1682"/>
      <c r="AJ48" s="1682"/>
    </row>
    <row r="49" spans="1:36">
      <c r="A49" s="1682"/>
      <c r="B49" s="1689"/>
      <c r="C49" s="1718"/>
      <c r="D49" s="1718"/>
      <c r="E49" s="1718"/>
      <c r="F49" s="1718"/>
      <c r="G49" s="1718"/>
      <c r="H49" s="1718"/>
      <c r="I49" s="1718"/>
      <c r="J49" s="1718"/>
      <c r="K49" s="1718"/>
      <c r="L49" s="1682"/>
      <c r="M49" s="1682"/>
      <c r="N49" s="1682"/>
      <c r="O49" s="1682"/>
      <c r="P49" s="1682"/>
      <c r="Q49" s="1682"/>
      <c r="R49" s="1682"/>
      <c r="S49" s="1682"/>
      <c r="T49" s="1682"/>
      <c r="U49" s="1682"/>
      <c r="V49" s="1682"/>
      <c r="W49" s="1682"/>
      <c r="X49" s="1682"/>
      <c r="Y49" s="1682"/>
      <c r="Z49" s="1682"/>
      <c r="AA49" s="1682"/>
      <c r="AB49" s="1682"/>
      <c r="AC49" s="1682"/>
      <c r="AD49" s="1682"/>
      <c r="AE49" s="1682"/>
      <c r="AF49" s="1682"/>
      <c r="AG49" s="1682"/>
      <c r="AH49" s="1682"/>
      <c r="AI49" s="1682"/>
      <c r="AJ49" s="1682"/>
    </row>
    <row r="50" spans="1:36">
      <c r="A50" s="1682"/>
      <c r="B50" s="1718"/>
      <c r="C50" s="1718"/>
      <c r="D50" s="1718"/>
      <c r="E50" s="1718"/>
      <c r="F50" s="1718"/>
      <c r="G50" s="1718"/>
      <c r="H50" s="1718"/>
      <c r="I50" s="1718"/>
      <c r="J50" s="1718"/>
      <c r="K50" s="1718"/>
      <c r="L50" s="1682"/>
      <c r="M50" s="1682"/>
      <c r="N50" s="1682"/>
      <c r="O50" s="1682"/>
      <c r="P50" s="1682"/>
      <c r="Q50" s="1682"/>
      <c r="R50" s="1682"/>
      <c r="S50" s="1682"/>
      <c r="T50" s="1682"/>
      <c r="U50" s="1682"/>
      <c r="V50" s="1682"/>
      <c r="W50" s="1682"/>
      <c r="X50" s="1682"/>
      <c r="Y50" s="1682"/>
      <c r="Z50" s="1682"/>
      <c r="AA50" s="1682"/>
      <c r="AB50" s="1682"/>
      <c r="AC50" s="1682"/>
      <c r="AD50" s="1682"/>
      <c r="AE50" s="1682"/>
      <c r="AF50" s="1682"/>
      <c r="AG50" s="1682"/>
      <c r="AH50" s="1682"/>
      <c r="AI50" s="1682"/>
      <c r="AJ50" s="1682"/>
    </row>
    <row r="52" spans="1:36">
      <c r="A52" s="1720"/>
      <c r="B52" s="1721"/>
      <c r="C52" s="1721"/>
      <c r="D52" s="1721"/>
      <c r="E52" s="1721"/>
      <c r="F52" s="1721"/>
      <c r="G52" s="1721"/>
      <c r="H52" s="1721"/>
      <c r="I52" s="1721"/>
      <c r="J52" s="1721"/>
      <c r="K52" s="1721"/>
      <c r="L52" s="1721"/>
      <c r="M52" s="1721"/>
      <c r="N52" s="1721"/>
      <c r="O52" s="1721"/>
      <c r="P52" s="1721"/>
      <c r="Q52" s="1721"/>
      <c r="R52" s="1721"/>
      <c r="S52" s="1721"/>
      <c r="T52" s="1721"/>
      <c r="U52" s="1721"/>
      <c r="V52" s="1721"/>
      <c r="W52" s="1721"/>
      <c r="X52" s="1721"/>
      <c r="Y52" s="1721"/>
      <c r="Z52" s="1721"/>
      <c r="AA52" s="1721"/>
      <c r="AB52" s="1721"/>
      <c r="AC52" s="1721"/>
      <c r="AD52" s="1721"/>
      <c r="AE52" s="1722"/>
      <c r="AF52" s="1721"/>
      <c r="AG52" s="1721"/>
      <c r="AH52" s="1723"/>
      <c r="AI52" s="1721"/>
      <c r="AJ52" s="1723"/>
    </row>
    <row r="53" spans="1:36">
      <c r="H53" s="1724"/>
      <c r="AH53" s="1725"/>
      <c r="AI53" s="1725"/>
      <c r="AJ53" s="1725"/>
    </row>
    <row r="54" spans="1:36">
      <c r="AH54" s="1699"/>
      <c r="AJ54" s="1726"/>
    </row>
  </sheetData>
  <mergeCells count="9">
    <mergeCell ref="B9:AJ9"/>
    <mergeCell ref="L10:X12"/>
    <mergeCell ref="C14:AG14"/>
    <mergeCell ref="A1:AJ1"/>
    <mergeCell ref="A2:AJ2"/>
    <mergeCell ref="A3:AJ3"/>
    <mergeCell ref="B6:AI6"/>
    <mergeCell ref="B7:AJ7"/>
    <mergeCell ref="B8:AJ8"/>
  </mergeCells>
  <pageMargins left="0.19685039370078741" right="0.19685039370078741" top="0.19685039370078741" bottom="0.19685039370078741" header="0" footer="0"/>
  <pageSetup scale="67" orientation="landscape" r:id="rId1"/>
  <headerFooter>
    <oddHeader>&amp;R&amp;"Arial,Negrita"&amp;12&amp;K000000FORMATO E.P. 006.8</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51"/>
  <sheetViews>
    <sheetView view="pageBreakPreview" zoomScale="75" zoomScaleNormal="75" zoomScaleSheetLayoutView="59" zoomScalePageLayoutView="75" workbookViewId="0">
      <selection activeCell="D6" sqref="D6:BF6"/>
    </sheetView>
  </sheetViews>
  <sheetFormatPr baseColWidth="10" defaultColWidth="10.85546875" defaultRowHeight="12.75"/>
  <cols>
    <col min="1" max="3" width="2.28515625" style="6" customWidth="1"/>
    <col min="4" max="9" width="2.7109375" style="6" customWidth="1"/>
    <col min="10" max="40" width="2.28515625" style="6" customWidth="1"/>
    <col min="41" max="52" width="4.85546875" style="6" customWidth="1"/>
    <col min="53" max="60" width="2.7109375" style="6" customWidth="1"/>
    <col min="61" max="61" width="14" style="6" bestFit="1" customWidth="1"/>
    <col min="62" max="62" width="12.7109375" style="6" bestFit="1" customWidth="1"/>
    <col min="63" max="63" width="17.85546875" style="6" bestFit="1" customWidth="1"/>
    <col min="64" max="16384" width="10.85546875" style="6"/>
  </cols>
  <sheetData>
    <row r="1" spans="1:73" s="765" customFormat="1" ht="14.25" customHeight="1">
      <c r="A1" s="1"/>
      <c r="B1" s="1"/>
      <c r="C1" s="1"/>
      <c r="D1" s="1"/>
      <c r="E1" s="1"/>
      <c r="F1" s="1"/>
      <c r="G1" s="1"/>
      <c r="H1" s="1"/>
      <c r="I1" s="1"/>
      <c r="J1" s="1"/>
      <c r="K1" s="1"/>
      <c r="L1" s="1"/>
      <c r="M1" s="1"/>
      <c r="N1" s="1"/>
      <c r="O1" s="1"/>
      <c r="P1" s="1"/>
      <c r="Q1" s="1"/>
      <c r="R1" s="1"/>
      <c r="S1" s="1"/>
      <c r="T1" s="1"/>
      <c r="U1" s="1"/>
      <c r="V1" s="1"/>
      <c r="W1" s="1"/>
      <c r="X1" s="1"/>
      <c r="Y1" s="1"/>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764"/>
      <c r="BJ1" s="764"/>
      <c r="BK1" s="764"/>
      <c r="BL1" s="764"/>
      <c r="BM1" s="764"/>
      <c r="BN1" s="764"/>
      <c r="BO1" s="764"/>
      <c r="BP1" s="764"/>
      <c r="BQ1" s="764"/>
      <c r="BR1" s="764"/>
    </row>
    <row r="2" spans="1:73" s="770" customFormat="1" ht="24.95" customHeight="1">
      <c r="A2" s="450"/>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769"/>
      <c r="BJ2" s="769"/>
      <c r="BK2" s="769"/>
      <c r="BL2" s="769"/>
      <c r="BM2" s="418"/>
      <c r="BN2" s="418"/>
      <c r="BO2" s="418"/>
      <c r="BP2" s="418"/>
      <c r="BQ2" s="418"/>
      <c r="BR2" s="418"/>
    </row>
    <row r="3" spans="1:73" s="770" customFormat="1" ht="24.95" customHeight="1">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J3" s="769"/>
      <c r="BK3" s="769"/>
      <c r="BL3" s="769"/>
      <c r="BM3" s="418"/>
      <c r="BN3" s="418"/>
      <c r="BO3" s="418"/>
      <c r="BP3" s="418"/>
      <c r="BQ3" s="418"/>
      <c r="BR3" s="418"/>
    </row>
    <row r="4" spans="1:73" s="770" customFormat="1" ht="24.95" customHeight="1">
      <c r="A4" s="450"/>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J4" s="769"/>
      <c r="BK4" s="769"/>
      <c r="BL4" s="769"/>
      <c r="BM4" s="418"/>
      <c r="BN4" s="418"/>
      <c r="BO4" s="418"/>
      <c r="BP4" s="418"/>
      <c r="BQ4" s="418"/>
      <c r="BR4" s="418"/>
    </row>
    <row r="5" spans="1:73" s="770" customFormat="1" ht="24.95" customHeight="1">
      <c r="A5" s="1277"/>
      <c r="B5" s="1277"/>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1277"/>
      <c r="AK5" s="1277"/>
      <c r="AL5" s="1277"/>
      <c r="AM5" s="1277"/>
      <c r="AN5" s="1277"/>
      <c r="AO5" s="1277"/>
      <c r="AP5" s="1277"/>
      <c r="AQ5" s="1277"/>
      <c r="AR5" s="1277"/>
      <c r="AS5" s="1277"/>
      <c r="AT5" s="1277"/>
      <c r="AU5" s="1277"/>
      <c r="AV5" s="1277"/>
      <c r="AW5" s="1277"/>
      <c r="AX5" s="1277"/>
      <c r="AY5" s="1277"/>
      <c r="AZ5" s="1277"/>
      <c r="BA5" s="1277"/>
      <c r="BB5" s="1277"/>
      <c r="BC5" s="1277"/>
      <c r="BD5" s="1277"/>
      <c r="BE5" s="1277"/>
      <c r="BF5" s="1277"/>
      <c r="BG5" s="1277"/>
      <c r="BH5" s="1277"/>
      <c r="BJ5" s="769"/>
      <c r="BK5" s="769"/>
      <c r="BL5" s="769"/>
      <c r="BM5" s="418"/>
      <c r="BN5" s="418"/>
      <c r="BO5" s="418"/>
      <c r="BP5" s="418"/>
      <c r="BQ5" s="418"/>
      <c r="BR5" s="418"/>
    </row>
    <row r="6" spans="1:73" s="765" customFormat="1" ht="56.1" customHeight="1">
      <c r="A6" s="1727" t="s">
        <v>0</v>
      </c>
      <c r="B6" s="1727"/>
      <c r="C6" s="1727"/>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45"/>
      <c r="BH6" s="45"/>
      <c r="BI6" s="774"/>
      <c r="BJ6" s="774"/>
      <c r="BK6" s="774"/>
      <c r="BL6" s="774"/>
      <c r="BM6" s="774"/>
      <c r="BN6" s="774"/>
      <c r="BO6" s="774"/>
      <c r="BP6" s="774"/>
      <c r="BQ6" s="774"/>
      <c r="BR6" s="774"/>
      <c r="BS6" s="774"/>
      <c r="BT6" s="774"/>
      <c r="BU6" s="774"/>
    </row>
    <row r="7" spans="1:73" s="765" customFormat="1" ht="24" customHeight="1">
      <c r="A7" s="33" t="s">
        <v>82</v>
      </c>
      <c r="B7" s="33"/>
      <c r="C7" s="33"/>
      <c r="D7" s="885"/>
      <c r="E7" s="1728"/>
      <c r="F7" s="1728"/>
      <c r="G7" s="1728"/>
      <c r="H7" s="1728"/>
      <c r="I7" s="1728"/>
      <c r="J7" s="1728"/>
      <c r="K7" s="1728"/>
      <c r="L7" s="1728"/>
      <c r="M7" s="1728"/>
      <c r="N7" s="1728"/>
      <c r="O7" s="1728"/>
      <c r="P7" s="1728"/>
      <c r="Q7" s="1728"/>
      <c r="R7" s="1728"/>
      <c r="S7" s="1728"/>
      <c r="T7" s="1728"/>
      <c r="U7" s="1728"/>
      <c r="V7" s="1728"/>
      <c r="W7" s="1728"/>
      <c r="X7" s="1728"/>
      <c r="Y7" s="1728"/>
      <c r="Z7" s="1728"/>
      <c r="AA7" s="1728"/>
      <c r="AB7" s="1728"/>
      <c r="AC7" s="1728"/>
      <c r="AD7" s="1728"/>
      <c r="AE7" s="1728"/>
      <c r="AF7" s="1728"/>
      <c r="AG7" s="1728"/>
      <c r="AH7" s="1728"/>
      <c r="AI7" s="1728"/>
      <c r="AJ7" s="1728"/>
      <c r="AK7" s="1728"/>
      <c r="AL7" s="1728"/>
      <c r="AM7" s="1728"/>
      <c r="AN7" s="1728"/>
      <c r="AO7" s="1728"/>
      <c r="AP7" s="1728"/>
      <c r="AQ7" s="1728"/>
      <c r="AR7" s="1728"/>
      <c r="AS7" s="1728"/>
      <c r="AT7" s="1728"/>
      <c r="AU7" s="1728"/>
      <c r="AV7" s="1728"/>
      <c r="AW7" s="1728"/>
      <c r="AX7" s="1728"/>
      <c r="AY7" s="1728"/>
      <c r="AZ7" s="1728"/>
      <c r="BA7" s="1728"/>
      <c r="BB7" s="1728"/>
      <c r="BC7" s="1728"/>
      <c r="BD7" s="1728"/>
      <c r="BE7" s="1728"/>
      <c r="BF7" s="1728"/>
      <c r="BG7" s="1728"/>
      <c r="BH7" s="1728"/>
      <c r="BI7" s="774"/>
      <c r="BJ7" s="774"/>
      <c r="BK7" s="774"/>
      <c r="BL7" s="774"/>
      <c r="BM7" s="774"/>
      <c r="BN7" s="774"/>
      <c r="BO7" s="774"/>
      <c r="BP7" s="774"/>
      <c r="BQ7" s="774"/>
      <c r="BR7" s="774"/>
      <c r="BS7" s="774"/>
      <c r="BT7" s="774"/>
      <c r="BU7" s="774"/>
    </row>
    <row r="8" spans="1:73" s="765" customFormat="1" ht="24" customHeight="1">
      <c r="A8" s="33" t="s">
        <v>42</v>
      </c>
      <c r="B8" s="33"/>
      <c r="C8" s="33"/>
      <c r="D8" s="885"/>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774"/>
      <c r="BJ8" s="774"/>
      <c r="BK8" s="774"/>
      <c r="BL8" s="774"/>
      <c r="BM8" s="774"/>
      <c r="BN8" s="774"/>
      <c r="BO8" s="774"/>
      <c r="BP8" s="774"/>
      <c r="BQ8" s="774"/>
      <c r="BR8" s="774"/>
      <c r="BS8" s="774"/>
      <c r="BT8" s="774"/>
      <c r="BU8" s="774"/>
    </row>
    <row r="9" spans="1:73" s="765" customFormat="1" ht="24" customHeight="1">
      <c r="A9" s="33" t="s">
        <v>22</v>
      </c>
      <c r="B9" s="33"/>
      <c r="C9" s="33"/>
      <c r="D9" s="885"/>
      <c r="E9" s="1728"/>
      <c r="F9" s="1728"/>
      <c r="G9" s="1728"/>
      <c r="H9" s="1728"/>
      <c r="I9" s="1728"/>
      <c r="J9" s="1728"/>
      <c r="K9" s="1728"/>
      <c r="L9" s="1728"/>
      <c r="M9" s="1728"/>
      <c r="N9" s="1728"/>
      <c r="O9" s="1728"/>
      <c r="P9" s="1728"/>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774"/>
      <c r="BJ9" s="774"/>
      <c r="BK9" s="774"/>
      <c r="BL9" s="774"/>
      <c r="BM9" s="774"/>
      <c r="BN9" s="774"/>
      <c r="BO9" s="774"/>
      <c r="BP9" s="774"/>
      <c r="BQ9" s="774"/>
      <c r="BR9" s="774"/>
      <c r="BS9" s="774"/>
      <c r="BT9" s="774"/>
      <c r="BU9" s="774"/>
    </row>
    <row r="10" spans="1:73" ht="11.25" customHeight="1">
      <c r="A10" s="1729"/>
      <c r="B10" s="1729"/>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1729"/>
      <c r="AE10" s="1729"/>
      <c r="AF10" s="1729"/>
      <c r="AG10" s="1729"/>
      <c r="AH10" s="1729"/>
      <c r="AI10" s="1729"/>
      <c r="AJ10" s="1729"/>
      <c r="AK10" s="1729"/>
      <c r="AL10" s="1729"/>
      <c r="AM10" s="1729"/>
      <c r="AN10" s="1729"/>
      <c r="AO10" s="1729"/>
      <c r="AP10" s="1729"/>
      <c r="AQ10" s="1729"/>
      <c r="AR10" s="1729"/>
      <c r="AS10" s="1729"/>
      <c r="AT10" s="1729"/>
      <c r="AU10" s="1729"/>
      <c r="AV10" s="1729"/>
      <c r="AW10" s="1729"/>
      <c r="AX10" s="1729"/>
      <c r="AY10" s="1729"/>
      <c r="AZ10" s="1729"/>
      <c r="BA10" s="1730"/>
      <c r="BB10" s="1730"/>
      <c r="BC10" s="1730"/>
      <c r="BD10" s="1730"/>
      <c r="BE10" s="1730"/>
      <c r="BF10" s="1730"/>
      <c r="BG10" s="1730"/>
      <c r="BH10" s="1730"/>
    </row>
    <row r="11" spans="1:73" s="765" customFormat="1" ht="13.5" customHeight="1">
      <c r="A11" s="458"/>
      <c r="B11" s="1731"/>
      <c r="C11" s="1731"/>
      <c r="D11" s="1731"/>
      <c r="E11" s="1731"/>
      <c r="F11" s="1731"/>
      <c r="G11" s="786"/>
      <c r="H11" s="786"/>
      <c r="I11" s="786"/>
      <c r="J11" s="786"/>
      <c r="K11" s="786"/>
      <c r="L11" s="786"/>
      <c r="M11" s="786"/>
      <c r="N11" s="786"/>
      <c r="O11" s="6"/>
      <c r="P11" s="1732" t="s">
        <v>868</v>
      </c>
      <c r="Q11" s="1732"/>
      <c r="R11" s="1732"/>
      <c r="S11" s="1732"/>
      <c r="T11" s="1732"/>
      <c r="U11" s="1732"/>
      <c r="V11" s="1732"/>
      <c r="W11" s="1732"/>
      <c r="X11" s="1732"/>
      <c r="Y11" s="1732"/>
      <c r="Z11" s="1732"/>
      <c r="AA11" s="1732"/>
      <c r="AB11" s="1732"/>
      <c r="AC11" s="1732"/>
      <c r="AD11" s="1732"/>
      <c r="AE11" s="1732"/>
      <c r="AF11" s="1732"/>
      <c r="AG11" s="1732"/>
      <c r="AH11" s="1732"/>
      <c r="AI11" s="1732"/>
      <c r="AJ11" s="1732"/>
      <c r="AK11" s="1732"/>
      <c r="AL11" s="1732"/>
      <c r="AM11" s="1732"/>
      <c r="AN11" s="6"/>
      <c r="AO11" s="6"/>
      <c r="AP11" s="787"/>
      <c r="AQ11" s="787"/>
      <c r="AR11" s="787"/>
      <c r="AS11" s="787"/>
      <c r="AT11" s="787"/>
      <c r="AU11" s="787"/>
      <c r="AV11" s="787"/>
      <c r="AW11" s="787"/>
      <c r="AX11" s="787"/>
      <c r="AY11" s="787"/>
      <c r="AZ11" s="787"/>
      <c r="BA11" s="787"/>
      <c r="BB11" s="787"/>
      <c r="BC11" s="787"/>
      <c r="BD11" s="787"/>
      <c r="BE11" s="787"/>
      <c r="BF11" s="787"/>
      <c r="BG11" s="787"/>
      <c r="BH11" s="787"/>
      <c r="BI11" s="774"/>
      <c r="BJ11" s="774"/>
      <c r="BK11" s="774"/>
      <c r="BL11" s="774"/>
      <c r="BM11" s="774"/>
      <c r="BN11" s="774"/>
      <c r="BO11" s="774"/>
      <c r="BP11" s="774"/>
      <c r="BQ11" s="774"/>
      <c r="BR11" s="774"/>
      <c r="BS11" s="774"/>
      <c r="BT11" s="774"/>
      <c r="BU11" s="774"/>
    </row>
    <row r="12" spans="1:73" s="765" customFormat="1" ht="13.5" customHeight="1">
      <c r="A12" s="778"/>
      <c r="B12" s="1733"/>
      <c r="C12" s="1733"/>
      <c r="D12" s="1733"/>
      <c r="E12" s="1733"/>
      <c r="F12" s="1733"/>
      <c r="G12" s="1734"/>
      <c r="H12" s="1734"/>
      <c r="I12" s="1734"/>
      <c r="J12" s="1734"/>
      <c r="K12" s="1734"/>
      <c r="L12" s="1734"/>
      <c r="M12" s="1734"/>
      <c r="N12" s="1734"/>
      <c r="O12" s="1734"/>
      <c r="P12" s="1734"/>
      <c r="Q12" s="1734"/>
      <c r="R12" s="1734"/>
      <c r="S12" s="1734"/>
      <c r="T12" s="1734"/>
      <c r="U12" s="1734"/>
      <c r="V12" s="1734"/>
      <c r="W12" s="1734"/>
      <c r="X12" s="1734"/>
      <c r="Y12" s="1734"/>
      <c r="Z12" s="1734"/>
      <c r="AA12" s="1734"/>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774"/>
      <c r="BJ12" s="774"/>
      <c r="BK12" s="774"/>
      <c r="BL12" s="774"/>
      <c r="BM12" s="774"/>
      <c r="BN12" s="774"/>
      <c r="BO12" s="774"/>
      <c r="BP12" s="774"/>
      <c r="BQ12" s="774"/>
      <c r="BR12" s="774"/>
      <c r="BS12" s="774"/>
      <c r="BT12" s="774"/>
      <c r="BU12" s="774"/>
    </row>
    <row r="13" spans="1:73" s="765" customFormat="1" ht="13.5" customHeight="1">
      <c r="A13" s="778"/>
      <c r="B13" s="1733"/>
      <c r="C13" s="1733"/>
      <c r="D13" s="1733"/>
      <c r="E13" s="1733"/>
      <c r="F13" s="1733"/>
      <c r="G13" s="1734"/>
      <c r="H13" s="1734"/>
      <c r="I13" s="1734"/>
      <c r="J13" s="1734"/>
      <c r="K13" s="1734"/>
      <c r="L13" s="1734"/>
      <c r="M13" s="1734"/>
      <c r="N13" s="1734"/>
      <c r="O13" s="1734"/>
      <c r="P13" s="1734"/>
      <c r="Q13" s="1734"/>
      <c r="R13" s="1734"/>
      <c r="S13" s="1734"/>
      <c r="T13" s="1734"/>
      <c r="U13" s="1734"/>
      <c r="V13" s="1734"/>
      <c r="W13" s="1734"/>
      <c r="X13" s="1734"/>
      <c r="Y13" s="1734"/>
      <c r="Z13" s="1734"/>
      <c r="AA13" s="1734"/>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774"/>
      <c r="BJ13" s="774"/>
      <c r="BK13" s="774"/>
      <c r="BL13" s="774"/>
      <c r="BM13" s="774"/>
      <c r="BN13" s="774"/>
      <c r="BO13" s="774"/>
      <c r="BP13" s="774"/>
      <c r="BQ13" s="774"/>
      <c r="BR13" s="774"/>
      <c r="BS13" s="774"/>
      <c r="BT13" s="774"/>
      <c r="BU13" s="774"/>
    </row>
    <row r="14" spans="1:73" ht="9" customHeight="1" thickBot="1">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c r="W14" s="1735"/>
      <c r="X14" s="1736"/>
      <c r="Y14" s="1736"/>
      <c r="Z14" s="1736"/>
      <c r="AA14" s="1736"/>
      <c r="AB14" s="1736"/>
      <c r="AC14" s="1736"/>
      <c r="AD14" s="1736"/>
      <c r="AE14" s="1736"/>
      <c r="AF14" s="1736"/>
      <c r="AG14" s="1736"/>
      <c r="AH14" s="1736"/>
      <c r="AI14" s="1736"/>
      <c r="AJ14" s="1736"/>
      <c r="AK14" s="1736"/>
      <c r="AL14" s="1736"/>
      <c r="AM14" s="1736"/>
      <c r="AN14" s="1736"/>
      <c r="AO14" s="1736"/>
      <c r="AP14" s="1736"/>
      <c r="AQ14" s="1736"/>
      <c r="AR14" s="1736"/>
      <c r="AS14" s="1736"/>
      <c r="AT14" s="1736"/>
      <c r="AU14" s="1736"/>
      <c r="AV14" s="1736"/>
      <c r="AW14" s="1736"/>
      <c r="AX14" s="1736"/>
      <c r="AY14" s="1736"/>
      <c r="AZ14" s="1736"/>
      <c r="BA14" s="1736"/>
      <c r="BB14" s="1736"/>
      <c r="BC14" s="1736"/>
      <c r="BD14" s="1736"/>
      <c r="BE14" s="1736"/>
      <c r="BF14" s="1736"/>
      <c r="BG14" s="1736"/>
      <c r="BH14" s="1736"/>
    </row>
    <row r="15" spans="1:73" ht="32.25" customHeight="1">
      <c r="A15" s="1737" t="s">
        <v>869</v>
      </c>
      <c r="B15" s="1738"/>
      <c r="C15" s="1738"/>
      <c r="D15" s="1738" t="s">
        <v>870</v>
      </c>
      <c r="E15" s="1738"/>
      <c r="F15" s="1738"/>
      <c r="G15" s="1738"/>
      <c r="H15" s="1738"/>
      <c r="I15" s="1738"/>
      <c r="J15" s="1738" t="s">
        <v>871</v>
      </c>
      <c r="K15" s="1738"/>
      <c r="L15" s="1738"/>
      <c r="M15" s="1738"/>
      <c r="N15" s="1738"/>
      <c r="O15" s="1738"/>
      <c r="P15" s="1738"/>
      <c r="Q15" s="1738"/>
      <c r="R15" s="1738"/>
      <c r="S15" s="1738"/>
      <c r="T15" s="1738"/>
      <c r="U15" s="1738"/>
      <c r="V15" s="1738"/>
      <c r="W15" s="1738"/>
      <c r="X15" s="1738"/>
      <c r="Y15" s="1738"/>
      <c r="Z15" s="1738"/>
      <c r="AA15" s="1738"/>
      <c r="AB15" s="1738"/>
      <c r="AC15" s="1738" t="s">
        <v>872</v>
      </c>
      <c r="AD15" s="1738"/>
      <c r="AE15" s="1738"/>
      <c r="AF15" s="1738"/>
      <c r="AG15" s="1738"/>
      <c r="AH15" s="1738"/>
      <c r="AI15" s="1738"/>
      <c r="AJ15" s="1738"/>
      <c r="AK15" s="1738"/>
      <c r="AL15" s="1738"/>
      <c r="AM15" s="1738"/>
      <c r="AN15" s="1738"/>
      <c r="AO15" s="1738" t="s">
        <v>873</v>
      </c>
      <c r="AP15" s="1738"/>
      <c r="AQ15" s="1738"/>
      <c r="AR15" s="1738"/>
      <c r="AS15" s="1738"/>
      <c r="AT15" s="1738"/>
      <c r="AU15" s="1738"/>
      <c r="AV15" s="1738"/>
      <c r="AW15" s="1738"/>
      <c r="AX15" s="1738"/>
      <c r="AY15" s="1738"/>
      <c r="AZ15" s="1738"/>
      <c r="BA15" s="1738" t="s">
        <v>874</v>
      </c>
      <c r="BB15" s="1738"/>
      <c r="BC15" s="1738"/>
      <c r="BD15" s="1738"/>
      <c r="BE15" s="1738"/>
      <c r="BF15" s="1738"/>
      <c r="BG15" s="1738"/>
      <c r="BH15" s="1739"/>
    </row>
    <row r="16" spans="1:73" ht="20.25" customHeight="1" thickBot="1">
      <c r="A16" s="1740"/>
      <c r="B16" s="1741"/>
      <c r="C16" s="1741"/>
      <c r="D16" s="1741"/>
      <c r="E16" s="1741"/>
      <c r="F16" s="1741"/>
      <c r="G16" s="1741"/>
      <c r="H16" s="1741"/>
      <c r="I16" s="1741"/>
      <c r="J16" s="1741"/>
      <c r="K16" s="1741"/>
      <c r="L16" s="1741"/>
      <c r="M16" s="1741"/>
      <c r="N16" s="1741"/>
      <c r="O16" s="1741"/>
      <c r="P16" s="1741"/>
      <c r="Q16" s="1741"/>
      <c r="R16" s="1741"/>
      <c r="S16" s="1741"/>
      <c r="T16" s="1741"/>
      <c r="U16" s="1741"/>
      <c r="V16" s="1741"/>
      <c r="W16" s="1741"/>
      <c r="X16" s="1741"/>
      <c r="Y16" s="1741"/>
      <c r="Z16" s="1741"/>
      <c r="AA16" s="1741"/>
      <c r="AB16" s="1741"/>
      <c r="AC16" s="1741"/>
      <c r="AD16" s="1741"/>
      <c r="AE16" s="1741"/>
      <c r="AF16" s="1741"/>
      <c r="AG16" s="1741"/>
      <c r="AH16" s="1741"/>
      <c r="AI16" s="1741"/>
      <c r="AJ16" s="1741"/>
      <c r="AK16" s="1741"/>
      <c r="AL16" s="1741"/>
      <c r="AM16" s="1741"/>
      <c r="AN16" s="1741"/>
      <c r="AO16" s="1742"/>
      <c r="AP16" s="1742"/>
      <c r="AQ16" s="1742"/>
      <c r="AR16" s="1742"/>
      <c r="AS16" s="1742"/>
      <c r="AT16" s="1742"/>
      <c r="AU16" s="1742"/>
      <c r="AV16" s="1742"/>
      <c r="AW16" s="1742"/>
      <c r="AX16" s="1742"/>
      <c r="AY16" s="1742"/>
      <c r="AZ16" s="1742"/>
      <c r="BA16" s="1741" t="s">
        <v>153</v>
      </c>
      <c r="BB16" s="1741"/>
      <c r="BC16" s="1741"/>
      <c r="BD16" s="1741"/>
      <c r="BE16" s="1741" t="s">
        <v>154</v>
      </c>
      <c r="BF16" s="1741"/>
      <c r="BG16" s="1741"/>
      <c r="BH16" s="1743"/>
    </row>
    <row r="17" spans="1:60" s="1756" customFormat="1" ht="148.5" customHeight="1">
      <c r="A17" s="1744"/>
      <c r="B17" s="1745"/>
      <c r="C17" s="1746"/>
      <c r="D17" s="1747">
        <v>41760</v>
      </c>
      <c r="E17" s="1745"/>
      <c r="F17" s="1745"/>
      <c r="G17" s="1745"/>
      <c r="H17" s="1745"/>
      <c r="I17" s="1745"/>
      <c r="J17" s="1748"/>
      <c r="K17" s="1749"/>
      <c r="L17" s="1749"/>
      <c r="M17" s="1749"/>
      <c r="N17" s="1749"/>
      <c r="O17" s="1749"/>
      <c r="P17" s="1749"/>
      <c r="Q17" s="1749"/>
      <c r="R17" s="1749"/>
      <c r="S17" s="1749"/>
      <c r="T17" s="1749"/>
      <c r="U17" s="1749"/>
      <c r="V17" s="1749"/>
      <c r="W17" s="1749"/>
      <c r="X17" s="1749"/>
      <c r="Y17" s="1749"/>
      <c r="Z17" s="1749"/>
      <c r="AA17" s="1749"/>
      <c r="AB17" s="1750"/>
      <c r="AC17" s="798"/>
      <c r="AD17" s="798"/>
      <c r="AE17" s="798"/>
      <c r="AF17" s="798"/>
      <c r="AG17" s="798"/>
      <c r="AH17" s="798"/>
      <c r="AI17" s="798"/>
      <c r="AJ17" s="798"/>
      <c r="AK17" s="798"/>
      <c r="AL17" s="798"/>
      <c r="AM17" s="798"/>
      <c r="AN17" s="799"/>
      <c r="AO17" s="1751" t="s">
        <v>880</v>
      </c>
      <c r="AP17" s="1752"/>
      <c r="AQ17" s="1752"/>
      <c r="AR17" s="1752"/>
      <c r="AS17" s="1752"/>
      <c r="AT17" s="1752"/>
      <c r="AU17" s="1752"/>
      <c r="AV17" s="1752"/>
      <c r="AW17" s="1752"/>
      <c r="AX17" s="1752"/>
      <c r="AY17" s="1752"/>
      <c r="AZ17" s="1753"/>
      <c r="BA17" s="1754"/>
      <c r="BB17" s="1754"/>
      <c r="BC17" s="1754"/>
      <c r="BD17" s="1754"/>
      <c r="BE17" s="1754"/>
      <c r="BF17" s="1754"/>
      <c r="BG17" s="1754"/>
      <c r="BH17" s="1755"/>
    </row>
    <row r="18" spans="1:60" s="1756" customFormat="1" ht="108" customHeight="1">
      <c r="A18" s="801"/>
      <c r="B18" s="802"/>
      <c r="C18" s="803"/>
      <c r="D18" s="1747">
        <v>41760</v>
      </c>
      <c r="E18" s="1745"/>
      <c r="F18" s="1745"/>
      <c r="G18" s="1745"/>
      <c r="H18" s="1745"/>
      <c r="I18" s="1745"/>
      <c r="J18" s="804"/>
      <c r="K18" s="802"/>
      <c r="L18" s="802"/>
      <c r="M18" s="802"/>
      <c r="N18" s="802"/>
      <c r="O18" s="802"/>
      <c r="P18" s="802"/>
      <c r="Q18" s="802"/>
      <c r="R18" s="802"/>
      <c r="S18" s="802"/>
      <c r="T18" s="802"/>
      <c r="U18" s="802"/>
      <c r="V18" s="802"/>
      <c r="W18" s="802"/>
      <c r="X18" s="802"/>
      <c r="Y18" s="802"/>
      <c r="Z18" s="802"/>
      <c r="AA18" s="802"/>
      <c r="AB18" s="803"/>
      <c r="AC18" s="809"/>
      <c r="AD18" s="809"/>
      <c r="AE18" s="809"/>
      <c r="AF18" s="809"/>
      <c r="AG18" s="809"/>
      <c r="AH18" s="809"/>
      <c r="AI18" s="809"/>
      <c r="AJ18" s="809"/>
      <c r="AK18" s="809"/>
      <c r="AL18" s="809"/>
      <c r="AM18" s="809"/>
      <c r="AN18" s="810"/>
      <c r="AO18" s="1751" t="s">
        <v>881</v>
      </c>
      <c r="AP18" s="1752"/>
      <c r="AQ18" s="1752"/>
      <c r="AR18" s="1752"/>
      <c r="AS18" s="1752"/>
      <c r="AT18" s="1752"/>
      <c r="AU18" s="1752"/>
      <c r="AV18" s="1752"/>
      <c r="AW18" s="1752"/>
      <c r="AX18" s="1752"/>
      <c r="AY18" s="1752"/>
      <c r="AZ18" s="1753"/>
      <c r="BA18" s="1760"/>
      <c r="BB18" s="1760"/>
      <c r="BC18" s="1760"/>
      <c r="BD18" s="1760"/>
      <c r="BE18" s="1760"/>
      <c r="BF18" s="1760"/>
      <c r="BG18" s="1760"/>
      <c r="BH18" s="1761"/>
    </row>
    <row r="19" spans="1:60" s="1756" customFormat="1" ht="108" customHeight="1">
      <c r="A19" s="801"/>
      <c r="B19" s="802"/>
      <c r="C19" s="803"/>
      <c r="D19" s="1747">
        <v>41767</v>
      </c>
      <c r="E19" s="1745"/>
      <c r="F19" s="1745"/>
      <c r="G19" s="1745"/>
      <c r="H19" s="1745"/>
      <c r="I19" s="1745"/>
      <c r="J19" s="804"/>
      <c r="K19" s="802"/>
      <c r="L19" s="802"/>
      <c r="M19" s="802"/>
      <c r="N19" s="802"/>
      <c r="O19" s="802"/>
      <c r="P19" s="802"/>
      <c r="Q19" s="802"/>
      <c r="R19" s="802"/>
      <c r="S19" s="802"/>
      <c r="T19" s="802"/>
      <c r="U19" s="802"/>
      <c r="V19" s="802"/>
      <c r="W19" s="802"/>
      <c r="X19" s="802"/>
      <c r="Y19" s="802"/>
      <c r="Z19" s="802"/>
      <c r="AA19" s="802"/>
      <c r="AB19" s="803"/>
      <c r="AC19" s="809"/>
      <c r="AD19" s="809"/>
      <c r="AE19" s="809"/>
      <c r="AF19" s="809"/>
      <c r="AG19" s="809"/>
      <c r="AH19" s="809"/>
      <c r="AI19" s="809"/>
      <c r="AJ19" s="809"/>
      <c r="AK19" s="809"/>
      <c r="AL19" s="809"/>
      <c r="AM19" s="809"/>
      <c r="AN19" s="810"/>
      <c r="AO19" s="1751" t="s">
        <v>882</v>
      </c>
      <c r="AP19" s="1752"/>
      <c r="AQ19" s="1752"/>
      <c r="AR19" s="1752"/>
      <c r="AS19" s="1752"/>
      <c r="AT19" s="1752"/>
      <c r="AU19" s="1752"/>
      <c r="AV19" s="1752"/>
      <c r="AW19" s="1752"/>
      <c r="AX19" s="1752"/>
      <c r="AY19" s="1752"/>
      <c r="AZ19" s="1753"/>
      <c r="BA19" s="1760"/>
      <c r="BB19" s="1760"/>
      <c r="BC19" s="1760"/>
      <c r="BD19" s="1760"/>
      <c r="BE19" s="1760"/>
      <c r="BF19" s="1760"/>
      <c r="BG19" s="1760"/>
      <c r="BH19" s="1761"/>
    </row>
    <row r="20" spans="1:60" s="1756" customFormat="1" ht="108" customHeight="1">
      <c r="A20" s="801"/>
      <c r="B20" s="802"/>
      <c r="C20" s="803"/>
      <c r="D20" s="1747">
        <v>41768</v>
      </c>
      <c r="E20" s="1745"/>
      <c r="F20" s="1745"/>
      <c r="G20" s="1745"/>
      <c r="H20" s="1745"/>
      <c r="I20" s="1745"/>
      <c r="J20" s="804"/>
      <c r="K20" s="802"/>
      <c r="L20" s="802"/>
      <c r="M20" s="802"/>
      <c r="N20" s="802"/>
      <c r="O20" s="802"/>
      <c r="P20" s="802"/>
      <c r="Q20" s="802"/>
      <c r="R20" s="802"/>
      <c r="S20" s="802"/>
      <c r="T20" s="802"/>
      <c r="U20" s="802"/>
      <c r="V20" s="802"/>
      <c r="W20" s="802"/>
      <c r="X20" s="802"/>
      <c r="Y20" s="802"/>
      <c r="Z20" s="802"/>
      <c r="AA20" s="802"/>
      <c r="AB20" s="803"/>
      <c r="AC20" s="808"/>
      <c r="AD20" s="809"/>
      <c r="AE20" s="809"/>
      <c r="AF20" s="809"/>
      <c r="AG20" s="809"/>
      <c r="AH20" s="809"/>
      <c r="AI20" s="809"/>
      <c r="AJ20" s="809"/>
      <c r="AK20" s="809"/>
      <c r="AL20" s="809"/>
      <c r="AM20" s="809"/>
      <c r="AN20" s="810"/>
      <c r="AO20" s="1751" t="s">
        <v>883</v>
      </c>
      <c r="AP20" s="1752"/>
      <c r="AQ20" s="1752"/>
      <c r="AR20" s="1752"/>
      <c r="AS20" s="1752"/>
      <c r="AT20" s="1752"/>
      <c r="AU20" s="1752"/>
      <c r="AV20" s="1752"/>
      <c r="AW20" s="1752"/>
      <c r="AX20" s="1752"/>
      <c r="AY20" s="1752"/>
      <c r="AZ20" s="1753"/>
      <c r="BA20" s="1760"/>
      <c r="BB20" s="1760"/>
      <c r="BC20" s="1760"/>
      <c r="BD20" s="1760"/>
      <c r="BE20" s="1760"/>
      <c r="BF20" s="1760"/>
      <c r="BG20" s="1760"/>
      <c r="BH20" s="1761"/>
    </row>
    <row r="21" spans="1:60" s="1756" customFormat="1" ht="108" customHeight="1">
      <c r="A21" s="801"/>
      <c r="B21" s="802"/>
      <c r="C21" s="803"/>
      <c r="D21" s="1747">
        <v>41768</v>
      </c>
      <c r="E21" s="1745"/>
      <c r="F21" s="1745"/>
      <c r="G21" s="1745"/>
      <c r="H21" s="1745"/>
      <c r="I21" s="1745"/>
      <c r="J21" s="804"/>
      <c r="K21" s="802"/>
      <c r="L21" s="802"/>
      <c r="M21" s="802"/>
      <c r="N21" s="802"/>
      <c r="O21" s="802"/>
      <c r="P21" s="802"/>
      <c r="Q21" s="802"/>
      <c r="R21" s="802"/>
      <c r="S21" s="802"/>
      <c r="T21" s="802"/>
      <c r="U21" s="802"/>
      <c r="V21" s="802"/>
      <c r="W21" s="802"/>
      <c r="X21" s="802"/>
      <c r="Y21" s="802"/>
      <c r="Z21" s="802"/>
      <c r="AA21" s="802"/>
      <c r="AB21" s="803"/>
      <c r="AC21" s="809"/>
      <c r="AD21" s="809"/>
      <c r="AE21" s="809"/>
      <c r="AF21" s="809"/>
      <c r="AG21" s="809"/>
      <c r="AH21" s="809"/>
      <c r="AI21" s="809"/>
      <c r="AJ21" s="809"/>
      <c r="AK21" s="809"/>
      <c r="AL21" s="809"/>
      <c r="AM21" s="809"/>
      <c r="AN21" s="810"/>
      <c r="AO21" s="1751" t="s">
        <v>884</v>
      </c>
      <c r="AP21" s="1752"/>
      <c r="AQ21" s="1752"/>
      <c r="AR21" s="1752"/>
      <c r="AS21" s="1752"/>
      <c r="AT21" s="1752"/>
      <c r="AU21" s="1752"/>
      <c r="AV21" s="1752"/>
      <c r="AW21" s="1752"/>
      <c r="AX21" s="1752"/>
      <c r="AY21" s="1752"/>
      <c r="AZ21" s="1753"/>
      <c r="BA21" s="1760"/>
      <c r="BB21" s="1760"/>
      <c r="BC21" s="1760"/>
      <c r="BD21" s="1760"/>
      <c r="BE21" s="1760"/>
      <c r="BF21" s="1760"/>
      <c r="BG21" s="1760"/>
      <c r="BH21" s="1761"/>
    </row>
    <row r="22" spans="1:60" s="1756" customFormat="1" ht="108" customHeight="1">
      <c r="A22" s="801"/>
      <c r="B22" s="802"/>
      <c r="C22" s="803"/>
      <c r="D22" s="1747">
        <v>41769</v>
      </c>
      <c r="E22" s="1745"/>
      <c r="F22" s="1745"/>
      <c r="G22" s="1745"/>
      <c r="H22" s="1745"/>
      <c r="I22" s="1745"/>
      <c r="J22" s="804"/>
      <c r="K22" s="802"/>
      <c r="L22" s="802"/>
      <c r="M22" s="802"/>
      <c r="N22" s="802"/>
      <c r="O22" s="802"/>
      <c r="P22" s="802"/>
      <c r="Q22" s="802"/>
      <c r="R22" s="802"/>
      <c r="S22" s="802"/>
      <c r="T22" s="802"/>
      <c r="U22" s="802"/>
      <c r="V22" s="802"/>
      <c r="W22" s="802"/>
      <c r="X22" s="802"/>
      <c r="Y22" s="802"/>
      <c r="Z22" s="802"/>
      <c r="AA22" s="802"/>
      <c r="AB22" s="803"/>
      <c r="AC22" s="809"/>
      <c r="AD22" s="809"/>
      <c r="AE22" s="809"/>
      <c r="AF22" s="809"/>
      <c r="AG22" s="809"/>
      <c r="AH22" s="809"/>
      <c r="AI22" s="809"/>
      <c r="AJ22" s="809"/>
      <c r="AK22" s="809"/>
      <c r="AL22" s="809"/>
      <c r="AM22" s="809"/>
      <c r="AN22" s="810"/>
      <c r="AO22" s="1751" t="s">
        <v>885</v>
      </c>
      <c r="AP22" s="1752"/>
      <c r="AQ22" s="1752"/>
      <c r="AR22" s="1752"/>
      <c r="AS22" s="1752"/>
      <c r="AT22" s="1752"/>
      <c r="AU22" s="1752"/>
      <c r="AV22" s="1752"/>
      <c r="AW22" s="1752"/>
      <c r="AX22" s="1752"/>
      <c r="AY22" s="1752"/>
      <c r="AZ22" s="1753"/>
      <c r="BA22" s="1760"/>
      <c r="BB22" s="1760"/>
      <c r="BC22" s="1760"/>
      <c r="BD22" s="1760"/>
      <c r="BE22" s="1760"/>
      <c r="BF22" s="1760"/>
      <c r="BG22" s="1760"/>
      <c r="BH22" s="1761"/>
    </row>
    <row r="23" spans="1:60" s="1756" customFormat="1" ht="108" customHeight="1">
      <c r="A23" s="801"/>
      <c r="B23" s="802"/>
      <c r="C23" s="803"/>
      <c r="D23" s="1747">
        <v>41773</v>
      </c>
      <c r="E23" s="1745"/>
      <c r="F23" s="1745"/>
      <c r="G23" s="1745"/>
      <c r="H23" s="1745"/>
      <c r="I23" s="1745"/>
      <c r="J23" s="804"/>
      <c r="K23" s="802"/>
      <c r="L23" s="802"/>
      <c r="M23" s="802"/>
      <c r="N23" s="802"/>
      <c r="O23" s="802"/>
      <c r="P23" s="802"/>
      <c r="Q23" s="802"/>
      <c r="R23" s="802"/>
      <c r="S23" s="802"/>
      <c r="T23" s="802"/>
      <c r="U23" s="802"/>
      <c r="V23" s="802"/>
      <c r="W23" s="802"/>
      <c r="X23" s="802"/>
      <c r="Y23" s="802"/>
      <c r="Z23" s="802"/>
      <c r="AA23" s="802"/>
      <c r="AB23" s="803"/>
      <c r="AC23" s="809"/>
      <c r="AD23" s="809"/>
      <c r="AE23" s="809"/>
      <c r="AF23" s="809"/>
      <c r="AG23" s="809"/>
      <c r="AH23" s="809"/>
      <c r="AI23" s="809"/>
      <c r="AJ23" s="809"/>
      <c r="AK23" s="809"/>
      <c r="AL23" s="809"/>
      <c r="AM23" s="809"/>
      <c r="AN23" s="810"/>
      <c r="AO23" s="1751" t="s">
        <v>886</v>
      </c>
      <c r="AP23" s="1752"/>
      <c r="AQ23" s="1752"/>
      <c r="AR23" s="1752"/>
      <c r="AS23" s="1752"/>
      <c r="AT23" s="1752"/>
      <c r="AU23" s="1752"/>
      <c r="AV23" s="1752"/>
      <c r="AW23" s="1752"/>
      <c r="AX23" s="1752"/>
      <c r="AY23" s="1752"/>
      <c r="AZ23" s="1753"/>
      <c r="BA23" s="1760"/>
      <c r="BB23" s="1760"/>
      <c r="BC23" s="1760"/>
      <c r="BD23" s="1760"/>
      <c r="BE23" s="1760"/>
      <c r="BF23" s="1760"/>
      <c r="BG23" s="1760"/>
      <c r="BH23" s="1761"/>
    </row>
    <row r="24" spans="1:60" s="1756" customFormat="1" ht="108" customHeight="1" thickBot="1">
      <c r="A24" s="811"/>
      <c r="B24" s="812"/>
      <c r="C24" s="813"/>
      <c r="D24" s="1762">
        <v>41773</v>
      </c>
      <c r="E24" s="1771"/>
      <c r="F24" s="1771"/>
      <c r="G24" s="1771"/>
      <c r="H24" s="1771"/>
      <c r="I24" s="1772"/>
      <c r="J24" s="814"/>
      <c r="K24" s="812"/>
      <c r="L24" s="812"/>
      <c r="M24" s="812"/>
      <c r="N24" s="812"/>
      <c r="O24" s="812"/>
      <c r="P24" s="812"/>
      <c r="Q24" s="812"/>
      <c r="R24" s="812"/>
      <c r="S24" s="812"/>
      <c r="T24" s="812"/>
      <c r="U24" s="812"/>
      <c r="V24" s="812"/>
      <c r="W24" s="812"/>
      <c r="X24" s="812"/>
      <c r="Y24" s="812"/>
      <c r="Z24" s="812"/>
      <c r="AA24" s="812"/>
      <c r="AB24" s="813"/>
      <c r="AC24" s="819"/>
      <c r="AD24" s="819"/>
      <c r="AE24" s="819"/>
      <c r="AF24" s="819"/>
      <c r="AG24" s="819"/>
      <c r="AH24" s="819"/>
      <c r="AI24" s="819"/>
      <c r="AJ24" s="819"/>
      <c r="AK24" s="819"/>
      <c r="AL24" s="819"/>
      <c r="AM24" s="819"/>
      <c r="AN24" s="820"/>
      <c r="AO24" s="1763" t="s">
        <v>887</v>
      </c>
      <c r="AP24" s="1764"/>
      <c r="AQ24" s="1764"/>
      <c r="AR24" s="1764"/>
      <c r="AS24" s="1764"/>
      <c r="AT24" s="1764"/>
      <c r="AU24" s="1764"/>
      <c r="AV24" s="1764"/>
      <c r="AW24" s="1764"/>
      <c r="AX24" s="1764"/>
      <c r="AY24" s="1764"/>
      <c r="AZ24" s="1765"/>
      <c r="BA24" s="1766"/>
      <c r="BB24" s="1766"/>
      <c r="BC24" s="1766"/>
      <c r="BD24" s="1766"/>
      <c r="BE24" s="1766"/>
      <c r="BF24" s="1766"/>
      <c r="BG24" s="1766"/>
      <c r="BH24" s="1767"/>
    </row>
    <row r="25" spans="1:60" s="800" customFormat="1" ht="8.25" customHeight="1">
      <c r="A25" s="821"/>
      <c r="B25" s="821"/>
      <c r="C25" s="821"/>
      <c r="D25" s="821"/>
      <c r="E25" s="821"/>
      <c r="F25" s="821"/>
      <c r="G25" s="821"/>
      <c r="H25" s="821"/>
      <c r="I25" s="821"/>
      <c r="J25" s="821"/>
      <c r="K25" s="821"/>
      <c r="L25" s="821"/>
      <c r="M25" s="821"/>
      <c r="N25" s="821"/>
      <c r="O25" s="821"/>
      <c r="P25" s="821"/>
      <c r="Q25" s="821"/>
      <c r="R25" s="821"/>
      <c r="S25" s="821"/>
      <c r="T25" s="821"/>
      <c r="U25" s="821"/>
      <c r="V25" s="821"/>
      <c r="W25" s="821"/>
      <c r="X25" s="822"/>
      <c r="Y25" s="822"/>
      <c r="Z25" s="825"/>
      <c r="AA25" s="825"/>
      <c r="AB25" s="825"/>
      <c r="AC25" s="825"/>
      <c r="AD25" s="825"/>
      <c r="AE25" s="825"/>
      <c r="AF25" s="825"/>
      <c r="AG25" s="825"/>
      <c r="AH25" s="825"/>
      <c r="AI25" s="825"/>
      <c r="AJ25" s="825"/>
      <c r="AK25" s="825"/>
      <c r="AL25" s="825"/>
      <c r="AM25" s="825"/>
      <c r="AN25" s="825"/>
      <c r="AO25" s="825"/>
      <c r="AP25" s="825"/>
      <c r="AQ25" s="825"/>
      <c r="AR25" s="825"/>
      <c r="AS25" s="825"/>
      <c r="AT25" s="825"/>
      <c r="AU25" s="825"/>
      <c r="AV25" s="825"/>
      <c r="AW25" s="825"/>
      <c r="AX25" s="825"/>
      <c r="AY25" s="825"/>
      <c r="AZ25" s="825"/>
      <c r="BA25" s="825"/>
      <c r="BB25" s="825"/>
      <c r="BC25" s="825"/>
      <c r="BD25" s="825"/>
      <c r="BE25" s="825"/>
      <c r="BF25" s="825"/>
      <c r="BG25" s="825"/>
      <c r="BH25" s="825"/>
    </row>
    <row r="26" spans="1:60" s="800" customFormat="1" ht="12.75" customHeight="1">
      <c r="A26" s="841"/>
      <c r="B26" s="841"/>
      <c r="C26" s="841"/>
      <c r="D26" s="841"/>
      <c r="E26" s="841"/>
      <c r="F26" s="841"/>
      <c r="G26" s="841"/>
      <c r="H26" s="841"/>
      <c r="I26" s="841"/>
      <c r="J26" s="841"/>
      <c r="K26" s="841"/>
      <c r="L26" s="841"/>
      <c r="M26" s="841"/>
      <c r="N26" s="841"/>
      <c r="O26" s="841"/>
      <c r="P26" s="841"/>
      <c r="Q26" s="841"/>
      <c r="R26" s="841"/>
      <c r="S26" s="841"/>
      <c r="T26" s="841"/>
      <c r="U26" s="841"/>
      <c r="V26" s="841"/>
      <c r="W26" s="841"/>
      <c r="X26" s="837"/>
      <c r="Y26" s="837"/>
      <c r="Z26" s="878"/>
      <c r="AA26" s="878"/>
      <c r="AB26" s="878"/>
      <c r="AC26" s="878"/>
      <c r="AD26" s="878"/>
      <c r="AE26" s="878"/>
      <c r="AF26" s="878"/>
      <c r="AG26" s="878"/>
      <c r="AH26" s="878"/>
      <c r="AI26" s="878"/>
      <c r="AJ26" s="878"/>
      <c r="AK26" s="878"/>
      <c r="AL26" s="878"/>
      <c r="AM26" s="878"/>
      <c r="AN26" s="878"/>
      <c r="AO26" s="878"/>
      <c r="AP26" s="878"/>
      <c r="AQ26" s="878"/>
      <c r="AR26" s="878"/>
      <c r="AS26" s="878"/>
      <c r="AT26" s="878"/>
      <c r="AU26" s="878"/>
      <c r="AV26" s="878"/>
      <c r="AW26" s="878"/>
      <c r="AX26" s="878"/>
      <c r="AY26" s="878"/>
      <c r="AZ26" s="878"/>
      <c r="BA26" s="878"/>
      <c r="BB26" s="878"/>
      <c r="BC26" s="878"/>
      <c r="BD26" s="878"/>
      <c r="BE26" s="878"/>
      <c r="BF26" s="878"/>
      <c r="BG26" s="878"/>
      <c r="BH26" s="878"/>
    </row>
    <row r="27" spans="1:60">
      <c r="A27" s="457"/>
      <c r="B27" s="457"/>
      <c r="C27" s="457"/>
      <c r="D27" s="457"/>
      <c r="E27" s="457"/>
      <c r="F27" s="457"/>
      <c r="G27" s="457"/>
      <c r="H27" s="457"/>
      <c r="I27" s="457"/>
      <c r="J27" s="457"/>
      <c r="K27" s="457"/>
      <c r="L27" s="457"/>
      <c r="M27" s="457"/>
      <c r="N27" s="457"/>
      <c r="O27" s="457"/>
      <c r="P27" s="457"/>
      <c r="Q27" s="457"/>
      <c r="R27" s="457"/>
      <c r="S27" s="457"/>
      <c r="T27" s="457"/>
      <c r="U27" s="457"/>
      <c r="V27" s="457"/>
      <c r="W27" s="457"/>
      <c r="X27" s="837"/>
      <c r="Y27" s="83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c r="AW27" s="457"/>
      <c r="AX27" s="457"/>
      <c r="AY27" s="457"/>
      <c r="AZ27" s="457"/>
      <c r="BA27" s="457"/>
      <c r="BB27" s="457"/>
      <c r="BC27" s="457"/>
      <c r="BD27" s="457"/>
      <c r="BE27" s="457"/>
      <c r="BF27" s="457"/>
      <c r="BG27" s="457"/>
      <c r="BH27" s="457"/>
    </row>
    <row r="28" spans="1:60">
      <c r="X28" s="850"/>
      <c r="Y28" s="850"/>
    </row>
    <row r="29" spans="1:60">
      <c r="X29" s="850"/>
      <c r="Y29" s="850"/>
    </row>
    <row r="30" spans="1:60" ht="24" customHeight="1">
      <c r="A30" s="1768" t="s">
        <v>32</v>
      </c>
      <c r="B30" s="24"/>
      <c r="C30" s="24"/>
      <c r="D30" s="24"/>
      <c r="E30" s="24"/>
      <c r="F30" s="24"/>
      <c r="G30" s="24"/>
      <c r="H30" s="24"/>
      <c r="I30" s="24"/>
      <c r="J30" s="24"/>
      <c r="K30" s="24"/>
      <c r="L30" s="24"/>
      <c r="M30" s="24"/>
      <c r="N30" s="24"/>
      <c r="O30" s="24"/>
      <c r="P30" s="24"/>
      <c r="Q30" s="24"/>
      <c r="R30" s="24"/>
      <c r="S30" s="24"/>
      <c r="T30" s="24"/>
      <c r="U30" s="24"/>
      <c r="V30" s="24"/>
      <c r="W30" s="24"/>
      <c r="X30" s="847"/>
      <c r="Y30" s="847"/>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row>
    <row r="31" spans="1:60">
      <c r="X31" s="850"/>
      <c r="Y31" s="850"/>
      <c r="Z31" s="851"/>
      <c r="AA31" s="851"/>
      <c r="AB31" s="851"/>
      <c r="AC31" s="851"/>
      <c r="AD31" s="851"/>
      <c r="AE31" s="851"/>
      <c r="AF31" s="851"/>
      <c r="AG31" s="851"/>
      <c r="AH31" s="851"/>
      <c r="AI31" s="851"/>
      <c r="AJ31" s="851"/>
      <c r="AK31" s="851"/>
      <c r="AL31" s="851"/>
      <c r="AM31" s="851"/>
      <c r="AN31" s="851"/>
      <c r="AO31" s="851"/>
      <c r="AP31" s="851"/>
      <c r="AQ31" s="851"/>
      <c r="AR31" s="851"/>
      <c r="AS31" s="851"/>
      <c r="AT31" s="851"/>
      <c r="AU31" s="851"/>
      <c r="AV31" s="851"/>
      <c r="AW31" s="851"/>
      <c r="AX31" s="851"/>
      <c r="AY31" s="851"/>
      <c r="AZ31" s="851"/>
      <c r="BA31" s="851"/>
      <c r="BB31" s="851"/>
      <c r="BC31" s="851"/>
      <c r="BD31" s="851"/>
      <c r="BE31" s="851"/>
      <c r="BF31" s="851"/>
      <c r="BG31" s="851"/>
      <c r="BH31" s="851"/>
    </row>
    <row r="32" spans="1:60" s="852" customFormat="1" ht="15.75">
      <c r="X32" s="853"/>
      <c r="Y32" s="853"/>
      <c r="Z32" s="854"/>
      <c r="AA32" s="854"/>
      <c r="AB32" s="854"/>
      <c r="AC32" s="854"/>
      <c r="AD32" s="854"/>
      <c r="AE32" s="854"/>
      <c r="AF32" s="854"/>
      <c r="AG32" s="854"/>
      <c r="AH32" s="854"/>
      <c r="AI32" s="854"/>
      <c r="AJ32" s="854"/>
      <c r="AK32" s="854"/>
      <c r="AL32" s="854"/>
      <c r="AM32" s="854"/>
      <c r="AN32" s="854"/>
      <c r="AO32" s="854"/>
      <c r="AP32" s="854"/>
      <c r="AQ32" s="854"/>
      <c r="AR32" s="854"/>
      <c r="AS32" s="854"/>
      <c r="AT32" s="854"/>
      <c r="AU32" s="854"/>
      <c r="AV32" s="854"/>
      <c r="AW32" s="854"/>
      <c r="AX32" s="854"/>
      <c r="AY32" s="854"/>
      <c r="AZ32" s="854"/>
      <c r="BA32" s="854"/>
      <c r="BB32" s="854"/>
      <c r="BC32" s="854"/>
      <c r="BD32" s="854"/>
      <c r="BE32" s="854"/>
      <c r="BF32" s="854"/>
      <c r="BG32" s="854"/>
      <c r="BH32" s="854"/>
    </row>
    <row r="33" spans="24:63" s="852" customFormat="1" ht="15.75">
      <c r="X33" s="853"/>
      <c r="Y33" s="853"/>
      <c r="Z33" s="854"/>
      <c r="AA33" s="854"/>
      <c r="AB33" s="854"/>
      <c r="AC33" s="854"/>
      <c r="AD33" s="854"/>
      <c r="AE33" s="854"/>
      <c r="AF33" s="854"/>
      <c r="AG33" s="854"/>
      <c r="AH33" s="854"/>
      <c r="AI33" s="854"/>
      <c r="AJ33" s="854"/>
      <c r="AK33" s="854"/>
      <c r="AL33" s="854"/>
      <c r="AM33" s="854"/>
      <c r="AN33" s="854"/>
      <c r="AO33" s="854"/>
      <c r="AP33" s="854"/>
      <c r="AQ33" s="854"/>
      <c r="AR33" s="854"/>
      <c r="AS33" s="854"/>
      <c r="AT33" s="854"/>
      <c r="AU33" s="854"/>
      <c r="AV33" s="854"/>
      <c r="AW33" s="854"/>
      <c r="AX33" s="854"/>
      <c r="AY33" s="854"/>
      <c r="AZ33" s="854"/>
      <c r="BA33" s="854"/>
      <c r="BB33" s="854"/>
      <c r="BC33" s="854"/>
      <c r="BD33" s="854"/>
      <c r="BE33" s="854"/>
      <c r="BF33" s="854"/>
      <c r="BG33" s="854"/>
      <c r="BH33" s="854"/>
    </row>
    <row r="34" spans="24:63" s="852" customFormat="1" ht="15.75">
      <c r="X34" s="853"/>
      <c r="Y34" s="853"/>
      <c r="Z34" s="855"/>
      <c r="AA34" s="855"/>
      <c r="AB34" s="855"/>
      <c r="AC34" s="855"/>
      <c r="AD34" s="855"/>
      <c r="AE34" s="855"/>
      <c r="AF34" s="855"/>
      <c r="AG34" s="855"/>
      <c r="AH34" s="855"/>
      <c r="AI34" s="855"/>
      <c r="AJ34" s="855"/>
      <c r="AK34" s="855"/>
      <c r="AL34" s="855"/>
      <c r="AM34" s="855"/>
      <c r="AN34" s="855"/>
      <c r="AO34" s="855"/>
      <c r="AP34" s="855"/>
      <c r="AQ34" s="855"/>
      <c r="AR34" s="855"/>
      <c r="AS34" s="855"/>
      <c r="AT34" s="855"/>
      <c r="AU34" s="855"/>
      <c r="AV34" s="855"/>
      <c r="AW34" s="855"/>
      <c r="AX34" s="855"/>
      <c r="AY34" s="855"/>
      <c r="AZ34" s="855"/>
      <c r="BA34" s="855"/>
      <c r="BB34" s="855"/>
      <c r="BC34" s="855"/>
      <c r="BD34" s="855"/>
      <c r="BE34" s="855"/>
      <c r="BF34" s="855"/>
      <c r="BG34" s="855"/>
      <c r="BH34" s="855"/>
    </row>
    <row r="35" spans="24:63" s="852" customFormat="1" ht="15.75">
      <c r="X35" s="853"/>
      <c r="Y35" s="853"/>
    </row>
    <row r="36" spans="24:63" s="852" customFormat="1" ht="15"/>
    <row r="37" spans="24:63" s="852" customFormat="1" ht="15"/>
    <row r="38" spans="24:63" s="852" customFormat="1" ht="15">
      <c r="Z38" s="855"/>
      <c r="AA38" s="855"/>
      <c r="AB38" s="855"/>
      <c r="AC38" s="855"/>
      <c r="AD38" s="855"/>
      <c r="AE38" s="855"/>
      <c r="AF38" s="855"/>
      <c r="AG38" s="855"/>
      <c r="AH38" s="855"/>
      <c r="AI38" s="855"/>
      <c r="AJ38" s="855"/>
      <c r="AK38" s="855"/>
      <c r="AL38" s="855"/>
      <c r="AM38" s="855"/>
      <c r="AN38" s="855"/>
      <c r="AO38" s="855"/>
      <c r="AP38" s="855"/>
      <c r="AQ38" s="855"/>
      <c r="AR38" s="855"/>
      <c r="AS38" s="855"/>
      <c r="AT38" s="855"/>
      <c r="AU38" s="855"/>
      <c r="AV38" s="855"/>
      <c r="AW38" s="855"/>
      <c r="AX38" s="855"/>
      <c r="AY38" s="855"/>
      <c r="AZ38" s="855"/>
      <c r="BA38" s="855"/>
      <c r="BB38" s="855"/>
      <c r="BC38" s="855"/>
      <c r="BD38" s="855"/>
      <c r="BE38" s="855"/>
      <c r="BF38" s="855"/>
      <c r="BG38" s="855"/>
      <c r="BH38" s="855"/>
    </row>
    <row r="39" spans="24:63" s="852" customFormat="1" ht="15.75">
      <c r="Z39" s="856"/>
      <c r="AA39" s="856"/>
      <c r="AB39" s="856"/>
      <c r="AC39" s="856"/>
      <c r="AD39" s="856"/>
      <c r="AE39" s="856"/>
      <c r="AF39" s="856"/>
      <c r="AG39" s="856"/>
      <c r="AH39" s="856"/>
      <c r="AI39" s="856"/>
      <c r="AJ39" s="856"/>
      <c r="AK39" s="856"/>
      <c r="AL39" s="856"/>
      <c r="AM39" s="856"/>
      <c r="AN39" s="856"/>
      <c r="AO39" s="856"/>
      <c r="AP39" s="856"/>
      <c r="AQ39" s="856"/>
      <c r="AR39" s="856"/>
      <c r="AS39" s="856"/>
      <c r="AT39" s="856"/>
      <c r="AU39" s="856"/>
      <c r="AV39" s="856"/>
      <c r="AW39" s="856"/>
      <c r="AX39" s="856"/>
      <c r="AY39" s="856"/>
      <c r="AZ39" s="856"/>
      <c r="BA39" s="856"/>
      <c r="BB39" s="856"/>
      <c r="BC39" s="856"/>
      <c r="BD39" s="856"/>
      <c r="BE39" s="856"/>
      <c r="BF39" s="856"/>
      <c r="BG39" s="856"/>
      <c r="BH39" s="856"/>
    </row>
    <row r="40" spans="24:63">
      <c r="Z40" s="857"/>
      <c r="AA40" s="857"/>
      <c r="AB40" s="857"/>
      <c r="AC40" s="857"/>
      <c r="AD40" s="857"/>
      <c r="AE40" s="857"/>
      <c r="AF40" s="857"/>
      <c r="AG40" s="857"/>
      <c r="AH40" s="857"/>
      <c r="AI40" s="857"/>
      <c r="AJ40" s="857"/>
      <c r="AK40" s="857"/>
      <c r="AL40" s="857"/>
      <c r="AM40" s="857"/>
      <c r="AN40" s="857"/>
      <c r="AO40" s="857"/>
      <c r="AP40" s="857"/>
      <c r="AQ40" s="857"/>
      <c r="AR40" s="857"/>
      <c r="AS40" s="857"/>
      <c r="AT40" s="857"/>
      <c r="AU40" s="857"/>
      <c r="AV40" s="857"/>
      <c r="AW40" s="857"/>
      <c r="AX40" s="857"/>
      <c r="AY40" s="857"/>
      <c r="AZ40" s="857"/>
      <c r="BA40" s="857"/>
      <c r="BB40" s="857"/>
      <c r="BC40" s="857"/>
      <c r="BD40" s="857"/>
      <c r="BE40" s="857"/>
      <c r="BF40" s="857"/>
      <c r="BG40" s="857"/>
      <c r="BH40" s="857"/>
    </row>
    <row r="41" spans="24:63" ht="25.5">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row>
    <row r="42" spans="24:63">
      <c r="BK42" s="2"/>
    </row>
    <row r="43" spans="24:63">
      <c r="BK43" s="2"/>
    </row>
    <row r="44" spans="24:63">
      <c r="Z44" s="851"/>
      <c r="AA44" s="851"/>
      <c r="AB44" s="851"/>
      <c r="AC44" s="851"/>
      <c r="AD44" s="851"/>
      <c r="AE44" s="851"/>
      <c r="AF44" s="851"/>
      <c r="AG44" s="851"/>
      <c r="AH44" s="851"/>
      <c r="AI44" s="851"/>
      <c r="AJ44" s="851"/>
      <c r="AK44" s="851"/>
      <c r="AL44" s="851"/>
      <c r="AM44" s="851"/>
      <c r="AN44" s="851"/>
      <c r="AO44" s="851"/>
      <c r="AP44" s="851"/>
      <c r="AQ44" s="851"/>
      <c r="AR44" s="851"/>
      <c r="AS44" s="851"/>
      <c r="AT44" s="851"/>
      <c r="AU44" s="851"/>
      <c r="AV44" s="851"/>
      <c r="AW44" s="851"/>
      <c r="AX44" s="851"/>
      <c r="AY44" s="851"/>
      <c r="AZ44" s="851"/>
      <c r="BA44" s="851"/>
      <c r="BB44" s="851"/>
      <c r="BC44" s="851"/>
      <c r="BD44" s="851"/>
      <c r="BE44" s="851"/>
      <c r="BF44" s="851"/>
      <c r="BG44" s="851"/>
      <c r="BH44" s="851"/>
      <c r="BI44" s="851"/>
      <c r="BJ44" s="851"/>
      <c r="BK44" s="857"/>
    </row>
    <row r="45" spans="24:63">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c r="AZ45" s="851"/>
      <c r="BA45" s="851"/>
      <c r="BB45" s="851"/>
      <c r="BC45" s="851"/>
      <c r="BD45" s="851"/>
      <c r="BE45" s="851"/>
      <c r="BF45" s="851"/>
      <c r="BG45" s="851"/>
      <c r="BH45" s="851"/>
      <c r="BK45" s="857"/>
    </row>
    <row r="46" spans="24:63">
      <c r="Z46" s="851"/>
      <c r="AA46" s="851"/>
      <c r="AB46" s="851"/>
      <c r="AC46" s="851"/>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c r="AZ46" s="851"/>
      <c r="BA46" s="851"/>
      <c r="BB46" s="851"/>
      <c r="BC46" s="851"/>
      <c r="BD46" s="851"/>
      <c r="BE46" s="851"/>
      <c r="BF46" s="851"/>
      <c r="BG46" s="851"/>
      <c r="BH46" s="851"/>
      <c r="BK46" s="857"/>
    </row>
    <row r="47" spans="24:63">
      <c r="BK47" s="2"/>
    </row>
    <row r="48" spans="24:63">
      <c r="BK48" s="2"/>
    </row>
    <row r="49" spans="26:60" ht="15">
      <c r="Z49" s="1769"/>
      <c r="AA49" s="1769"/>
      <c r="AB49" s="1769"/>
      <c r="AC49" s="1769"/>
      <c r="AD49" s="1769"/>
      <c r="AE49" s="1769"/>
      <c r="AF49" s="1769"/>
      <c r="AG49" s="1769"/>
      <c r="AH49" s="1769"/>
      <c r="AI49" s="1769"/>
      <c r="AJ49" s="1769"/>
      <c r="AK49" s="1769"/>
      <c r="AL49" s="1769"/>
      <c r="AM49" s="1769"/>
      <c r="AN49" s="1769"/>
      <c r="AO49" s="1769"/>
      <c r="AP49" s="1769"/>
      <c r="AQ49" s="1769"/>
      <c r="AR49" s="1769"/>
      <c r="AS49" s="1769"/>
      <c r="AT49" s="1769"/>
      <c r="AU49" s="1769"/>
      <c r="AV49" s="1769"/>
      <c r="AW49" s="1769"/>
      <c r="AX49" s="1769"/>
      <c r="AY49" s="1769"/>
      <c r="AZ49" s="1769"/>
      <c r="BA49" s="1769"/>
      <c r="BB49" s="1769"/>
      <c r="BC49" s="1769"/>
      <c r="BD49" s="1769"/>
      <c r="BE49" s="1769"/>
      <c r="BF49" s="1769"/>
      <c r="BG49" s="1769"/>
      <c r="BH49" s="1769"/>
    </row>
    <row r="50" spans="26:60">
      <c r="Z50" s="1770"/>
      <c r="AA50" s="1770"/>
      <c r="AB50" s="1770"/>
      <c r="AC50" s="1770"/>
      <c r="AD50" s="1770"/>
      <c r="AE50" s="1770"/>
      <c r="AF50" s="1770"/>
      <c r="AG50" s="1770"/>
      <c r="AH50" s="1770"/>
      <c r="AI50" s="1770"/>
      <c r="AJ50" s="1770"/>
      <c r="AK50" s="1770"/>
      <c r="AL50" s="1770"/>
      <c r="AM50" s="1770"/>
      <c r="AN50" s="1770"/>
      <c r="AO50" s="1770"/>
      <c r="AP50" s="1770"/>
      <c r="AQ50" s="1770"/>
      <c r="AR50" s="1770"/>
      <c r="AS50" s="1770"/>
      <c r="AT50" s="1770"/>
      <c r="AU50" s="1770"/>
      <c r="AV50" s="1770"/>
      <c r="AW50" s="1770"/>
      <c r="AX50" s="1770"/>
      <c r="AY50" s="1770"/>
      <c r="AZ50" s="1770"/>
      <c r="BA50" s="1770"/>
      <c r="BB50" s="1770"/>
      <c r="BC50" s="1770"/>
      <c r="BD50" s="1770"/>
      <c r="BE50" s="1770"/>
      <c r="BF50" s="1770"/>
      <c r="BG50" s="1770"/>
      <c r="BH50" s="1770"/>
    </row>
    <row r="51" spans="26:60">
      <c r="Z51" s="1770"/>
      <c r="AA51" s="1770"/>
      <c r="AB51" s="1770"/>
      <c r="AC51" s="1770"/>
      <c r="AD51" s="1770"/>
      <c r="AE51" s="1770"/>
      <c r="AF51" s="1770"/>
      <c r="AG51" s="1770"/>
      <c r="AH51" s="1770"/>
      <c r="AI51" s="1770"/>
      <c r="AJ51" s="1770"/>
      <c r="AK51" s="1770"/>
      <c r="AL51" s="1770"/>
      <c r="AM51" s="1770"/>
      <c r="AN51" s="1770"/>
      <c r="AO51" s="1770"/>
      <c r="AP51" s="1770"/>
      <c r="AQ51" s="1770"/>
      <c r="AR51" s="1770"/>
      <c r="AS51" s="1770"/>
      <c r="AT51" s="1770"/>
      <c r="AU51" s="1770"/>
      <c r="AV51" s="1770"/>
      <c r="AW51" s="1770"/>
      <c r="AX51" s="1770"/>
      <c r="AY51" s="1770"/>
      <c r="AZ51" s="1770"/>
      <c r="BA51" s="1770"/>
      <c r="BB51" s="1770"/>
      <c r="BC51" s="1770"/>
      <c r="BD51" s="1770"/>
      <c r="BE51" s="1770"/>
      <c r="BF51" s="1770"/>
      <c r="BG51" s="1770"/>
      <c r="BH51" s="1770"/>
    </row>
  </sheetData>
  <mergeCells count="71">
    <mergeCell ref="BE23:BH23"/>
    <mergeCell ref="A24:C24"/>
    <mergeCell ref="D24:I24"/>
    <mergeCell ref="J24:AB24"/>
    <mergeCell ref="AC24:AN24"/>
    <mergeCell ref="AO24:AZ24"/>
    <mergeCell ref="BA24:BD24"/>
    <mergeCell ref="BE24:BH24"/>
    <mergeCell ref="A23:C23"/>
    <mergeCell ref="D23:I23"/>
    <mergeCell ref="J23:AB23"/>
    <mergeCell ref="AC23:AN23"/>
    <mergeCell ref="AO23:AZ23"/>
    <mergeCell ref="BA23:BD23"/>
    <mergeCell ref="BE21:BH21"/>
    <mergeCell ref="A22:C22"/>
    <mergeCell ref="D22:I22"/>
    <mergeCell ref="J22:AB22"/>
    <mergeCell ref="AC22:AN22"/>
    <mergeCell ref="AO22:AZ22"/>
    <mergeCell ref="BA22:BD22"/>
    <mergeCell ref="BE22:BH22"/>
    <mergeCell ref="A21:C21"/>
    <mergeCell ref="D21:I21"/>
    <mergeCell ref="J21:AB21"/>
    <mergeCell ref="AC21:AN21"/>
    <mergeCell ref="AO21:AZ21"/>
    <mergeCell ref="BA21:BD21"/>
    <mergeCell ref="BE19:BH19"/>
    <mergeCell ref="A20:C20"/>
    <mergeCell ref="D20:I20"/>
    <mergeCell ref="J20:AB20"/>
    <mergeCell ref="AC20:AN20"/>
    <mergeCell ref="AO20:AZ20"/>
    <mergeCell ref="BA20:BD20"/>
    <mergeCell ref="BE20:BH20"/>
    <mergeCell ref="A19:C19"/>
    <mergeCell ref="D19:I19"/>
    <mergeCell ref="J19:AB19"/>
    <mergeCell ref="AC19:AN19"/>
    <mergeCell ref="AO19:AZ19"/>
    <mergeCell ref="BA19:BD19"/>
    <mergeCell ref="BE17:BH17"/>
    <mergeCell ref="A18:C18"/>
    <mergeCell ref="D18:I18"/>
    <mergeCell ref="J18:AB18"/>
    <mergeCell ref="AC18:AN18"/>
    <mergeCell ref="AO18:AZ18"/>
    <mergeCell ref="BA18:BD18"/>
    <mergeCell ref="BE18:BH18"/>
    <mergeCell ref="A17:C17"/>
    <mergeCell ref="D17:I17"/>
    <mergeCell ref="J17:AB17"/>
    <mergeCell ref="AC17:AN17"/>
    <mergeCell ref="AO17:AZ17"/>
    <mergeCell ref="BA17:BD17"/>
    <mergeCell ref="A15:C16"/>
    <mergeCell ref="D15:I16"/>
    <mergeCell ref="J15:AB16"/>
    <mergeCell ref="AC15:AN16"/>
    <mergeCell ref="AO15:AZ16"/>
    <mergeCell ref="BA15:BH15"/>
    <mergeCell ref="BA16:BD16"/>
    <mergeCell ref="BE16:BH16"/>
    <mergeCell ref="A2:BH2"/>
    <mergeCell ref="A3:BH3"/>
    <mergeCell ref="A4:BH4"/>
    <mergeCell ref="A6:C6"/>
    <mergeCell ref="D6:BF6"/>
    <mergeCell ref="B11:F11"/>
    <mergeCell ref="P11:AM11"/>
  </mergeCells>
  <printOptions horizontalCentered="1"/>
  <pageMargins left="0.19685039370078741" right="0.19685039370078741" top="0.39370078740157483" bottom="0.19685039370078741" header="0" footer="0"/>
  <pageSetup scale="56" orientation="portrait" r:id="rId1"/>
  <headerFooter alignWithMargins="0">
    <oddHeader>&amp;R&amp;"Arial,Negrita"&amp;12&amp;K000000FORMATO E.P. 007</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51"/>
  <sheetViews>
    <sheetView view="pageBreakPreview" zoomScale="75" zoomScaleNormal="75" zoomScaleSheetLayoutView="59" zoomScalePageLayoutView="75" workbookViewId="0">
      <selection activeCell="AU10" sqref="AU10"/>
    </sheetView>
  </sheetViews>
  <sheetFormatPr baseColWidth="10" defaultColWidth="10.85546875" defaultRowHeight="12.75"/>
  <cols>
    <col min="1" max="3" width="2.28515625" style="6" customWidth="1"/>
    <col min="4" max="9" width="2.7109375" style="6" customWidth="1"/>
    <col min="10" max="40" width="2.28515625" style="6" customWidth="1"/>
    <col min="41" max="52" width="4.85546875" style="6" customWidth="1"/>
    <col min="53" max="60" width="2.7109375" style="6" customWidth="1"/>
    <col min="61" max="61" width="14" style="6" bestFit="1" customWidth="1"/>
    <col min="62" max="62" width="12.7109375" style="6" bestFit="1" customWidth="1"/>
    <col min="63" max="63" width="17.85546875" style="6" bestFit="1" customWidth="1"/>
    <col min="64" max="16384" width="10.85546875" style="6"/>
  </cols>
  <sheetData>
    <row r="1" spans="1:73" s="765" customFormat="1" ht="14.25" customHeight="1">
      <c r="A1" s="1"/>
      <c r="B1" s="1"/>
      <c r="C1" s="1"/>
      <c r="D1" s="1"/>
      <c r="E1" s="1"/>
      <c r="F1" s="1"/>
      <c r="G1" s="1"/>
      <c r="H1" s="1"/>
      <c r="I1" s="1"/>
      <c r="J1" s="1"/>
      <c r="K1" s="1"/>
      <c r="L1" s="1"/>
      <c r="M1" s="1"/>
      <c r="N1" s="1"/>
      <c r="O1" s="1"/>
      <c r="P1" s="1"/>
      <c r="Q1" s="1"/>
      <c r="R1" s="1"/>
      <c r="S1" s="1"/>
      <c r="T1" s="1"/>
      <c r="U1" s="1"/>
      <c r="V1" s="1"/>
      <c r="W1" s="1"/>
      <c r="X1" s="1"/>
      <c r="Y1" s="1"/>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764"/>
      <c r="BJ1" s="764"/>
      <c r="BK1" s="764"/>
      <c r="BL1" s="764"/>
      <c r="BM1" s="764"/>
      <c r="BN1" s="764"/>
      <c r="BO1" s="764"/>
      <c r="BP1" s="764"/>
      <c r="BQ1" s="764"/>
      <c r="BR1" s="764"/>
    </row>
    <row r="2" spans="1:73" s="770" customFormat="1" ht="24.95" customHeight="1">
      <c r="A2" s="450" t="s">
        <v>310</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769"/>
      <c r="BJ2" s="769"/>
      <c r="BK2" s="769"/>
      <c r="BL2" s="769"/>
      <c r="BM2" s="418"/>
      <c r="BN2" s="418"/>
      <c r="BO2" s="418"/>
      <c r="BP2" s="418"/>
      <c r="BQ2" s="418"/>
      <c r="BR2" s="418"/>
    </row>
    <row r="3" spans="1:73" s="770" customFormat="1" ht="24.95" customHeight="1">
      <c r="A3" s="450" t="s">
        <v>311</v>
      </c>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J3" s="769"/>
      <c r="BK3" s="769"/>
      <c r="BL3" s="769"/>
      <c r="BM3" s="418"/>
      <c r="BN3" s="418"/>
      <c r="BO3" s="418"/>
      <c r="BP3" s="418"/>
      <c r="BQ3" s="418"/>
      <c r="BR3" s="418"/>
    </row>
    <row r="4" spans="1:73" s="770" customFormat="1" ht="24.95" customHeight="1">
      <c r="A4" s="450" t="s">
        <v>312</v>
      </c>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J4" s="769"/>
      <c r="BK4" s="769"/>
      <c r="BL4" s="769"/>
      <c r="BM4" s="418"/>
      <c r="BN4" s="418"/>
      <c r="BO4" s="418"/>
      <c r="BP4" s="418"/>
      <c r="BQ4" s="418"/>
      <c r="BR4" s="418"/>
    </row>
    <row r="5" spans="1:73" s="770" customFormat="1" ht="24.95" customHeight="1">
      <c r="A5" s="1277"/>
      <c r="B5" s="1277"/>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1277"/>
      <c r="AK5" s="1277"/>
      <c r="AL5" s="1277"/>
      <c r="AM5" s="1277"/>
      <c r="AN5" s="1277"/>
      <c r="AO5" s="1277"/>
      <c r="AP5" s="1277"/>
      <c r="AQ5" s="1277"/>
      <c r="AR5" s="1277"/>
      <c r="AS5" s="1277"/>
      <c r="AT5" s="1277"/>
      <c r="AU5" s="1277"/>
      <c r="AV5" s="1277"/>
      <c r="AW5" s="1277"/>
      <c r="AX5" s="1277"/>
      <c r="AY5" s="1277"/>
      <c r="AZ5" s="1277"/>
      <c r="BA5" s="1277"/>
      <c r="BB5" s="1277"/>
      <c r="BC5" s="1277"/>
      <c r="BD5" s="1277"/>
      <c r="BE5" s="1277"/>
      <c r="BF5" s="1277"/>
      <c r="BG5" s="1277"/>
      <c r="BH5" s="1277"/>
      <c r="BJ5" s="769"/>
      <c r="BK5" s="769"/>
      <c r="BL5" s="769"/>
      <c r="BM5" s="418"/>
      <c r="BN5" s="418"/>
      <c r="BO5" s="418"/>
      <c r="BP5" s="418"/>
      <c r="BQ5" s="418"/>
      <c r="BR5" s="418"/>
    </row>
    <row r="6" spans="1:73" s="765" customFormat="1" ht="56.1" customHeight="1">
      <c r="A6" s="1727" t="s">
        <v>0</v>
      </c>
      <c r="B6" s="1727"/>
      <c r="C6" s="1727"/>
      <c r="D6" s="60" t="s">
        <v>865</v>
      </c>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45"/>
      <c r="BH6" s="45"/>
      <c r="BI6" s="774"/>
      <c r="BJ6" s="774"/>
      <c r="BK6" s="774"/>
      <c r="BL6" s="774"/>
      <c r="BM6" s="774"/>
      <c r="BN6" s="774"/>
      <c r="BO6" s="774"/>
      <c r="BP6" s="774"/>
      <c r="BQ6" s="774"/>
      <c r="BR6" s="774"/>
      <c r="BS6" s="774"/>
      <c r="BT6" s="774"/>
      <c r="BU6" s="774"/>
    </row>
    <row r="7" spans="1:73" s="765" customFormat="1" ht="24" customHeight="1">
      <c r="A7" s="33" t="s">
        <v>866</v>
      </c>
      <c r="B7" s="33"/>
      <c r="C7" s="33"/>
      <c r="D7" s="885"/>
      <c r="E7" s="1728"/>
      <c r="F7" s="1728"/>
      <c r="G7" s="1728"/>
      <c r="H7" s="1728"/>
      <c r="I7" s="1728"/>
      <c r="J7" s="1728"/>
      <c r="K7" s="1728"/>
      <c r="L7" s="1728"/>
      <c r="M7" s="1728"/>
      <c r="N7" s="1728"/>
      <c r="O7" s="1728"/>
      <c r="P7" s="1728"/>
      <c r="Q7" s="1728"/>
      <c r="R7" s="1728"/>
      <c r="S7" s="1728"/>
      <c r="T7" s="1728"/>
      <c r="U7" s="1728"/>
      <c r="V7" s="1728"/>
      <c r="W7" s="1728"/>
      <c r="X7" s="1728"/>
      <c r="Y7" s="1728"/>
      <c r="Z7" s="1728"/>
      <c r="AA7" s="1728"/>
      <c r="AB7" s="1728"/>
      <c r="AC7" s="1728"/>
      <c r="AD7" s="1728"/>
      <c r="AE7" s="1728"/>
      <c r="AF7" s="1728"/>
      <c r="AG7" s="1728"/>
      <c r="AH7" s="1728"/>
      <c r="AI7" s="1728"/>
      <c r="AJ7" s="1728"/>
      <c r="AK7" s="1728"/>
      <c r="AL7" s="1728"/>
      <c r="AM7" s="1728"/>
      <c r="AN7" s="1728"/>
      <c r="AO7" s="1728"/>
      <c r="AP7" s="1728"/>
      <c r="AQ7" s="1728"/>
      <c r="AR7" s="1728"/>
      <c r="AS7" s="1728"/>
      <c r="AT7" s="1728"/>
      <c r="AU7" s="1728"/>
      <c r="AV7" s="1728"/>
      <c r="AW7" s="1728"/>
      <c r="AX7" s="1728"/>
      <c r="AY7" s="1728"/>
      <c r="AZ7" s="1728"/>
      <c r="BA7" s="1728"/>
      <c r="BB7" s="1728"/>
      <c r="BC7" s="1728"/>
      <c r="BD7" s="1728"/>
      <c r="BE7" s="1728"/>
      <c r="BF7" s="1728"/>
      <c r="BG7" s="1728"/>
      <c r="BH7" s="1728"/>
      <c r="BI7" s="774"/>
      <c r="BJ7" s="774"/>
      <c r="BK7" s="774"/>
      <c r="BL7" s="774"/>
      <c r="BM7" s="774"/>
      <c r="BN7" s="774"/>
      <c r="BO7" s="774"/>
      <c r="BP7" s="774"/>
      <c r="BQ7" s="774"/>
      <c r="BR7" s="774"/>
      <c r="BS7" s="774"/>
      <c r="BT7" s="774"/>
      <c r="BU7" s="774"/>
    </row>
    <row r="8" spans="1:73" s="765" customFormat="1" ht="24" customHeight="1">
      <c r="A8" s="33" t="s">
        <v>867</v>
      </c>
      <c r="B8" s="33"/>
      <c r="C8" s="33"/>
      <c r="D8" s="885"/>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774"/>
      <c r="BJ8" s="774"/>
      <c r="BK8" s="774"/>
      <c r="BL8" s="774"/>
      <c r="BM8" s="774"/>
      <c r="BN8" s="774"/>
      <c r="BO8" s="774"/>
      <c r="BP8" s="774"/>
      <c r="BQ8" s="774"/>
      <c r="BR8" s="774"/>
      <c r="BS8" s="774"/>
      <c r="BT8" s="774"/>
      <c r="BU8" s="774"/>
    </row>
    <row r="9" spans="1:73" s="765" customFormat="1" ht="24" customHeight="1">
      <c r="A9" s="33" t="s">
        <v>22</v>
      </c>
      <c r="B9" s="33"/>
      <c r="C9" s="33"/>
      <c r="D9" s="885"/>
      <c r="E9" s="1728"/>
      <c r="F9" s="1728"/>
      <c r="G9" s="1728"/>
      <c r="H9" s="1728"/>
      <c r="I9" s="1728"/>
      <c r="J9" s="1728"/>
      <c r="K9" s="1728"/>
      <c r="L9" s="1728"/>
      <c r="M9" s="1728"/>
      <c r="N9" s="1728"/>
      <c r="O9" s="1728"/>
      <c r="P9" s="1728"/>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774"/>
      <c r="BJ9" s="774"/>
      <c r="BK9" s="774"/>
      <c r="BL9" s="774"/>
      <c r="BM9" s="774"/>
      <c r="BN9" s="774"/>
      <c r="BO9" s="774"/>
      <c r="BP9" s="774"/>
      <c r="BQ9" s="774"/>
      <c r="BR9" s="774"/>
      <c r="BS9" s="774"/>
      <c r="BT9" s="774"/>
      <c r="BU9" s="774"/>
    </row>
    <row r="10" spans="1:73" ht="11.25" customHeight="1">
      <c r="A10" s="1729"/>
      <c r="B10" s="1729"/>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1729"/>
      <c r="AE10" s="1729"/>
      <c r="AF10" s="1729"/>
      <c r="AG10" s="1729"/>
      <c r="AH10" s="1729"/>
      <c r="AI10" s="1729"/>
      <c r="AJ10" s="1729"/>
      <c r="AK10" s="1729"/>
      <c r="AL10" s="1729"/>
      <c r="AM10" s="1729"/>
      <c r="AN10" s="1729"/>
      <c r="AO10" s="1729"/>
      <c r="AP10" s="1729"/>
      <c r="AQ10" s="1729"/>
      <c r="AR10" s="1729"/>
      <c r="AS10" s="1729"/>
      <c r="AT10" s="1729"/>
      <c r="AU10" s="1729"/>
      <c r="AV10" s="1729"/>
      <c r="AW10" s="1729"/>
      <c r="AX10" s="1729"/>
      <c r="AY10" s="1729"/>
      <c r="AZ10" s="1729"/>
      <c r="BA10" s="1730"/>
      <c r="BB10" s="1730"/>
      <c r="BC10" s="1730"/>
      <c r="BD10" s="1730"/>
      <c r="BE10" s="1730"/>
      <c r="BF10" s="1730"/>
      <c r="BG10" s="1730"/>
      <c r="BH10" s="1730"/>
    </row>
    <row r="11" spans="1:73" s="765" customFormat="1" ht="13.5" customHeight="1">
      <c r="A11" s="458"/>
      <c r="B11" s="1731"/>
      <c r="C11" s="1731"/>
      <c r="D11" s="1731"/>
      <c r="E11" s="1731"/>
      <c r="F11" s="1731"/>
      <c r="G11" s="786"/>
      <c r="H11" s="786"/>
      <c r="I11" s="786"/>
      <c r="J11" s="786"/>
      <c r="K11" s="786"/>
      <c r="L11" s="786"/>
      <c r="M11" s="786"/>
      <c r="N11" s="786"/>
      <c r="O11" s="6"/>
      <c r="P11" s="1732" t="s">
        <v>868</v>
      </c>
      <c r="Q11" s="1732"/>
      <c r="R11" s="1732"/>
      <c r="S11" s="1732"/>
      <c r="T11" s="1732"/>
      <c r="U11" s="1732"/>
      <c r="V11" s="1732"/>
      <c r="W11" s="1732"/>
      <c r="X11" s="1732"/>
      <c r="Y11" s="1732"/>
      <c r="Z11" s="1732"/>
      <c r="AA11" s="1732"/>
      <c r="AB11" s="1732"/>
      <c r="AC11" s="1732"/>
      <c r="AD11" s="1732"/>
      <c r="AE11" s="1732"/>
      <c r="AF11" s="1732"/>
      <c r="AG11" s="1732"/>
      <c r="AH11" s="1732"/>
      <c r="AI11" s="1732"/>
      <c r="AJ11" s="1732"/>
      <c r="AK11" s="1732"/>
      <c r="AL11" s="1732"/>
      <c r="AM11" s="1732"/>
      <c r="AN11" s="6"/>
      <c r="AO11" s="6"/>
      <c r="AP11" s="787"/>
      <c r="AQ11" s="787"/>
      <c r="AR11" s="787"/>
      <c r="AS11" s="787"/>
      <c r="AT11" s="787"/>
      <c r="AU11" s="787"/>
      <c r="AV11" s="787"/>
      <c r="AW11" s="787"/>
      <c r="AX11" s="787"/>
      <c r="AY11" s="787"/>
      <c r="AZ11" s="787"/>
      <c r="BA11" s="787"/>
      <c r="BB11" s="787"/>
      <c r="BC11" s="787"/>
      <c r="BD11" s="787"/>
      <c r="BE11" s="787"/>
      <c r="BF11" s="787"/>
      <c r="BG11" s="787"/>
      <c r="BH11" s="787"/>
      <c r="BI11" s="774"/>
      <c r="BJ11" s="774"/>
      <c r="BK11" s="774"/>
      <c r="BL11" s="774"/>
      <c r="BM11" s="774"/>
      <c r="BN11" s="774"/>
      <c r="BO11" s="774"/>
      <c r="BP11" s="774"/>
      <c r="BQ11" s="774"/>
      <c r="BR11" s="774"/>
      <c r="BS11" s="774"/>
      <c r="BT11" s="774"/>
      <c r="BU11" s="774"/>
    </row>
    <row r="12" spans="1:73" s="765" customFormat="1" ht="13.5" customHeight="1">
      <c r="A12" s="778"/>
      <c r="B12" s="1733"/>
      <c r="C12" s="1733"/>
      <c r="D12" s="1733"/>
      <c r="E12" s="1733"/>
      <c r="F12" s="1733"/>
      <c r="G12" s="1734"/>
      <c r="H12" s="1734"/>
      <c r="I12" s="1734"/>
      <c r="J12" s="1734"/>
      <c r="K12" s="1734"/>
      <c r="L12" s="1734"/>
      <c r="M12" s="1734"/>
      <c r="N12" s="1734"/>
      <c r="O12" s="1734"/>
      <c r="P12" s="1734"/>
      <c r="Q12" s="1734"/>
      <c r="R12" s="1734"/>
      <c r="S12" s="1734"/>
      <c r="T12" s="1734"/>
      <c r="U12" s="1734"/>
      <c r="V12" s="1734"/>
      <c r="W12" s="1734"/>
      <c r="X12" s="1734"/>
      <c r="Y12" s="1734"/>
      <c r="Z12" s="1734"/>
      <c r="AA12" s="1734"/>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774"/>
      <c r="BJ12" s="774"/>
      <c r="BK12" s="774"/>
      <c r="BL12" s="774"/>
      <c r="BM12" s="774"/>
      <c r="BN12" s="774"/>
      <c r="BO12" s="774"/>
      <c r="BP12" s="774"/>
      <c r="BQ12" s="774"/>
      <c r="BR12" s="774"/>
      <c r="BS12" s="774"/>
      <c r="BT12" s="774"/>
      <c r="BU12" s="774"/>
    </row>
    <row r="13" spans="1:73" s="765" customFormat="1" ht="13.5" customHeight="1">
      <c r="A13" s="778"/>
      <c r="B13" s="1733"/>
      <c r="C13" s="1733"/>
      <c r="D13" s="1733"/>
      <c r="E13" s="1733"/>
      <c r="F13" s="1733"/>
      <c r="G13" s="1734"/>
      <c r="H13" s="1734"/>
      <c r="I13" s="1734"/>
      <c r="J13" s="1734"/>
      <c r="K13" s="1734"/>
      <c r="L13" s="1734"/>
      <c r="M13" s="1734"/>
      <c r="N13" s="1734"/>
      <c r="O13" s="1734"/>
      <c r="P13" s="1734"/>
      <c r="Q13" s="1734"/>
      <c r="R13" s="1734"/>
      <c r="S13" s="1734"/>
      <c r="T13" s="1734"/>
      <c r="U13" s="1734"/>
      <c r="V13" s="1734"/>
      <c r="W13" s="1734"/>
      <c r="X13" s="1734"/>
      <c r="Y13" s="1734"/>
      <c r="Z13" s="1734"/>
      <c r="AA13" s="1734"/>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774"/>
      <c r="BJ13" s="774"/>
      <c r="BK13" s="774"/>
      <c r="BL13" s="774"/>
      <c r="BM13" s="774"/>
      <c r="BN13" s="774"/>
      <c r="BO13" s="774"/>
      <c r="BP13" s="774"/>
      <c r="BQ13" s="774"/>
      <c r="BR13" s="774"/>
      <c r="BS13" s="774"/>
      <c r="BT13" s="774"/>
      <c r="BU13" s="774"/>
    </row>
    <row r="14" spans="1:73" ht="9" customHeight="1" thickBot="1">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c r="W14" s="1735"/>
      <c r="X14" s="1736"/>
      <c r="Y14" s="1736"/>
      <c r="Z14" s="1736"/>
      <c r="AA14" s="1736"/>
      <c r="AB14" s="1736"/>
      <c r="AC14" s="1736"/>
      <c r="AD14" s="1736"/>
      <c r="AE14" s="1736"/>
      <c r="AF14" s="1736"/>
      <c r="AG14" s="1736"/>
      <c r="AH14" s="1736"/>
      <c r="AI14" s="1736"/>
      <c r="AJ14" s="1736"/>
      <c r="AK14" s="1736"/>
      <c r="AL14" s="1736"/>
      <c r="AM14" s="1736"/>
      <c r="AN14" s="1736"/>
      <c r="AO14" s="1736"/>
      <c r="AP14" s="1736"/>
      <c r="AQ14" s="1736"/>
      <c r="AR14" s="1736"/>
      <c r="AS14" s="1736"/>
      <c r="AT14" s="1736"/>
      <c r="AU14" s="1736"/>
      <c r="AV14" s="1736"/>
      <c r="AW14" s="1736"/>
      <c r="AX14" s="1736"/>
      <c r="AY14" s="1736"/>
      <c r="AZ14" s="1736"/>
      <c r="BA14" s="1736"/>
      <c r="BB14" s="1736"/>
      <c r="BC14" s="1736"/>
      <c r="BD14" s="1736"/>
      <c r="BE14" s="1736"/>
      <c r="BF14" s="1736"/>
      <c r="BG14" s="1736"/>
      <c r="BH14" s="1736"/>
    </row>
    <row r="15" spans="1:73" ht="32.25" customHeight="1">
      <c r="A15" s="1737" t="s">
        <v>869</v>
      </c>
      <c r="B15" s="1738"/>
      <c r="C15" s="1738"/>
      <c r="D15" s="1738" t="s">
        <v>870</v>
      </c>
      <c r="E15" s="1738"/>
      <c r="F15" s="1738"/>
      <c r="G15" s="1738"/>
      <c r="H15" s="1738"/>
      <c r="I15" s="1738"/>
      <c r="J15" s="1738" t="s">
        <v>871</v>
      </c>
      <c r="K15" s="1738"/>
      <c r="L15" s="1738"/>
      <c r="M15" s="1738"/>
      <c r="N15" s="1738"/>
      <c r="O15" s="1738"/>
      <c r="P15" s="1738"/>
      <c r="Q15" s="1738"/>
      <c r="R15" s="1738"/>
      <c r="S15" s="1738"/>
      <c r="T15" s="1738"/>
      <c r="U15" s="1738"/>
      <c r="V15" s="1738"/>
      <c r="W15" s="1738"/>
      <c r="X15" s="1738"/>
      <c r="Y15" s="1738"/>
      <c r="Z15" s="1738"/>
      <c r="AA15" s="1738"/>
      <c r="AB15" s="1738"/>
      <c r="AC15" s="1738" t="s">
        <v>872</v>
      </c>
      <c r="AD15" s="1738"/>
      <c r="AE15" s="1738"/>
      <c r="AF15" s="1738"/>
      <c r="AG15" s="1738"/>
      <c r="AH15" s="1738"/>
      <c r="AI15" s="1738"/>
      <c r="AJ15" s="1738"/>
      <c r="AK15" s="1738"/>
      <c r="AL15" s="1738"/>
      <c r="AM15" s="1738"/>
      <c r="AN15" s="1738"/>
      <c r="AO15" s="1738" t="s">
        <v>873</v>
      </c>
      <c r="AP15" s="1738"/>
      <c r="AQ15" s="1738"/>
      <c r="AR15" s="1738"/>
      <c r="AS15" s="1738"/>
      <c r="AT15" s="1738"/>
      <c r="AU15" s="1738"/>
      <c r="AV15" s="1738"/>
      <c r="AW15" s="1738"/>
      <c r="AX15" s="1738"/>
      <c r="AY15" s="1738"/>
      <c r="AZ15" s="1738"/>
      <c r="BA15" s="1738" t="s">
        <v>874</v>
      </c>
      <c r="BB15" s="1738"/>
      <c r="BC15" s="1738"/>
      <c r="BD15" s="1738"/>
      <c r="BE15" s="1738"/>
      <c r="BF15" s="1738"/>
      <c r="BG15" s="1738"/>
      <c r="BH15" s="1739"/>
    </row>
    <row r="16" spans="1:73" ht="20.25" customHeight="1" thickBot="1">
      <c r="A16" s="1740"/>
      <c r="B16" s="1741"/>
      <c r="C16" s="1741"/>
      <c r="D16" s="1741"/>
      <c r="E16" s="1741"/>
      <c r="F16" s="1741"/>
      <c r="G16" s="1741"/>
      <c r="H16" s="1741"/>
      <c r="I16" s="1741"/>
      <c r="J16" s="1741"/>
      <c r="K16" s="1741"/>
      <c r="L16" s="1741"/>
      <c r="M16" s="1741"/>
      <c r="N16" s="1741"/>
      <c r="O16" s="1741"/>
      <c r="P16" s="1741"/>
      <c r="Q16" s="1741"/>
      <c r="R16" s="1741"/>
      <c r="S16" s="1741"/>
      <c r="T16" s="1741"/>
      <c r="U16" s="1741"/>
      <c r="V16" s="1741"/>
      <c r="W16" s="1741"/>
      <c r="X16" s="1741"/>
      <c r="Y16" s="1741"/>
      <c r="Z16" s="1741"/>
      <c r="AA16" s="1741"/>
      <c r="AB16" s="1741"/>
      <c r="AC16" s="1741"/>
      <c r="AD16" s="1741"/>
      <c r="AE16" s="1741"/>
      <c r="AF16" s="1741"/>
      <c r="AG16" s="1741"/>
      <c r="AH16" s="1741"/>
      <c r="AI16" s="1741"/>
      <c r="AJ16" s="1741"/>
      <c r="AK16" s="1741"/>
      <c r="AL16" s="1741"/>
      <c r="AM16" s="1741"/>
      <c r="AN16" s="1741"/>
      <c r="AO16" s="1742"/>
      <c r="AP16" s="1742"/>
      <c r="AQ16" s="1742"/>
      <c r="AR16" s="1742"/>
      <c r="AS16" s="1742"/>
      <c r="AT16" s="1742"/>
      <c r="AU16" s="1742"/>
      <c r="AV16" s="1742"/>
      <c r="AW16" s="1742"/>
      <c r="AX16" s="1742"/>
      <c r="AY16" s="1742"/>
      <c r="AZ16" s="1742"/>
      <c r="BA16" s="1741" t="s">
        <v>153</v>
      </c>
      <c r="BB16" s="1741"/>
      <c r="BC16" s="1741"/>
      <c r="BD16" s="1741"/>
      <c r="BE16" s="1741" t="s">
        <v>154</v>
      </c>
      <c r="BF16" s="1741"/>
      <c r="BG16" s="1741"/>
      <c r="BH16" s="1743"/>
    </row>
    <row r="17" spans="1:60" s="1756" customFormat="1" ht="148.5" customHeight="1">
      <c r="A17" s="1744"/>
      <c r="B17" s="1745"/>
      <c r="C17" s="1746"/>
      <c r="D17" s="1747"/>
      <c r="E17" s="1745"/>
      <c r="F17" s="1745"/>
      <c r="G17" s="1745"/>
      <c r="H17" s="1745"/>
      <c r="I17" s="1745"/>
      <c r="J17" s="1748"/>
      <c r="K17" s="1749"/>
      <c r="L17" s="1749"/>
      <c r="M17" s="1749"/>
      <c r="N17" s="1749"/>
      <c r="O17" s="1749"/>
      <c r="P17" s="1749"/>
      <c r="Q17" s="1749"/>
      <c r="R17" s="1749"/>
      <c r="S17" s="1749"/>
      <c r="T17" s="1749"/>
      <c r="U17" s="1749"/>
      <c r="V17" s="1749"/>
      <c r="W17" s="1749"/>
      <c r="X17" s="1749"/>
      <c r="Y17" s="1749"/>
      <c r="Z17" s="1749"/>
      <c r="AA17" s="1749"/>
      <c r="AB17" s="1750"/>
      <c r="AC17" s="798"/>
      <c r="AD17" s="798"/>
      <c r="AE17" s="798"/>
      <c r="AF17" s="798"/>
      <c r="AG17" s="798"/>
      <c r="AH17" s="798"/>
      <c r="AI17" s="798"/>
      <c r="AJ17" s="798"/>
      <c r="AK17" s="798"/>
      <c r="AL17" s="798"/>
      <c r="AM17" s="798"/>
      <c r="AN17" s="799"/>
      <c r="AO17" s="1751"/>
      <c r="AP17" s="1752"/>
      <c r="AQ17" s="1752"/>
      <c r="AR17" s="1752"/>
      <c r="AS17" s="1752"/>
      <c r="AT17" s="1752"/>
      <c r="AU17" s="1752"/>
      <c r="AV17" s="1752"/>
      <c r="AW17" s="1752"/>
      <c r="AX17" s="1752"/>
      <c r="AY17" s="1752"/>
      <c r="AZ17" s="1753"/>
      <c r="BA17" s="1754"/>
      <c r="BB17" s="1754"/>
      <c r="BC17" s="1754"/>
      <c r="BD17" s="1754"/>
      <c r="BE17" s="1754"/>
      <c r="BF17" s="1754"/>
      <c r="BG17" s="1754"/>
      <c r="BH17" s="1755"/>
    </row>
    <row r="18" spans="1:60" s="1756" customFormat="1" ht="108" customHeight="1">
      <c r="A18" s="801"/>
      <c r="B18" s="802"/>
      <c r="C18" s="803"/>
      <c r="D18" s="1757">
        <v>41774</v>
      </c>
      <c r="E18" s="1758"/>
      <c r="F18" s="1758"/>
      <c r="G18" s="1758"/>
      <c r="H18" s="1758"/>
      <c r="I18" s="1759"/>
      <c r="J18" s="804"/>
      <c r="K18" s="802"/>
      <c r="L18" s="802"/>
      <c r="M18" s="802"/>
      <c r="N18" s="802"/>
      <c r="O18" s="802"/>
      <c r="P18" s="802"/>
      <c r="Q18" s="802"/>
      <c r="R18" s="802"/>
      <c r="S18" s="802"/>
      <c r="T18" s="802"/>
      <c r="U18" s="802"/>
      <c r="V18" s="802"/>
      <c r="W18" s="802"/>
      <c r="X18" s="802"/>
      <c r="Y18" s="802"/>
      <c r="Z18" s="802"/>
      <c r="AA18" s="802"/>
      <c r="AB18" s="803"/>
      <c r="AC18" s="809"/>
      <c r="AD18" s="809"/>
      <c r="AE18" s="809"/>
      <c r="AF18" s="809"/>
      <c r="AG18" s="809"/>
      <c r="AH18" s="809"/>
      <c r="AI18" s="809"/>
      <c r="AJ18" s="809"/>
      <c r="AK18" s="809"/>
      <c r="AL18" s="809"/>
      <c r="AM18" s="809"/>
      <c r="AN18" s="810"/>
      <c r="AO18" s="1751" t="s">
        <v>875</v>
      </c>
      <c r="AP18" s="1752"/>
      <c r="AQ18" s="1752"/>
      <c r="AR18" s="1752"/>
      <c r="AS18" s="1752"/>
      <c r="AT18" s="1752"/>
      <c r="AU18" s="1752"/>
      <c r="AV18" s="1752"/>
      <c r="AW18" s="1752"/>
      <c r="AX18" s="1752"/>
      <c r="AY18" s="1752"/>
      <c r="AZ18" s="1753"/>
      <c r="BA18" s="1760"/>
      <c r="BB18" s="1760"/>
      <c r="BC18" s="1760"/>
      <c r="BD18" s="1760"/>
      <c r="BE18" s="1760"/>
      <c r="BF18" s="1760"/>
      <c r="BG18" s="1760"/>
      <c r="BH18" s="1761"/>
    </row>
    <row r="19" spans="1:60" s="1756" customFormat="1" ht="108" customHeight="1">
      <c r="A19" s="801"/>
      <c r="B19" s="802"/>
      <c r="C19" s="803"/>
      <c r="D19" s="1757">
        <v>41774</v>
      </c>
      <c r="E19" s="1758"/>
      <c r="F19" s="1758"/>
      <c r="G19" s="1758"/>
      <c r="H19" s="1758"/>
      <c r="I19" s="1759"/>
      <c r="J19" s="804"/>
      <c r="K19" s="802"/>
      <c r="L19" s="802"/>
      <c r="M19" s="802"/>
      <c r="N19" s="802"/>
      <c r="O19" s="802"/>
      <c r="P19" s="802"/>
      <c r="Q19" s="802"/>
      <c r="R19" s="802"/>
      <c r="S19" s="802"/>
      <c r="T19" s="802"/>
      <c r="U19" s="802"/>
      <c r="V19" s="802"/>
      <c r="W19" s="802"/>
      <c r="X19" s="802"/>
      <c r="Y19" s="802"/>
      <c r="Z19" s="802"/>
      <c r="AA19" s="802"/>
      <c r="AB19" s="803"/>
      <c r="AC19" s="809"/>
      <c r="AD19" s="809"/>
      <c r="AE19" s="809"/>
      <c r="AF19" s="809"/>
      <c r="AG19" s="809"/>
      <c r="AH19" s="809"/>
      <c r="AI19" s="809"/>
      <c r="AJ19" s="809"/>
      <c r="AK19" s="809"/>
      <c r="AL19" s="809"/>
      <c r="AM19" s="809"/>
      <c r="AN19" s="810"/>
      <c r="AO19" s="1751" t="s">
        <v>876</v>
      </c>
      <c r="AP19" s="1752"/>
      <c r="AQ19" s="1752"/>
      <c r="AR19" s="1752"/>
      <c r="AS19" s="1752"/>
      <c r="AT19" s="1752"/>
      <c r="AU19" s="1752"/>
      <c r="AV19" s="1752"/>
      <c r="AW19" s="1752"/>
      <c r="AX19" s="1752"/>
      <c r="AY19" s="1752"/>
      <c r="AZ19" s="1753"/>
      <c r="BA19" s="1760"/>
      <c r="BB19" s="1760"/>
      <c r="BC19" s="1760"/>
      <c r="BD19" s="1760"/>
      <c r="BE19" s="1760"/>
      <c r="BF19" s="1760"/>
      <c r="BG19" s="1760"/>
      <c r="BH19" s="1761"/>
    </row>
    <row r="20" spans="1:60" s="1756" customFormat="1" ht="108" customHeight="1">
      <c r="A20" s="801"/>
      <c r="B20" s="802"/>
      <c r="C20" s="803"/>
      <c r="D20" s="1757">
        <v>41775</v>
      </c>
      <c r="E20" s="1758"/>
      <c r="F20" s="1758"/>
      <c r="G20" s="1758"/>
      <c r="H20" s="1758"/>
      <c r="I20" s="1759"/>
      <c r="J20" s="804"/>
      <c r="K20" s="802"/>
      <c r="L20" s="802"/>
      <c r="M20" s="802"/>
      <c r="N20" s="802"/>
      <c r="O20" s="802"/>
      <c r="P20" s="802"/>
      <c r="Q20" s="802"/>
      <c r="R20" s="802"/>
      <c r="S20" s="802"/>
      <c r="T20" s="802"/>
      <c r="U20" s="802"/>
      <c r="V20" s="802"/>
      <c r="W20" s="802"/>
      <c r="X20" s="802"/>
      <c r="Y20" s="802"/>
      <c r="Z20" s="802"/>
      <c r="AA20" s="802"/>
      <c r="AB20" s="803"/>
      <c r="AC20" s="808"/>
      <c r="AD20" s="809"/>
      <c r="AE20" s="809"/>
      <c r="AF20" s="809"/>
      <c r="AG20" s="809"/>
      <c r="AH20" s="809"/>
      <c r="AI20" s="809"/>
      <c r="AJ20" s="809"/>
      <c r="AK20" s="809"/>
      <c r="AL20" s="809"/>
      <c r="AM20" s="809"/>
      <c r="AN20" s="810"/>
      <c r="AO20" s="1751" t="s">
        <v>877</v>
      </c>
      <c r="AP20" s="1752"/>
      <c r="AQ20" s="1752"/>
      <c r="AR20" s="1752"/>
      <c r="AS20" s="1752"/>
      <c r="AT20" s="1752"/>
      <c r="AU20" s="1752"/>
      <c r="AV20" s="1752"/>
      <c r="AW20" s="1752"/>
      <c r="AX20" s="1752"/>
      <c r="AY20" s="1752"/>
      <c r="AZ20" s="1753"/>
      <c r="BA20" s="1760"/>
      <c r="BB20" s="1760"/>
      <c r="BC20" s="1760"/>
      <c r="BD20" s="1760"/>
      <c r="BE20" s="1760"/>
      <c r="BF20" s="1760"/>
      <c r="BG20" s="1760"/>
      <c r="BH20" s="1761"/>
    </row>
    <row r="21" spans="1:60" s="1756" customFormat="1" ht="108" customHeight="1">
      <c r="A21" s="801"/>
      <c r="B21" s="802"/>
      <c r="C21" s="803"/>
      <c r="D21" s="1747">
        <v>41780</v>
      </c>
      <c r="E21" s="1745"/>
      <c r="F21" s="1745"/>
      <c r="G21" s="1745"/>
      <c r="H21" s="1745"/>
      <c r="I21" s="1745"/>
      <c r="J21" s="804"/>
      <c r="K21" s="802"/>
      <c r="L21" s="802"/>
      <c r="M21" s="802"/>
      <c r="N21" s="802"/>
      <c r="O21" s="802"/>
      <c r="P21" s="802"/>
      <c r="Q21" s="802"/>
      <c r="R21" s="802"/>
      <c r="S21" s="802"/>
      <c r="T21" s="802"/>
      <c r="U21" s="802"/>
      <c r="V21" s="802"/>
      <c r="W21" s="802"/>
      <c r="X21" s="802"/>
      <c r="Y21" s="802"/>
      <c r="Z21" s="802"/>
      <c r="AA21" s="802"/>
      <c r="AB21" s="803"/>
      <c r="AC21" s="809"/>
      <c r="AD21" s="809"/>
      <c r="AE21" s="809"/>
      <c r="AF21" s="809"/>
      <c r="AG21" s="809"/>
      <c r="AH21" s="809"/>
      <c r="AI21" s="809"/>
      <c r="AJ21" s="809"/>
      <c r="AK21" s="809"/>
      <c r="AL21" s="809"/>
      <c r="AM21" s="809"/>
      <c r="AN21" s="810"/>
      <c r="AO21" s="1751" t="s">
        <v>878</v>
      </c>
      <c r="AP21" s="1752"/>
      <c r="AQ21" s="1752"/>
      <c r="AR21" s="1752"/>
      <c r="AS21" s="1752"/>
      <c r="AT21" s="1752"/>
      <c r="AU21" s="1752"/>
      <c r="AV21" s="1752"/>
      <c r="AW21" s="1752"/>
      <c r="AX21" s="1752"/>
      <c r="AY21" s="1752"/>
      <c r="AZ21" s="1753"/>
      <c r="BA21" s="1760"/>
      <c r="BB21" s="1760"/>
      <c r="BC21" s="1760"/>
      <c r="BD21" s="1760"/>
      <c r="BE21" s="1760"/>
      <c r="BF21" s="1760"/>
      <c r="BG21" s="1760"/>
      <c r="BH21" s="1761"/>
    </row>
    <row r="22" spans="1:60" s="1756" customFormat="1" ht="108" customHeight="1">
      <c r="A22" s="801"/>
      <c r="B22" s="802"/>
      <c r="C22" s="803"/>
      <c r="D22" s="1747"/>
      <c r="E22" s="1745"/>
      <c r="F22" s="1745"/>
      <c r="G22" s="1745"/>
      <c r="H22" s="1745"/>
      <c r="I22" s="1745"/>
      <c r="J22" s="804"/>
      <c r="K22" s="802"/>
      <c r="L22" s="802"/>
      <c r="M22" s="802"/>
      <c r="N22" s="802"/>
      <c r="O22" s="802"/>
      <c r="P22" s="802"/>
      <c r="Q22" s="802"/>
      <c r="R22" s="802"/>
      <c r="S22" s="802"/>
      <c r="T22" s="802"/>
      <c r="U22" s="802"/>
      <c r="V22" s="802"/>
      <c r="W22" s="802"/>
      <c r="X22" s="802"/>
      <c r="Y22" s="802"/>
      <c r="Z22" s="802"/>
      <c r="AA22" s="802"/>
      <c r="AB22" s="803"/>
      <c r="AC22" s="809"/>
      <c r="AD22" s="809"/>
      <c r="AE22" s="809"/>
      <c r="AF22" s="809"/>
      <c r="AG22" s="809"/>
      <c r="AH22" s="809"/>
      <c r="AI22" s="809"/>
      <c r="AJ22" s="809"/>
      <c r="AK22" s="809"/>
      <c r="AL22" s="809"/>
      <c r="AM22" s="809"/>
      <c r="AN22" s="810"/>
      <c r="AO22" s="1751"/>
      <c r="AP22" s="1752"/>
      <c r="AQ22" s="1752"/>
      <c r="AR22" s="1752"/>
      <c r="AS22" s="1752"/>
      <c r="AT22" s="1752"/>
      <c r="AU22" s="1752"/>
      <c r="AV22" s="1752"/>
      <c r="AW22" s="1752"/>
      <c r="AX22" s="1752"/>
      <c r="AY22" s="1752"/>
      <c r="AZ22" s="1753"/>
      <c r="BA22" s="1760"/>
      <c r="BB22" s="1760"/>
      <c r="BC22" s="1760"/>
      <c r="BD22" s="1760"/>
      <c r="BE22" s="1760"/>
      <c r="BF22" s="1760"/>
      <c r="BG22" s="1760"/>
      <c r="BH22" s="1761"/>
    </row>
    <row r="23" spans="1:60" s="1756" customFormat="1" ht="108" customHeight="1">
      <c r="A23" s="801"/>
      <c r="B23" s="802"/>
      <c r="C23" s="803"/>
      <c r="D23" s="1747">
        <v>41787</v>
      </c>
      <c r="E23" s="1745"/>
      <c r="F23" s="1745"/>
      <c r="G23" s="1745"/>
      <c r="H23" s="1745"/>
      <c r="I23" s="1745"/>
      <c r="J23" s="804"/>
      <c r="K23" s="802"/>
      <c r="L23" s="802"/>
      <c r="M23" s="802"/>
      <c r="N23" s="802"/>
      <c r="O23" s="802"/>
      <c r="P23" s="802"/>
      <c r="Q23" s="802"/>
      <c r="R23" s="802"/>
      <c r="S23" s="802"/>
      <c r="T23" s="802"/>
      <c r="U23" s="802"/>
      <c r="V23" s="802"/>
      <c r="W23" s="802"/>
      <c r="X23" s="802"/>
      <c r="Y23" s="802"/>
      <c r="Z23" s="802"/>
      <c r="AA23" s="802"/>
      <c r="AB23" s="803"/>
      <c r="AC23" s="809"/>
      <c r="AD23" s="809"/>
      <c r="AE23" s="809"/>
      <c r="AF23" s="809"/>
      <c r="AG23" s="809"/>
      <c r="AH23" s="809"/>
      <c r="AI23" s="809"/>
      <c r="AJ23" s="809"/>
      <c r="AK23" s="809"/>
      <c r="AL23" s="809"/>
      <c r="AM23" s="809"/>
      <c r="AN23" s="810"/>
      <c r="AO23" s="1751" t="s">
        <v>879</v>
      </c>
      <c r="AP23" s="1752"/>
      <c r="AQ23" s="1752"/>
      <c r="AR23" s="1752"/>
      <c r="AS23" s="1752"/>
      <c r="AT23" s="1752"/>
      <c r="AU23" s="1752"/>
      <c r="AV23" s="1752"/>
      <c r="AW23" s="1752"/>
      <c r="AX23" s="1752"/>
      <c r="AY23" s="1752"/>
      <c r="AZ23" s="1753"/>
      <c r="BA23" s="1760"/>
      <c r="BB23" s="1760"/>
      <c r="BC23" s="1760"/>
      <c r="BD23" s="1760"/>
      <c r="BE23" s="1760"/>
      <c r="BF23" s="1760"/>
      <c r="BG23" s="1760"/>
      <c r="BH23" s="1761"/>
    </row>
    <row r="24" spans="1:60" s="1756" customFormat="1" ht="108" customHeight="1" thickBot="1">
      <c r="A24" s="811"/>
      <c r="B24" s="812"/>
      <c r="C24" s="813"/>
      <c r="D24" s="1762"/>
      <c r="E24" s="812"/>
      <c r="F24" s="812"/>
      <c r="G24" s="812"/>
      <c r="H24" s="812"/>
      <c r="I24" s="813"/>
      <c r="J24" s="814"/>
      <c r="K24" s="812"/>
      <c r="L24" s="812"/>
      <c r="M24" s="812"/>
      <c r="N24" s="812"/>
      <c r="O24" s="812"/>
      <c r="P24" s="812"/>
      <c r="Q24" s="812"/>
      <c r="R24" s="812"/>
      <c r="S24" s="812"/>
      <c r="T24" s="812"/>
      <c r="U24" s="812"/>
      <c r="V24" s="812"/>
      <c r="W24" s="812"/>
      <c r="X24" s="812"/>
      <c r="Y24" s="812"/>
      <c r="Z24" s="812"/>
      <c r="AA24" s="812"/>
      <c r="AB24" s="813"/>
      <c r="AC24" s="819"/>
      <c r="AD24" s="819"/>
      <c r="AE24" s="819"/>
      <c r="AF24" s="819"/>
      <c r="AG24" s="819"/>
      <c r="AH24" s="819"/>
      <c r="AI24" s="819"/>
      <c r="AJ24" s="819"/>
      <c r="AK24" s="819"/>
      <c r="AL24" s="819"/>
      <c r="AM24" s="819"/>
      <c r="AN24" s="820"/>
      <c r="AO24" s="1763"/>
      <c r="AP24" s="1764"/>
      <c r="AQ24" s="1764"/>
      <c r="AR24" s="1764"/>
      <c r="AS24" s="1764"/>
      <c r="AT24" s="1764"/>
      <c r="AU24" s="1764"/>
      <c r="AV24" s="1764"/>
      <c r="AW24" s="1764"/>
      <c r="AX24" s="1764"/>
      <c r="AY24" s="1764"/>
      <c r="AZ24" s="1765"/>
      <c r="BA24" s="1766"/>
      <c r="BB24" s="1766"/>
      <c r="BC24" s="1766"/>
      <c r="BD24" s="1766"/>
      <c r="BE24" s="1766"/>
      <c r="BF24" s="1766"/>
      <c r="BG24" s="1766"/>
      <c r="BH24" s="1767"/>
    </row>
    <row r="25" spans="1:60" s="800" customFormat="1" ht="8.25" customHeight="1">
      <c r="A25" s="821"/>
      <c r="B25" s="821"/>
      <c r="C25" s="821"/>
      <c r="D25" s="821"/>
      <c r="E25" s="821"/>
      <c r="F25" s="821"/>
      <c r="G25" s="821"/>
      <c r="H25" s="821"/>
      <c r="I25" s="821"/>
      <c r="J25" s="821"/>
      <c r="K25" s="821"/>
      <c r="L25" s="821"/>
      <c r="M25" s="821"/>
      <c r="N25" s="821"/>
      <c r="O25" s="821"/>
      <c r="P25" s="821"/>
      <c r="Q25" s="821"/>
      <c r="R25" s="821"/>
      <c r="S25" s="821"/>
      <c r="T25" s="821"/>
      <c r="U25" s="821"/>
      <c r="V25" s="821"/>
      <c r="W25" s="821"/>
      <c r="X25" s="822"/>
      <c r="Y25" s="822"/>
      <c r="Z25" s="825"/>
      <c r="AA25" s="825"/>
      <c r="AB25" s="825"/>
      <c r="AC25" s="825"/>
      <c r="AD25" s="825"/>
      <c r="AE25" s="825"/>
      <c r="AF25" s="825"/>
      <c r="AG25" s="825"/>
      <c r="AH25" s="825"/>
      <c r="AI25" s="825"/>
      <c r="AJ25" s="825"/>
      <c r="AK25" s="825"/>
      <c r="AL25" s="825"/>
      <c r="AM25" s="825"/>
      <c r="AN25" s="825"/>
      <c r="AO25" s="825"/>
      <c r="AP25" s="825"/>
      <c r="AQ25" s="825"/>
      <c r="AR25" s="825"/>
      <c r="AS25" s="825"/>
      <c r="AT25" s="825"/>
      <c r="AU25" s="825"/>
      <c r="AV25" s="825"/>
      <c r="AW25" s="825"/>
      <c r="AX25" s="825"/>
      <c r="AY25" s="825"/>
      <c r="AZ25" s="825"/>
      <c r="BA25" s="825"/>
      <c r="BB25" s="825"/>
      <c r="BC25" s="825"/>
      <c r="BD25" s="825"/>
      <c r="BE25" s="825"/>
      <c r="BF25" s="825"/>
      <c r="BG25" s="825"/>
      <c r="BH25" s="825"/>
    </row>
    <row r="26" spans="1:60" s="800" customFormat="1" ht="12.75" customHeight="1">
      <c r="A26" s="841"/>
      <c r="B26" s="841"/>
      <c r="C26" s="841"/>
      <c r="D26" s="841"/>
      <c r="E26" s="841"/>
      <c r="F26" s="841"/>
      <c r="G26" s="841"/>
      <c r="H26" s="841"/>
      <c r="I26" s="841"/>
      <c r="J26" s="841"/>
      <c r="K26" s="841"/>
      <c r="L26" s="841"/>
      <c r="M26" s="841"/>
      <c r="N26" s="841"/>
      <c r="O26" s="841"/>
      <c r="P26" s="841"/>
      <c r="Q26" s="841"/>
      <c r="R26" s="841"/>
      <c r="S26" s="841"/>
      <c r="T26" s="841"/>
      <c r="U26" s="841"/>
      <c r="V26" s="841"/>
      <c r="W26" s="841"/>
      <c r="X26" s="837"/>
      <c r="Y26" s="837"/>
      <c r="Z26" s="878"/>
      <c r="AA26" s="878"/>
      <c r="AB26" s="878"/>
      <c r="AC26" s="878"/>
      <c r="AD26" s="878"/>
      <c r="AE26" s="878"/>
      <c r="AF26" s="878"/>
      <c r="AG26" s="878"/>
      <c r="AH26" s="878"/>
      <c r="AI26" s="878"/>
      <c r="AJ26" s="878"/>
      <c r="AK26" s="878"/>
      <c r="AL26" s="878"/>
      <c r="AM26" s="878"/>
      <c r="AN26" s="878"/>
      <c r="AO26" s="878"/>
      <c r="AP26" s="878"/>
      <c r="AQ26" s="878"/>
      <c r="AR26" s="878"/>
      <c r="AS26" s="878"/>
      <c r="AT26" s="878"/>
      <c r="AU26" s="878"/>
      <c r="AV26" s="878"/>
      <c r="AW26" s="878"/>
      <c r="AX26" s="878"/>
      <c r="AY26" s="878"/>
      <c r="AZ26" s="878"/>
      <c r="BA26" s="878"/>
      <c r="BB26" s="878"/>
      <c r="BC26" s="878"/>
      <c r="BD26" s="878"/>
      <c r="BE26" s="878"/>
      <c r="BF26" s="878"/>
      <c r="BG26" s="878"/>
      <c r="BH26" s="878"/>
    </row>
    <row r="27" spans="1:60">
      <c r="A27" s="457"/>
      <c r="B27" s="457"/>
      <c r="C27" s="457"/>
      <c r="D27" s="457"/>
      <c r="E27" s="457"/>
      <c r="F27" s="457"/>
      <c r="G27" s="457"/>
      <c r="H27" s="457"/>
      <c r="I27" s="457"/>
      <c r="J27" s="457"/>
      <c r="K27" s="457"/>
      <c r="L27" s="457"/>
      <c r="M27" s="457"/>
      <c r="N27" s="457"/>
      <c r="O27" s="457"/>
      <c r="P27" s="457"/>
      <c r="Q27" s="457"/>
      <c r="R27" s="457"/>
      <c r="S27" s="457"/>
      <c r="T27" s="457"/>
      <c r="U27" s="457"/>
      <c r="V27" s="457"/>
      <c r="W27" s="457"/>
      <c r="X27" s="837"/>
      <c r="Y27" s="83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c r="AW27" s="457"/>
      <c r="AX27" s="457"/>
      <c r="AY27" s="457"/>
      <c r="AZ27" s="457"/>
      <c r="BA27" s="457"/>
      <c r="BB27" s="457"/>
      <c r="BC27" s="457"/>
      <c r="BD27" s="457"/>
      <c r="BE27" s="457"/>
      <c r="BF27" s="457"/>
      <c r="BG27" s="457"/>
      <c r="BH27" s="457"/>
    </row>
    <row r="28" spans="1:60">
      <c r="X28" s="850"/>
      <c r="Y28" s="850"/>
    </row>
    <row r="29" spans="1:60">
      <c r="X29" s="850"/>
      <c r="Y29" s="850"/>
    </row>
    <row r="30" spans="1:60" ht="24" customHeight="1">
      <c r="A30" s="1768" t="s">
        <v>84</v>
      </c>
      <c r="B30" s="24"/>
      <c r="C30" s="24"/>
      <c r="D30" s="24"/>
      <c r="E30" s="24"/>
      <c r="F30" s="24"/>
      <c r="G30" s="24"/>
      <c r="H30" s="24"/>
      <c r="I30" s="24"/>
      <c r="J30" s="24"/>
      <c r="K30" s="24"/>
      <c r="L30" s="24"/>
      <c r="M30" s="24"/>
      <c r="N30" s="24"/>
      <c r="O30" s="24"/>
      <c r="P30" s="24"/>
      <c r="Q30" s="24"/>
      <c r="R30" s="24"/>
      <c r="S30" s="24"/>
      <c r="T30" s="24"/>
      <c r="U30" s="24"/>
      <c r="V30" s="24"/>
      <c r="W30" s="24"/>
      <c r="X30" s="847"/>
      <c r="Y30" s="847"/>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row>
    <row r="31" spans="1:60">
      <c r="X31" s="850"/>
      <c r="Y31" s="850"/>
      <c r="Z31" s="851"/>
      <c r="AA31" s="851"/>
      <c r="AB31" s="851"/>
      <c r="AC31" s="851"/>
      <c r="AD31" s="851"/>
      <c r="AE31" s="851"/>
      <c r="AF31" s="851"/>
      <c r="AG31" s="851"/>
      <c r="AH31" s="851"/>
      <c r="AI31" s="851"/>
      <c r="AJ31" s="851"/>
      <c r="AK31" s="851"/>
      <c r="AL31" s="851"/>
      <c r="AM31" s="851"/>
      <c r="AN31" s="851"/>
      <c r="AO31" s="851"/>
      <c r="AP31" s="851"/>
      <c r="AQ31" s="851"/>
      <c r="AR31" s="851"/>
      <c r="AS31" s="851"/>
      <c r="AT31" s="851"/>
      <c r="AU31" s="851"/>
      <c r="AV31" s="851"/>
      <c r="AW31" s="851"/>
      <c r="AX31" s="851"/>
      <c r="AY31" s="851"/>
      <c r="AZ31" s="851"/>
      <c r="BA31" s="851"/>
      <c r="BB31" s="851"/>
      <c r="BC31" s="851"/>
      <c r="BD31" s="851"/>
      <c r="BE31" s="851"/>
      <c r="BF31" s="851"/>
      <c r="BG31" s="851"/>
      <c r="BH31" s="851"/>
    </row>
    <row r="32" spans="1:60" s="852" customFormat="1" ht="15.75">
      <c r="X32" s="853"/>
      <c r="Y32" s="853"/>
      <c r="Z32" s="854"/>
      <c r="AA32" s="854"/>
      <c r="AB32" s="854"/>
      <c r="AC32" s="854"/>
      <c r="AD32" s="854"/>
      <c r="AE32" s="854"/>
      <c r="AF32" s="854"/>
      <c r="AG32" s="854"/>
      <c r="AH32" s="854"/>
      <c r="AI32" s="854"/>
      <c r="AJ32" s="854"/>
      <c r="AK32" s="854"/>
      <c r="AL32" s="854"/>
      <c r="AM32" s="854"/>
      <c r="AN32" s="854"/>
      <c r="AO32" s="854"/>
      <c r="AP32" s="854"/>
      <c r="AQ32" s="854"/>
      <c r="AR32" s="854"/>
      <c r="AS32" s="854"/>
      <c r="AT32" s="854"/>
      <c r="AU32" s="854"/>
      <c r="AV32" s="854"/>
      <c r="AW32" s="854"/>
      <c r="AX32" s="854"/>
      <c r="AY32" s="854"/>
      <c r="AZ32" s="854"/>
      <c r="BA32" s="854"/>
      <c r="BB32" s="854"/>
      <c r="BC32" s="854"/>
      <c r="BD32" s="854"/>
      <c r="BE32" s="854"/>
      <c r="BF32" s="854"/>
      <c r="BG32" s="854"/>
      <c r="BH32" s="854"/>
    </row>
    <row r="33" spans="24:63" s="852" customFormat="1" ht="15.75">
      <c r="X33" s="853"/>
      <c r="Y33" s="853"/>
      <c r="Z33" s="854"/>
      <c r="AA33" s="854"/>
      <c r="AB33" s="854"/>
      <c r="AC33" s="854"/>
      <c r="AD33" s="854"/>
      <c r="AE33" s="854"/>
      <c r="AF33" s="854"/>
      <c r="AG33" s="854"/>
      <c r="AH33" s="854"/>
      <c r="AI33" s="854"/>
      <c r="AJ33" s="854"/>
      <c r="AK33" s="854"/>
      <c r="AL33" s="854"/>
      <c r="AM33" s="854"/>
      <c r="AN33" s="854"/>
      <c r="AO33" s="854"/>
      <c r="AP33" s="854"/>
      <c r="AQ33" s="854"/>
      <c r="AR33" s="854"/>
      <c r="AS33" s="854"/>
      <c r="AT33" s="854"/>
      <c r="AU33" s="854"/>
      <c r="AV33" s="854"/>
      <c r="AW33" s="854"/>
      <c r="AX33" s="854"/>
      <c r="AY33" s="854"/>
      <c r="AZ33" s="854"/>
      <c r="BA33" s="854"/>
      <c r="BB33" s="854"/>
      <c r="BC33" s="854"/>
      <c r="BD33" s="854"/>
      <c r="BE33" s="854"/>
      <c r="BF33" s="854"/>
      <c r="BG33" s="854"/>
      <c r="BH33" s="854"/>
    </row>
    <row r="34" spans="24:63" s="852" customFormat="1" ht="15.75">
      <c r="X34" s="853"/>
      <c r="Y34" s="853"/>
      <c r="Z34" s="855"/>
      <c r="AA34" s="855"/>
      <c r="AB34" s="855"/>
      <c r="AC34" s="855"/>
      <c r="AD34" s="855"/>
      <c r="AE34" s="855"/>
      <c r="AF34" s="855"/>
      <c r="AG34" s="855"/>
      <c r="AH34" s="855"/>
      <c r="AI34" s="855"/>
      <c r="AJ34" s="855"/>
      <c r="AK34" s="855"/>
      <c r="AL34" s="855"/>
      <c r="AM34" s="855"/>
      <c r="AN34" s="855"/>
      <c r="AO34" s="855"/>
      <c r="AP34" s="855"/>
      <c r="AQ34" s="855"/>
      <c r="AR34" s="855"/>
      <c r="AS34" s="855"/>
      <c r="AT34" s="855"/>
      <c r="AU34" s="855"/>
      <c r="AV34" s="855"/>
      <c r="AW34" s="855"/>
      <c r="AX34" s="855"/>
      <c r="AY34" s="855"/>
      <c r="AZ34" s="855"/>
      <c r="BA34" s="855"/>
      <c r="BB34" s="855"/>
      <c r="BC34" s="855"/>
      <c r="BD34" s="855"/>
      <c r="BE34" s="855"/>
      <c r="BF34" s="855"/>
      <c r="BG34" s="855"/>
      <c r="BH34" s="855"/>
    </row>
    <row r="35" spans="24:63" s="852" customFormat="1" ht="15.75">
      <c r="X35" s="853"/>
      <c r="Y35" s="853"/>
    </row>
    <row r="36" spans="24:63" s="852" customFormat="1" ht="15"/>
    <row r="37" spans="24:63" s="852" customFormat="1" ht="15"/>
    <row r="38" spans="24:63" s="852" customFormat="1" ht="15">
      <c r="Z38" s="855"/>
      <c r="AA38" s="855"/>
      <c r="AB38" s="855"/>
      <c r="AC38" s="855"/>
      <c r="AD38" s="855"/>
      <c r="AE38" s="855"/>
      <c r="AF38" s="855"/>
      <c r="AG38" s="855"/>
      <c r="AH38" s="855"/>
      <c r="AI38" s="855"/>
      <c r="AJ38" s="855"/>
      <c r="AK38" s="855"/>
      <c r="AL38" s="855"/>
      <c r="AM38" s="855"/>
      <c r="AN38" s="855"/>
      <c r="AO38" s="855"/>
      <c r="AP38" s="855"/>
      <c r="AQ38" s="855"/>
      <c r="AR38" s="855"/>
      <c r="AS38" s="855"/>
      <c r="AT38" s="855"/>
      <c r="AU38" s="855"/>
      <c r="AV38" s="855"/>
      <c r="AW38" s="855"/>
      <c r="AX38" s="855"/>
      <c r="AY38" s="855"/>
      <c r="AZ38" s="855"/>
      <c r="BA38" s="855"/>
      <c r="BB38" s="855"/>
      <c r="BC38" s="855"/>
      <c r="BD38" s="855"/>
      <c r="BE38" s="855"/>
      <c r="BF38" s="855"/>
      <c r="BG38" s="855"/>
      <c r="BH38" s="855"/>
    </row>
    <row r="39" spans="24:63" s="852" customFormat="1" ht="15.75">
      <c r="Z39" s="856"/>
      <c r="AA39" s="856"/>
      <c r="AB39" s="856"/>
      <c r="AC39" s="856"/>
      <c r="AD39" s="856"/>
      <c r="AE39" s="856"/>
      <c r="AF39" s="856"/>
      <c r="AG39" s="856"/>
      <c r="AH39" s="856"/>
      <c r="AI39" s="856"/>
      <c r="AJ39" s="856"/>
      <c r="AK39" s="856"/>
      <c r="AL39" s="856"/>
      <c r="AM39" s="856"/>
      <c r="AN39" s="856"/>
      <c r="AO39" s="856"/>
      <c r="AP39" s="856"/>
      <c r="AQ39" s="856"/>
      <c r="AR39" s="856"/>
      <c r="AS39" s="856"/>
      <c r="AT39" s="856"/>
      <c r="AU39" s="856"/>
      <c r="AV39" s="856"/>
      <c r="AW39" s="856"/>
      <c r="AX39" s="856"/>
      <c r="AY39" s="856"/>
      <c r="AZ39" s="856"/>
      <c r="BA39" s="856"/>
      <c r="BB39" s="856"/>
      <c r="BC39" s="856"/>
      <c r="BD39" s="856"/>
      <c r="BE39" s="856"/>
      <c r="BF39" s="856"/>
      <c r="BG39" s="856"/>
      <c r="BH39" s="856"/>
    </row>
    <row r="40" spans="24:63">
      <c r="Z40" s="857"/>
      <c r="AA40" s="857"/>
      <c r="AB40" s="857"/>
      <c r="AC40" s="857"/>
      <c r="AD40" s="857"/>
      <c r="AE40" s="857"/>
      <c r="AF40" s="857"/>
      <c r="AG40" s="857"/>
      <c r="AH40" s="857"/>
      <c r="AI40" s="857"/>
      <c r="AJ40" s="857"/>
      <c r="AK40" s="857"/>
      <c r="AL40" s="857"/>
      <c r="AM40" s="857"/>
      <c r="AN40" s="857"/>
      <c r="AO40" s="857"/>
      <c r="AP40" s="857"/>
      <c r="AQ40" s="857"/>
      <c r="AR40" s="857"/>
      <c r="AS40" s="857"/>
      <c r="AT40" s="857"/>
      <c r="AU40" s="857"/>
      <c r="AV40" s="857"/>
      <c r="AW40" s="857"/>
      <c r="AX40" s="857"/>
      <c r="AY40" s="857"/>
      <c r="AZ40" s="857"/>
      <c r="BA40" s="857"/>
      <c r="BB40" s="857"/>
      <c r="BC40" s="857"/>
      <c r="BD40" s="857"/>
      <c r="BE40" s="857"/>
      <c r="BF40" s="857"/>
      <c r="BG40" s="857"/>
      <c r="BH40" s="857"/>
    </row>
    <row r="41" spans="24:63" ht="25.5">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row>
    <row r="42" spans="24:63">
      <c r="BK42" s="2"/>
    </row>
    <row r="43" spans="24:63">
      <c r="BK43" s="2"/>
    </row>
    <row r="44" spans="24:63">
      <c r="Z44" s="851"/>
      <c r="AA44" s="851"/>
      <c r="AB44" s="851"/>
      <c r="AC44" s="851"/>
      <c r="AD44" s="851"/>
      <c r="AE44" s="851"/>
      <c r="AF44" s="851"/>
      <c r="AG44" s="851"/>
      <c r="AH44" s="851"/>
      <c r="AI44" s="851"/>
      <c r="AJ44" s="851"/>
      <c r="AK44" s="851"/>
      <c r="AL44" s="851"/>
      <c r="AM44" s="851"/>
      <c r="AN44" s="851"/>
      <c r="AO44" s="851"/>
      <c r="AP44" s="851"/>
      <c r="AQ44" s="851"/>
      <c r="AR44" s="851"/>
      <c r="AS44" s="851"/>
      <c r="AT44" s="851"/>
      <c r="AU44" s="851"/>
      <c r="AV44" s="851"/>
      <c r="AW44" s="851"/>
      <c r="AX44" s="851"/>
      <c r="AY44" s="851"/>
      <c r="AZ44" s="851"/>
      <c r="BA44" s="851"/>
      <c r="BB44" s="851"/>
      <c r="BC44" s="851"/>
      <c r="BD44" s="851"/>
      <c r="BE44" s="851"/>
      <c r="BF44" s="851"/>
      <c r="BG44" s="851"/>
      <c r="BH44" s="851"/>
      <c r="BI44" s="851"/>
      <c r="BJ44" s="851"/>
      <c r="BK44" s="857"/>
    </row>
    <row r="45" spans="24:63">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c r="AZ45" s="851"/>
      <c r="BA45" s="851"/>
      <c r="BB45" s="851"/>
      <c r="BC45" s="851"/>
      <c r="BD45" s="851"/>
      <c r="BE45" s="851"/>
      <c r="BF45" s="851"/>
      <c r="BG45" s="851"/>
      <c r="BH45" s="851"/>
      <c r="BK45" s="857"/>
    </row>
    <row r="46" spans="24:63">
      <c r="Z46" s="851"/>
      <c r="AA46" s="851"/>
      <c r="AB46" s="851"/>
      <c r="AC46" s="851"/>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c r="AZ46" s="851"/>
      <c r="BA46" s="851"/>
      <c r="BB46" s="851"/>
      <c r="BC46" s="851"/>
      <c r="BD46" s="851"/>
      <c r="BE46" s="851"/>
      <c r="BF46" s="851"/>
      <c r="BG46" s="851"/>
      <c r="BH46" s="851"/>
      <c r="BK46" s="857"/>
    </row>
    <row r="47" spans="24:63">
      <c r="BK47" s="2"/>
    </row>
    <row r="48" spans="24:63">
      <c r="BK48" s="2"/>
    </row>
    <row r="49" spans="26:60" ht="15">
      <c r="Z49" s="1769"/>
      <c r="AA49" s="1769"/>
      <c r="AB49" s="1769"/>
      <c r="AC49" s="1769"/>
      <c r="AD49" s="1769"/>
      <c r="AE49" s="1769"/>
      <c r="AF49" s="1769"/>
      <c r="AG49" s="1769"/>
      <c r="AH49" s="1769"/>
      <c r="AI49" s="1769"/>
      <c r="AJ49" s="1769"/>
      <c r="AK49" s="1769"/>
      <c r="AL49" s="1769"/>
      <c r="AM49" s="1769"/>
      <c r="AN49" s="1769"/>
      <c r="AO49" s="1769"/>
      <c r="AP49" s="1769"/>
      <c r="AQ49" s="1769"/>
      <c r="AR49" s="1769"/>
      <c r="AS49" s="1769"/>
      <c r="AT49" s="1769"/>
      <c r="AU49" s="1769"/>
      <c r="AV49" s="1769"/>
      <c r="AW49" s="1769"/>
      <c r="AX49" s="1769"/>
      <c r="AY49" s="1769"/>
      <c r="AZ49" s="1769"/>
      <c r="BA49" s="1769"/>
      <c r="BB49" s="1769"/>
      <c r="BC49" s="1769"/>
      <c r="BD49" s="1769"/>
      <c r="BE49" s="1769"/>
      <c r="BF49" s="1769"/>
      <c r="BG49" s="1769"/>
      <c r="BH49" s="1769"/>
    </row>
    <row r="50" spans="26:60">
      <c r="Z50" s="1770"/>
      <c r="AA50" s="1770"/>
      <c r="AB50" s="1770"/>
      <c r="AC50" s="1770"/>
      <c r="AD50" s="1770"/>
      <c r="AE50" s="1770"/>
      <c r="AF50" s="1770"/>
      <c r="AG50" s="1770"/>
      <c r="AH50" s="1770"/>
      <c r="AI50" s="1770"/>
      <c r="AJ50" s="1770"/>
      <c r="AK50" s="1770"/>
      <c r="AL50" s="1770"/>
      <c r="AM50" s="1770"/>
      <c r="AN50" s="1770"/>
      <c r="AO50" s="1770"/>
      <c r="AP50" s="1770"/>
      <c r="AQ50" s="1770"/>
      <c r="AR50" s="1770"/>
      <c r="AS50" s="1770"/>
      <c r="AT50" s="1770"/>
      <c r="AU50" s="1770"/>
      <c r="AV50" s="1770"/>
      <c r="AW50" s="1770"/>
      <c r="AX50" s="1770"/>
      <c r="AY50" s="1770"/>
      <c r="AZ50" s="1770"/>
      <c r="BA50" s="1770"/>
      <c r="BB50" s="1770"/>
      <c r="BC50" s="1770"/>
      <c r="BD50" s="1770"/>
      <c r="BE50" s="1770"/>
      <c r="BF50" s="1770"/>
      <c r="BG50" s="1770"/>
      <c r="BH50" s="1770"/>
    </row>
    <row r="51" spans="26:60">
      <c r="Z51" s="1770"/>
      <c r="AA51" s="1770"/>
      <c r="AB51" s="1770"/>
      <c r="AC51" s="1770"/>
      <c r="AD51" s="1770"/>
      <c r="AE51" s="1770"/>
      <c r="AF51" s="1770"/>
      <c r="AG51" s="1770"/>
      <c r="AH51" s="1770"/>
      <c r="AI51" s="1770"/>
      <c r="AJ51" s="1770"/>
      <c r="AK51" s="1770"/>
      <c r="AL51" s="1770"/>
      <c r="AM51" s="1770"/>
      <c r="AN51" s="1770"/>
      <c r="AO51" s="1770"/>
      <c r="AP51" s="1770"/>
      <c r="AQ51" s="1770"/>
      <c r="AR51" s="1770"/>
      <c r="AS51" s="1770"/>
      <c r="AT51" s="1770"/>
      <c r="AU51" s="1770"/>
      <c r="AV51" s="1770"/>
      <c r="AW51" s="1770"/>
      <c r="AX51" s="1770"/>
      <c r="AY51" s="1770"/>
      <c r="AZ51" s="1770"/>
      <c r="BA51" s="1770"/>
      <c r="BB51" s="1770"/>
      <c r="BC51" s="1770"/>
      <c r="BD51" s="1770"/>
      <c r="BE51" s="1770"/>
      <c r="BF51" s="1770"/>
      <c r="BG51" s="1770"/>
      <c r="BH51" s="1770"/>
    </row>
  </sheetData>
  <mergeCells count="71">
    <mergeCell ref="BE23:BH23"/>
    <mergeCell ref="A24:C24"/>
    <mergeCell ref="D24:I24"/>
    <mergeCell ref="J24:AB24"/>
    <mergeCell ref="AC24:AN24"/>
    <mergeCell ref="AO24:AZ24"/>
    <mergeCell ref="BA24:BD24"/>
    <mergeCell ref="BE24:BH24"/>
    <mergeCell ref="A23:C23"/>
    <mergeCell ref="D23:I23"/>
    <mergeCell ref="J23:AB23"/>
    <mergeCell ref="AC23:AN23"/>
    <mergeCell ref="AO23:AZ23"/>
    <mergeCell ref="BA23:BD23"/>
    <mergeCell ref="BE21:BH21"/>
    <mergeCell ref="A22:C22"/>
    <mergeCell ref="D22:I22"/>
    <mergeCell ref="J22:AB22"/>
    <mergeCell ref="AC22:AN22"/>
    <mergeCell ref="AO22:AZ22"/>
    <mergeCell ref="BA22:BD22"/>
    <mergeCell ref="BE22:BH22"/>
    <mergeCell ref="A21:C21"/>
    <mergeCell ref="D21:I21"/>
    <mergeCell ref="J21:AB21"/>
    <mergeCell ref="AC21:AN21"/>
    <mergeCell ref="AO21:AZ21"/>
    <mergeCell ref="BA21:BD21"/>
    <mergeCell ref="BE19:BH19"/>
    <mergeCell ref="A20:C20"/>
    <mergeCell ref="D20:I20"/>
    <mergeCell ref="J20:AB20"/>
    <mergeCell ref="AC20:AN20"/>
    <mergeCell ref="AO20:AZ20"/>
    <mergeCell ref="BA20:BD20"/>
    <mergeCell ref="BE20:BH20"/>
    <mergeCell ref="A19:C19"/>
    <mergeCell ref="D19:I19"/>
    <mergeCell ref="J19:AB19"/>
    <mergeCell ref="AC19:AN19"/>
    <mergeCell ref="AO19:AZ19"/>
    <mergeCell ref="BA19:BD19"/>
    <mergeCell ref="BE17:BH17"/>
    <mergeCell ref="A18:C18"/>
    <mergeCell ref="D18:I18"/>
    <mergeCell ref="J18:AB18"/>
    <mergeCell ref="AC18:AN18"/>
    <mergeCell ref="AO18:AZ18"/>
    <mergeCell ref="BA18:BD18"/>
    <mergeCell ref="BE18:BH18"/>
    <mergeCell ref="A17:C17"/>
    <mergeCell ref="D17:I17"/>
    <mergeCell ref="J17:AB17"/>
    <mergeCell ref="AC17:AN17"/>
    <mergeCell ref="AO17:AZ17"/>
    <mergeCell ref="BA17:BD17"/>
    <mergeCell ref="A15:C16"/>
    <mergeCell ref="D15:I16"/>
    <mergeCell ref="J15:AB16"/>
    <mergeCell ref="AC15:AN16"/>
    <mergeCell ref="AO15:AZ16"/>
    <mergeCell ref="BA15:BH15"/>
    <mergeCell ref="BA16:BD16"/>
    <mergeCell ref="BE16:BH16"/>
    <mergeCell ref="A2:BH2"/>
    <mergeCell ref="A3:BH3"/>
    <mergeCell ref="A4:BH4"/>
    <mergeCell ref="A6:C6"/>
    <mergeCell ref="D6:BF6"/>
    <mergeCell ref="B11:F11"/>
    <mergeCell ref="P11:AM11"/>
  </mergeCells>
  <printOptions horizontalCentered="1"/>
  <pageMargins left="0.19685039370078741" right="0.19685039370078741" top="0.39370078740157483" bottom="0.19685039370078741" header="0" footer="0"/>
  <pageSetup scale="56" orientation="portrait" r:id="rId1"/>
  <headerFooter alignWithMargins="0">
    <oddHeader>&amp;R&amp;"Arial,Negrita"&amp;12&amp;K000000FORMATO E.P. 007</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
  <sheetViews>
    <sheetView view="pageBreakPreview" zoomScale="85" zoomScaleNormal="55" zoomScaleSheetLayoutView="85" zoomScalePageLayoutView="55" workbookViewId="0">
      <selection activeCell="C11" sqref="C11:F14"/>
    </sheetView>
  </sheetViews>
  <sheetFormatPr baseColWidth="10" defaultColWidth="10.85546875" defaultRowHeight="12.75"/>
  <cols>
    <col min="1" max="2" width="17.85546875" style="8" customWidth="1"/>
    <col min="3" max="3" width="68.140625" style="8" customWidth="1"/>
    <col min="4" max="4" width="42.42578125" style="8" customWidth="1"/>
    <col min="5" max="6" width="14.85546875" style="8" customWidth="1"/>
    <col min="7" max="7" width="44.28515625" style="8" customWidth="1"/>
    <col min="8" max="16384" width="10.85546875" style="8"/>
  </cols>
  <sheetData>
    <row r="1" spans="1:21" s="1" customFormat="1" ht="14.25">
      <c r="G1" s="49"/>
    </row>
    <row r="2" spans="1:21" s="1" customFormat="1" ht="18">
      <c r="A2" s="31"/>
      <c r="B2" s="31"/>
      <c r="C2" s="59"/>
      <c r="D2" s="59"/>
      <c r="E2" s="59"/>
      <c r="F2" s="59"/>
      <c r="G2" s="49"/>
    </row>
    <row r="3" spans="1:21" s="1" customFormat="1" ht="18">
      <c r="A3" s="31"/>
      <c r="B3" s="31"/>
      <c r="C3" s="59"/>
      <c r="D3" s="59"/>
      <c r="E3" s="59"/>
      <c r="F3" s="59"/>
      <c r="G3" s="49"/>
    </row>
    <row r="4" spans="1:21" s="1" customFormat="1" ht="18">
      <c r="A4" s="31"/>
      <c r="B4" s="31"/>
      <c r="C4" s="59"/>
      <c r="D4" s="59"/>
      <c r="E4" s="59"/>
      <c r="F4" s="59"/>
      <c r="G4" s="49"/>
    </row>
    <row r="5" spans="1:21" s="1" customFormat="1" ht="9.75" customHeight="1">
      <c r="A5" s="2"/>
      <c r="B5" s="2"/>
      <c r="C5" s="2"/>
      <c r="D5" s="3"/>
      <c r="E5" s="3"/>
      <c r="F5" s="3"/>
      <c r="G5" s="39"/>
    </row>
    <row r="6" spans="1:21" s="1" customFormat="1" ht="9.75" customHeight="1">
      <c r="A6" s="5"/>
      <c r="B6" s="5"/>
      <c r="C6" s="5"/>
      <c r="D6" s="4"/>
      <c r="E6" s="4"/>
      <c r="F6" s="4"/>
      <c r="G6" s="39"/>
    </row>
    <row r="7" spans="1:21" s="6" customFormat="1" ht="54" customHeight="1">
      <c r="A7" s="33" t="s">
        <v>0</v>
      </c>
      <c r="B7" s="60"/>
      <c r="C7" s="60"/>
      <c r="D7" s="60"/>
      <c r="E7" s="60"/>
      <c r="F7" s="60"/>
      <c r="G7" s="45"/>
    </row>
    <row r="8" spans="1:21" ht="27.75" customHeight="1">
      <c r="A8" s="33" t="s">
        <v>21</v>
      </c>
      <c r="B8" s="33"/>
      <c r="C8" s="34"/>
      <c r="D8" s="35"/>
      <c r="E8" s="35"/>
      <c r="F8" s="35"/>
      <c r="G8" s="40"/>
      <c r="H8" s="7"/>
      <c r="I8" s="7"/>
      <c r="J8" s="7"/>
      <c r="K8" s="7"/>
      <c r="L8" s="7"/>
      <c r="M8" s="7"/>
      <c r="N8" s="7"/>
      <c r="O8" s="7"/>
      <c r="P8" s="7"/>
      <c r="Q8" s="7"/>
      <c r="R8" s="7"/>
      <c r="S8" s="7"/>
      <c r="T8" s="6"/>
      <c r="U8" s="7"/>
    </row>
    <row r="9" spans="1:21" ht="27.75" customHeight="1">
      <c r="A9" s="33" t="s">
        <v>22</v>
      </c>
      <c r="B9" s="33" t="s">
        <v>888</v>
      </c>
      <c r="C9" s="34"/>
      <c r="D9" s="35"/>
      <c r="E9" s="35"/>
      <c r="F9" s="35"/>
      <c r="G9" s="32"/>
      <c r="H9" s="7"/>
      <c r="I9" s="7"/>
      <c r="J9" s="7"/>
      <c r="K9" s="7"/>
      <c r="L9" s="7"/>
      <c r="M9" s="7"/>
      <c r="N9" s="7"/>
      <c r="O9" s="7"/>
      <c r="P9" s="7"/>
      <c r="Q9" s="7"/>
      <c r="R9" s="7"/>
      <c r="S9" s="7"/>
      <c r="T9" s="6"/>
      <c r="U9" s="7"/>
    </row>
    <row r="10" spans="1:21" ht="8.25" customHeight="1">
      <c r="A10" s="58"/>
      <c r="B10" s="58"/>
      <c r="C10" s="58"/>
      <c r="D10" s="58"/>
      <c r="E10" s="58"/>
      <c r="F10" s="58"/>
      <c r="G10" s="58"/>
      <c r="H10" s="7"/>
      <c r="I10" s="7"/>
      <c r="J10" s="7"/>
      <c r="K10" s="7"/>
      <c r="L10" s="7"/>
      <c r="M10" s="7"/>
      <c r="N10" s="7"/>
      <c r="O10" s="7"/>
      <c r="P10" s="7"/>
      <c r="Q10" s="7"/>
      <c r="R10" s="7"/>
      <c r="S10" s="7"/>
      <c r="T10" s="6"/>
      <c r="U10" s="7"/>
    </row>
    <row r="11" spans="1:21" ht="9.9499999999999993" customHeight="1">
      <c r="A11" s="29"/>
      <c r="B11" s="29"/>
      <c r="C11" s="1773" t="s">
        <v>889</v>
      </c>
      <c r="D11" s="1773"/>
      <c r="E11" s="1773"/>
      <c r="F11" s="1773"/>
      <c r="G11" s="30"/>
      <c r="H11" s="7"/>
      <c r="I11" s="7"/>
      <c r="J11" s="7"/>
      <c r="K11" s="7"/>
      <c r="L11" s="7"/>
      <c r="M11" s="7"/>
      <c r="N11" s="7"/>
      <c r="O11" s="7"/>
      <c r="P11" s="7"/>
      <c r="Q11" s="7"/>
      <c r="R11" s="7"/>
      <c r="S11" s="7"/>
      <c r="T11" s="6"/>
      <c r="U11" s="7"/>
    </row>
    <row r="12" spans="1:21" ht="9.9499999999999993" customHeight="1">
      <c r="A12" s="9"/>
      <c r="B12" s="9"/>
      <c r="C12" s="1773"/>
      <c r="D12" s="1773"/>
      <c r="E12" s="1773"/>
      <c r="F12" s="1773"/>
      <c r="G12" s="10"/>
    </row>
    <row r="13" spans="1:21" s="171" customFormat="1" ht="9.9499999999999993" customHeight="1">
      <c r="A13" s="547"/>
      <c r="B13" s="547"/>
      <c r="C13" s="1773"/>
      <c r="D13" s="1773"/>
      <c r="E13" s="1773"/>
      <c r="F13" s="1773"/>
      <c r="G13" s="549"/>
    </row>
    <row r="14" spans="1:21" s="171" customFormat="1" ht="9.9499999999999993" customHeight="1">
      <c r="A14" s="547"/>
      <c r="B14" s="547"/>
      <c r="C14" s="1773"/>
      <c r="D14" s="1773"/>
      <c r="E14" s="1773"/>
      <c r="F14" s="1773"/>
      <c r="G14" s="549"/>
    </row>
    <row r="15" spans="1:21" ht="11.25" customHeight="1" thickBot="1">
      <c r="A15" s="11"/>
      <c r="B15" s="11"/>
      <c r="C15" s="11"/>
      <c r="D15" s="11"/>
      <c r="E15" s="11"/>
      <c r="F15" s="11"/>
      <c r="G15" s="11"/>
    </row>
    <row r="16" spans="1:21" ht="22.5" customHeight="1">
      <c r="A16" s="51" t="s">
        <v>8</v>
      </c>
      <c r="B16" s="51" t="s">
        <v>890</v>
      </c>
      <c r="C16" s="53" t="s">
        <v>191</v>
      </c>
      <c r="D16" s="53" t="s">
        <v>891</v>
      </c>
      <c r="E16" s="1774" t="s">
        <v>892</v>
      </c>
      <c r="F16" s="1775"/>
      <c r="G16" s="56" t="s">
        <v>4</v>
      </c>
    </row>
    <row r="17" spans="1:7" ht="22.5" customHeight="1" thickBot="1">
      <c r="A17" s="52"/>
      <c r="B17" s="52"/>
      <c r="C17" s="54"/>
      <c r="D17" s="54"/>
      <c r="E17" s="1776" t="s">
        <v>153</v>
      </c>
      <c r="F17" s="12" t="s">
        <v>154</v>
      </c>
      <c r="G17" s="57"/>
    </row>
    <row r="18" spans="1:7" ht="12.75" customHeight="1" thickBot="1">
      <c r="A18" s="13"/>
      <c r="B18" s="13"/>
      <c r="C18" s="13"/>
      <c r="D18" s="14"/>
      <c r="E18" s="14"/>
      <c r="F18" s="14"/>
      <c r="G18" s="13"/>
    </row>
    <row r="19" spans="1:7" ht="28.5" customHeight="1">
      <c r="A19" s="552"/>
      <c r="B19" s="28"/>
      <c r="C19" s="36"/>
      <c r="D19" s="26"/>
      <c r="E19" s="15"/>
      <c r="F19" s="15"/>
      <c r="G19" s="554"/>
    </row>
    <row r="20" spans="1:7" ht="28.5" customHeight="1">
      <c r="A20" s="1777">
        <v>41780</v>
      </c>
      <c r="B20" s="1778" t="s">
        <v>94</v>
      </c>
      <c r="C20" s="1779"/>
      <c r="D20" s="1780"/>
      <c r="E20" s="18"/>
      <c r="F20" s="1781" t="s">
        <v>23</v>
      </c>
      <c r="G20" s="19"/>
    </row>
    <row r="21" spans="1:7" ht="28.5" customHeight="1">
      <c r="A21" s="16"/>
      <c r="B21" s="17"/>
      <c r="C21" s="1782"/>
      <c r="D21" s="1783"/>
      <c r="E21" s="18"/>
      <c r="F21" s="18"/>
      <c r="G21" s="19"/>
    </row>
    <row r="22" spans="1:7" ht="28.5" customHeight="1">
      <c r="A22" s="16"/>
      <c r="B22" s="17"/>
      <c r="C22" s="1784"/>
      <c r="D22" s="20"/>
      <c r="E22" s="18"/>
      <c r="F22" s="18"/>
      <c r="G22" s="19"/>
    </row>
    <row r="23" spans="1:7" ht="28.5" customHeight="1">
      <c r="A23" s="16"/>
      <c r="B23" s="1778" t="s">
        <v>94</v>
      </c>
      <c r="C23" s="1782"/>
      <c r="D23" s="20"/>
      <c r="E23" s="18"/>
      <c r="F23" s="1781" t="s">
        <v>23</v>
      </c>
      <c r="G23" s="19"/>
    </row>
    <row r="24" spans="1:7" ht="28.5" customHeight="1">
      <c r="A24" s="16"/>
      <c r="B24" s="17"/>
      <c r="C24" s="1785"/>
      <c r="D24" s="20"/>
      <c r="E24" s="18"/>
      <c r="F24" s="18"/>
      <c r="G24" s="19"/>
    </row>
    <row r="25" spans="1:7" ht="28.5" customHeight="1">
      <c r="A25" s="16"/>
      <c r="B25" s="1778"/>
      <c r="C25" s="1779"/>
      <c r="D25" s="1780"/>
      <c r="E25" s="18"/>
      <c r="F25" s="1781"/>
      <c r="G25" s="19"/>
    </row>
    <row r="26" spans="1:7" ht="28.5" customHeight="1">
      <c r="A26" s="16"/>
      <c r="B26" s="1778" t="s">
        <v>94</v>
      </c>
      <c r="C26" s="1782"/>
      <c r="D26" s="1783"/>
      <c r="E26" s="18"/>
      <c r="F26" s="1781" t="s">
        <v>23</v>
      </c>
      <c r="G26" s="19"/>
    </row>
    <row r="27" spans="1:7" ht="28.5" customHeight="1">
      <c r="A27" s="16"/>
      <c r="B27" s="17"/>
      <c r="C27" s="1785"/>
      <c r="D27" s="20"/>
      <c r="E27" s="18"/>
      <c r="F27" s="18"/>
      <c r="G27" s="19"/>
    </row>
    <row r="28" spans="1:7" ht="28.5" customHeight="1">
      <c r="A28" s="557"/>
      <c r="B28" s="21"/>
      <c r="C28" s="38"/>
      <c r="D28" s="20"/>
      <c r="E28" s="18"/>
      <c r="F28" s="18"/>
      <c r="G28" s="19"/>
    </row>
    <row r="29" spans="1:7" ht="28.5" customHeight="1">
      <c r="A29" s="557"/>
      <c r="B29" s="1778"/>
      <c r="C29" s="1786"/>
      <c r="D29" s="1780"/>
      <c r="E29" s="18"/>
      <c r="F29" s="1781"/>
      <c r="G29" s="19"/>
    </row>
    <row r="30" spans="1:7" ht="28.5" customHeight="1">
      <c r="A30" s="557"/>
      <c r="B30" s="21"/>
      <c r="C30" s="1787"/>
      <c r="D30" s="1783"/>
      <c r="E30" s="18"/>
      <c r="F30" s="18"/>
      <c r="G30" s="19"/>
    </row>
    <row r="31" spans="1:7" ht="28.5" customHeight="1">
      <c r="A31" s="16"/>
      <c r="B31" s="17"/>
      <c r="C31" s="17"/>
      <c r="D31" s="20"/>
      <c r="E31" s="18"/>
      <c r="F31" s="18"/>
      <c r="G31" s="19"/>
    </row>
    <row r="32" spans="1:7" ht="28.5" customHeight="1">
      <c r="A32" s="16"/>
      <c r="B32" s="1778" t="s">
        <v>94</v>
      </c>
      <c r="C32" s="1779"/>
      <c r="D32" s="1780"/>
      <c r="E32" s="18"/>
      <c r="F32" s="1781" t="s">
        <v>23</v>
      </c>
      <c r="G32" s="19"/>
    </row>
    <row r="33" spans="1:7" ht="28.5" customHeight="1">
      <c r="A33" s="557"/>
      <c r="B33" s="21"/>
      <c r="C33" s="1787"/>
      <c r="D33" s="1783"/>
      <c r="E33" s="18"/>
      <c r="F33" s="18"/>
      <c r="G33" s="19"/>
    </row>
    <row r="34" spans="1:7" ht="28.5" customHeight="1">
      <c r="A34" s="1788"/>
      <c r="B34" s="21"/>
      <c r="C34" s="1789"/>
      <c r="D34" s="1780"/>
      <c r="E34" s="1790"/>
      <c r="F34" s="18"/>
      <c r="G34" s="1791"/>
    </row>
    <row r="35" spans="1:7" ht="28.5" customHeight="1">
      <c r="A35" s="1788"/>
      <c r="B35" s="1778"/>
      <c r="C35" s="1786"/>
      <c r="D35" s="1780"/>
      <c r="E35" s="1790"/>
      <c r="F35" s="1781"/>
      <c r="G35" s="1791"/>
    </row>
    <row r="36" spans="1:7" ht="28.5" customHeight="1">
      <c r="A36" s="1788"/>
      <c r="B36" s="1789"/>
      <c r="C36" s="1787"/>
      <c r="D36" s="1783"/>
      <c r="E36" s="1790"/>
      <c r="F36" s="1790"/>
      <c r="G36" s="1791"/>
    </row>
    <row r="37" spans="1:7" ht="28.5" customHeight="1" thickBot="1">
      <c r="A37" s="1792"/>
      <c r="B37" s="1793"/>
      <c r="C37" s="1794"/>
      <c r="D37" s="560"/>
      <c r="E37" s="561"/>
      <c r="F37" s="561"/>
      <c r="G37" s="562"/>
    </row>
    <row r="38" spans="1:7" ht="23.25" customHeight="1">
      <c r="A38" s="6"/>
      <c r="B38" s="6"/>
      <c r="C38" s="6"/>
      <c r="D38" s="6"/>
      <c r="E38" s="6"/>
      <c r="F38" s="6"/>
      <c r="G38" s="22"/>
    </row>
    <row r="39" spans="1:7" ht="23.25" customHeight="1">
      <c r="A39" s="23" t="s">
        <v>84</v>
      </c>
      <c r="B39" s="23"/>
      <c r="C39" s="24"/>
      <c r="D39" s="24"/>
      <c r="E39" s="24"/>
      <c r="F39" s="24"/>
      <c r="G39" s="24"/>
    </row>
    <row r="40" spans="1:7" ht="23.25" customHeight="1">
      <c r="A40" s="6"/>
      <c r="B40" s="6"/>
      <c r="C40" s="6"/>
      <c r="D40" s="6"/>
      <c r="E40" s="6"/>
      <c r="F40" s="6"/>
      <c r="G40" s="6"/>
    </row>
    <row r="41" spans="1:7" ht="23.25" customHeight="1">
      <c r="A41" s="6"/>
      <c r="B41" s="6"/>
      <c r="C41" s="6"/>
      <c r="D41" s="6"/>
      <c r="E41" s="6"/>
      <c r="F41" s="6"/>
      <c r="G41" s="6"/>
    </row>
    <row r="42" spans="1:7" ht="23.25" customHeight="1">
      <c r="A42" s="6"/>
      <c r="B42" s="6"/>
      <c r="C42" s="6"/>
      <c r="D42" s="6"/>
      <c r="E42" s="6"/>
      <c r="F42" s="6"/>
      <c r="G42" s="6"/>
    </row>
    <row r="43" spans="1:7" ht="23.25" customHeight="1">
      <c r="A43" s="6"/>
      <c r="B43" s="6"/>
      <c r="C43" s="6"/>
      <c r="D43" s="6"/>
      <c r="E43" s="6"/>
      <c r="F43" s="6"/>
      <c r="G43" s="6"/>
    </row>
    <row r="44" spans="1:7" ht="23.25" customHeight="1">
      <c r="A44" s="6"/>
      <c r="B44" s="6"/>
      <c r="C44" s="6"/>
      <c r="D44" s="6"/>
      <c r="E44" s="6"/>
      <c r="F44" s="6"/>
      <c r="G44" s="6"/>
    </row>
    <row r="45" spans="1:7" ht="23.25" customHeight="1">
      <c r="A45" s="6"/>
      <c r="B45" s="6"/>
      <c r="C45" s="6"/>
      <c r="D45" s="6"/>
      <c r="E45" s="6"/>
      <c r="F45" s="6"/>
      <c r="G45" s="6"/>
    </row>
    <row r="46" spans="1:7" ht="23.25" customHeight="1">
      <c r="A46" s="6"/>
      <c r="B46" s="6"/>
      <c r="C46" s="6"/>
      <c r="D46" s="6"/>
      <c r="E46" s="6"/>
      <c r="F46" s="6"/>
      <c r="G46" s="6"/>
    </row>
    <row r="47" spans="1:7" ht="23.25" customHeight="1">
      <c r="A47" s="6"/>
      <c r="B47" s="6"/>
      <c r="C47" s="6"/>
      <c r="D47" s="6"/>
      <c r="E47" s="6"/>
      <c r="F47" s="6"/>
      <c r="G47" s="6"/>
    </row>
    <row r="48" spans="1:7" ht="23.25" customHeight="1">
      <c r="A48" s="6"/>
      <c r="B48" s="6"/>
      <c r="C48" s="6"/>
      <c r="D48" s="6"/>
      <c r="E48" s="6"/>
      <c r="F48" s="6"/>
      <c r="G48" s="6"/>
    </row>
    <row r="49" spans="1:7" ht="23.25" customHeight="1">
      <c r="A49" s="6"/>
      <c r="B49" s="6"/>
      <c r="C49" s="6"/>
      <c r="D49" s="6"/>
      <c r="E49" s="6"/>
      <c r="F49" s="6"/>
      <c r="G49" s="6"/>
    </row>
    <row r="50" spans="1:7" ht="23.25" customHeight="1">
      <c r="A50" s="6"/>
      <c r="B50" s="6"/>
      <c r="C50" s="6"/>
      <c r="D50" s="6"/>
      <c r="E50" s="6"/>
      <c r="F50" s="6"/>
      <c r="G50" s="6"/>
    </row>
    <row r="51" spans="1:7" ht="23.25" customHeight="1">
      <c r="A51" s="6"/>
      <c r="B51" s="6"/>
      <c r="C51" s="6"/>
      <c r="D51" s="6"/>
      <c r="E51" s="6"/>
      <c r="F51" s="6"/>
      <c r="G51" s="6"/>
    </row>
    <row r="52" spans="1:7" ht="23.25" customHeight="1">
      <c r="A52" s="6"/>
      <c r="B52" s="6"/>
      <c r="C52" s="6"/>
      <c r="D52" s="6"/>
      <c r="E52" s="6"/>
      <c r="F52" s="6"/>
      <c r="G52" s="6"/>
    </row>
    <row r="53" spans="1:7" ht="23.25" customHeight="1">
      <c r="A53" s="6"/>
      <c r="B53" s="6"/>
      <c r="C53" s="6"/>
      <c r="D53" s="6"/>
      <c r="E53" s="6"/>
      <c r="F53" s="6"/>
      <c r="G53" s="6"/>
    </row>
    <row r="54" spans="1:7" ht="23.25" customHeight="1">
      <c r="A54" s="6"/>
      <c r="B54" s="6"/>
      <c r="C54" s="6"/>
      <c r="D54" s="6"/>
      <c r="E54" s="6"/>
      <c r="F54" s="6"/>
      <c r="G54" s="6"/>
    </row>
    <row r="55" spans="1:7" ht="23.25" customHeight="1">
      <c r="A55" s="6"/>
      <c r="B55" s="6"/>
      <c r="C55" s="6"/>
      <c r="D55" s="6"/>
      <c r="E55" s="6"/>
      <c r="F55" s="6"/>
      <c r="G55" s="6"/>
    </row>
    <row r="56" spans="1:7" ht="23.25" customHeight="1">
      <c r="A56" s="6"/>
      <c r="B56" s="6"/>
      <c r="C56" s="6"/>
      <c r="D56" s="6"/>
      <c r="E56" s="6"/>
      <c r="F56" s="6"/>
      <c r="G56" s="6"/>
    </row>
    <row r="57" spans="1:7" ht="23.25" customHeight="1">
      <c r="A57" s="6"/>
      <c r="B57" s="6"/>
      <c r="C57" s="6"/>
      <c r="D57" s="6"/>
      <c r="E57" s="6"/>
      <c r="F57" s="6"/>
      <c r="G57" s="6"/>
    </row>
    <row r="58" spans="1:7" ht="23.25" customHeight="1">
      <c r="A58" s="6"/>
      <c r="B58" s="6"/>
      <c r="C58" s="6"/>
      <c r="D58" s="6"/>
      <c r="E58" s="6"/>
      <c r="F58" s="6"/>
      <c r="G58" s="6"/>
    </row>
    <row r="59" spans="1:7" ht="23.25" customHeight="1">
      <c r="A59" s="6"/>
      <c r="B59" s="6"/>
      <c r="C59" s="6"/>
      <c r="D59" s="6"/>
      <c r="E59" s="6"/>
      <c r="F59" s="6"/>
      <c r="G59" s="6"/>
    </row>
    <row r="60" spans="1:7" ht="15.95" customHeight="1">
      <c r="A60" s="6"/>
      <c r="B60" s="6"/>
      <c r="C60" s="6"/>
      <c r="D60" s="6"/>
      <c r="E60" s="6"/>
      <c r="F60" s="6"/>
      <c r="G60" s="6"/>
    </row>
    <row r="61" spans="1:7" ht="11.25" customHeight="1">
      <c r="A61" s="6"/>
      <c r="B61" s="6"/>
      <c r="C61" s="6"/>
      <c r="D61" s="6"/>
      <c r="E61" s="6"/>
      <c r="F61" s="6"/>
      <c r="G61" s="6"/>
    </row>
    <row r="62" spans="1:7" ht="22.5" customHeight="1">
      <c r="A62" s="6"/>
      <c r="B62" s="6"/>
      <c r="C62" s="6"/>
      <c r="D62" s="6"/>
      <c r="E62" s="6"/>
      <c r="F62" s="6"/>
      <c r="G62" s="6"/>
    </row>
    <row r="63" spans="1:7">
      <c r="A63" s="6"/>
      <c r="B63" s="6"/>
      <c r="C63" s="6"/>
      <c r="D63" s="6"/>
      <c r="E63" s="6"/>
      <c r="F63" s="6"/>
      <c r="G63" s="6"/>
    </row>
    <row r="64" spans="1:7">
      <c r="A64" s="6"/>
      <c r="B64" s="6"/>
      <c r="C64" s="6"/>
      <c r="D64" s="6"/>
      <c r="E64" s="6"/>
      <c r="F64" s="6"/>
      <c r="G64" s="6"/>
    </row>
    <row r="65" spans="1:7">
      <c r="A65" s="6"/>
      <c r="B65" s="6"/>
      <c r="C65" s="6"/>
      <c r="D65" s="6"/>
      <c r="E65" s="6"/>
      <c r="F65" s="6"/>
      <c r="G65" s="6"/>
    </row>
    <row r="66" spans="1:7">
      <c r="A66" s="6"/>
      <c r="B66" s="6"/>
      <c r="C66" s="6"/>
      <c r="D66" s="6"/>
      <c r="E66" s="6"/>
      <c r="F66" s="6"/>
      <c r="G66" s="6"/>
    </row>
    <row r="67" spans="1:7">
      <c r="A67" s="6"/>
      <c r="B67" s="6"/>
      <c r="C67" s="6"/>
      <c r="D67" s="6"/>
      <c r="E67" s="6"/>
      <c r="F67" s="6"/>
      <c r="G67" s="6"/>
    </row>
    <row r="68" spans="1:7">
      <c r="A68" s="6"/>
      <c r="B68" s="6"/>
      <c r="C68" s="6"/>
      <c r="D68" s="6"/>
      <c r="E68" s="6"/>
      <c r="F68" s="6"/>
      <c r="G68" s="6"/>
    </row>
    <row r="69" spans="1:7">
      <c r="A69" s="6"/>
      <c r="B69" s="6"/>
      <c r="C69" s="6"/>
      <c r="D69" s="6"/>
      <c r="E69" s="6"/>
      <c r="F69" s="6"/>
      <c r="G69" s="6"/>
    </row>
    <row r="70" spans="1:7">
      <c r="A70" s="6"/>
      <c r="B70" s="6"/>
      <c r="C70" s="6"/>
      <c r="D70" s="6"/>
      <c r="E70" s="6"/>
      <c r="F70" s="6"/>
      <c r="G70" s="6"/>
    </row>
  </sheetData>
  <mergeCells count="13">
    <mergeCell ref="G16:G17"/>
    <mergeCell ref="C11:F14"/>
    <mergeCell ref="A16:A17"/>
    <mergeCell ref="B16:B17"/>
    <mergeCell ref="C16:C17"/>
    <mergeCell ref="D16:D17"/>
    <mergeCell ref="E16:F16"/>
    <mergeCell ref="G1:G4"/>
    <mergeCell ref="C2:F2"/>
    <mergeCell ref="C3:F3"/>
    <mergeCell ref="C4:F4"/>
    <mergeCell ref="B7:F7"/>
    <mergeCell ref="A10:G10"/>
  </mergeCells>
  <pageMargins left="0.19685039370078741" right="0.19685039370078741" top="0.59055118110236227" bottom="0.19685039370078741" header="0" footer="0"/>
  <pageSetup scale="60" orientation="landscape" r:id="rId1"/>
  <headerFooter alignWithMargins="0">
    <oddHeader>&amp;R&amp;"Arial,Normal"&amp;10&amp;K000000E.P. 008</oddHeader>
    <oddFooter xml:space="preserve">&amp;R&amp;8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9"/>
  <sheetViews>
    <sheetView view="pageBreakPreview" zoomScale="85" zoomScaleNormal="40" zoomScaleSheetLayoutView="85" zoomScalePageLayoutView="40" workbookViewId="0">
      <selection activeCell="B10" sqref="B10:H10"/>
    </sheetView>
  </sheetViews>
  <sheetFormatPr baseColWidth="10" defaultColWidth="10.85546875" defaultRowHeight="12.75"/>
  <cols>
    <col min="1" max="2" width="15.7109375" style="61" customWidth="1"/>
    <col min="3" max="3" width="15.7109375" style="198" customWidth="1"/>
    <col min="4" max="4" width="15.7109375" style="61" customWidth="1"/>
    <col min="5" max="6" width="20.7109375" style="61" customWidth="1"/>
    <col min="7" max="8" width="15.7109375" style="61" customWidth="1"/>
    <col min="9" max="10" width="20.7109375" style="61" customWidth="1"/>
    <col min="11" max="16384" width="10.85546875" style="61"/>
  </cols>
  <sheetData>
    <row r="1" spans="1:28" ht="21.75" customHeight="1">
      <c r="A1" s="277"/>
      <c r="B1" s="277"/>
      <c r="C1" s="277"/>
      <c r="D1" s="277"/>
      <c r="E1" s="277"/>
      <c r="F1" s="277"/>
      <c r="G1" s="277"/>
      <c r="H1" s="277"/>
      <c r="I1" s="276" t="s">
        <v>46</v>
      </c>
      <c r="J1" s="276"/>
      <c r="K1" s="194"/>
      <c r="L1" s="194"/>
      <c r="M1" s="194"/>
      <c r="N1" s="194"/>
      <c r="O1" s="194"/>
      <c r="P1" s="194"/>
      <c r="Q1" s="194"/>
      <c r="R1" s="194"/>
      <c r="S1" s="194"/>
      <c r="T1" s="194"/>
      <c r="U1" s="194"/>
      <c r="V1" s="194"/>
      <c r="W1" s="194"/>
      <c r="X1" s="194"/>
      <c r="Y1" s="194"/>
      <c r="Z1" s="194"/>
      <c r="AA1" s="194"/>
      <c r="AB1" s="194"/>
    </row>
    <row r="2" spans="1:28" ht="21.75" customHeight="1">
      <c r="A2" s="277"/>
      <c r="B2" s="277"/>
      <c r="C2" s="277"/>
      <c r="D2" s="195"/>
      <c r="E2" s="195"/>
      <c r="F2" s="195"/>
      <c r="G2" s="195"/>
      <c r="H2" s="277"/>
      <c r="I2" s="276"/>
      <c r="J2" s="276"/>
      <c r="K2" s="194"/>
      <c r="L2" s="194"/>
      <c r="M2" s="194"/>
      <c r="N2" s="194"/>
      <c r="O2" s="194"/>
      <c r="P2" s="194"/>
      <c r="Q2" s="194"/>
      <c r="R2" s="194"/>
      <c r="S2" s="194"/>
      <c r="T2" s="194"/>
      <c r="U2" s="194"/>
      <c r="V2" s="194"/>
      <c r="W2" s="194"/>
      <c r="X2" s="194"/>
      <c r="Y2" s="194"/>
      <c r="Z2" s="194"/>
      <c r="AA2" s="194"/>
      <c r="AB2" s="194"/>
    </row>
    <row r="3" spans="1:28" ht="21.75" customHeight="1">
      <c r="A3" s="277"/>
      <c r="B3" s="277"/>
      <c r="C3" s="277"/>
      <c r="D3" s="195"/>
      <c r="E3" s="195"/>
      <c r="F3" s="195"/>
      <c r="G3" s="195"/>
      <c r="H3" s="277"/>
      <c r="I3" s="276"/>
      <c r="J3" s="276"/>
      <c r="K3" s="194"/>
      <c r="L3" s="194"/>
      <c r="M3" s="194"/>
      <c r="N3" s="194"/>
      <c r="O3" s="194"/>
      <c r="P3" s="194"/>
      <c r="Q3" s="194"/>
      <c r="R3" s="194"/>
      <c r="S3" s="194"/>
      <c r="T3" s="194"/>
      <c r="U3" s="194"/>
      <c r="V3" s="194"/>
      <c r="W3" s="194"/>
      <c r="X3" s="194"/>
      <c r="Y3" s="194"/>
      <c r="Z3" s="194"/>
      <c r="AA3" s="194"/>
      <c r="AB3" s="194"/>
    </row>
    <row r="4" spans="1:28" ht="15" customHeight="1">
      <c r="A4" s="274"/>
      <c r="B4" s="275" t="s">
        <v>63</v>
      </c>
      <c r="C4" s="275"/>
      <c r="D4" s="275"/>
      <c r="E4" s="275"/>
      <c r="F4" s="275"/>
      <c r="G4" s="275"/>
      <c r="H4" s="275"/>
      <c r="I4" s="274"/>
      <c r="J4" s="274"/>
    </row>
    <row r="5" spans="1:28" ht="6.95" customHeight="1">
      <c r="A5" s="269"/>
      <c r="B5" s="269"/>
      <c r="C5" s="267"/>
      <c r="D5" s="268" t="s">
        <v>62</v>
      </c>
      <c r="E5" s="268"/>
      <c r="F5" s="268"/>
      <c r="G5" s="268"/>
      <c r="H5" s="273"/>
      <c r="I5" s="273"/>
      <c r="J5" s="273"/>
    </row>
    <row r="6" spans="1:28" ht="6.95" customHeight="1">
      <c r="A6" s="272"/>
      <c r="B6" s="272"/>
      <c r="C6" s="271"/>
      <c r="D6" s="268"/>
      <c r="E6" s="268"/>
      <c r="F6" s="268"/>
      <c r="G6" s="268"/>
      <c r="H6" s="270"/>
      <c r="I6" s="270"/>
      <c r="J6" s="270"/>
    </row>
    <row r="7" spans="1:28" ht="6.95" customHeight="1">
      <c r="A7" s="269"/>
      <c r="B7" s="269"/>
      <c r="C7" s="267"/>
      <c r="D7" s="268"/>
      <c r="E7" s="268"/>
      <c r="F7" s="268"/>
      <c r="G7" s="268"/>
      <c r="H7" s="267"/>
      <c r="I7" s="267"/>
      <c r="J7" s="267"/>
    </row>
    <row r="8" spans="1:28" ht="45.75" customHeight="1">
      <c r="A8" s="259" t="s">
        <v>0</v>
      </c>
      <c r="B8" s="266"/>
      <c r="C8" s="266"/>
      <c r="D8" s="266"/>
      <c r="E8" s="266"/>
      <c r="F8" s="266"/>
      <c r="G8" s="266"/>
      <c r="H8" s="266"/>
      <c r="I8" s="266"/>
      <c r="J8" s="266"/>
    </row>
    <row r="9" spans="1:28" ht="15" customHeight="1">
      <c r="A9" s="259" t="s">
        <v>44</v>
      </c>
      <c r="B9" s="265"/>
      <c r="C9" s="265"/>
      <c r="D9" s="265"/>
      <c r="E9" s="259"/>
      <c r="F9" s="264"/>
      <c r="G9" s="256"/>
      <c r="H9" s="264"/>
      <c r="I9" s="255"/>
      <c r="J9" s="255"/>
    </row>
    <row r="10" spans="1:28" ht="15" customHeight="1">
      <c r="A10" s="259" t="s">
        <v>21</v>
      </c>
      <c r="B10" s="262"/>
      <c r="C10" s="262"/>
      <c r="D10" s="262"/>
      <c r="E10" s="256" t="s">
        <v>61</v>
      </c>
      <c r="F10" s="263"/>
      <c r="G10" s="256" t="s">
        <v>60</v>
      </c>
      <c r="H10" s="263"/>
      <c r="I10" s="260"/>
      <c r="J10" s="260"/>
    </row>
    <row r="11" spans="1:28" ht="15" customHeight="1">
      <c r="A11" s="259" t="s">
        <v>22</v>
      </c>
      <c r="B11" s="262" t="str">
        <f>'F 2.1'!B11:H11</f>
        <v>XXXXXXX</v>
      </c>
      <c r="C11" s="262"/>
      <c r="D11" s="262"/>
      <c r="E11" s="256" t="s">
        <v>59</v>
      </c>
      <c r="F11" s="261"/>
      <c r="G11" s="260"/>
      <c r="H11" s="260"/>
      <c r="I11" s="260"/>
      <c r="J11" s="260"/>
    </row>
    <row r="12" spans="1:28" ht="14.25" customHeight="1">
      <c r="A12" s="259" t="s">
        <v>58</v>
      </c>
      <c r="B12" s="258"/>
      <c r="C12" s="258"/>
      <c r="D12" s="258"/>
      <c r="E12" s="256" t="s">
        <v>57</v>
      </c>
      <c r="F12" s="257"/>
      <c r="G12" s="256" t="s">
        <v>56</v>
      </c>
      <c r="H12" s="255"/>
      <c r="I12" s="255"/>
      <c r="J12" s="255"/>
    </row>
    <row r="13" spans="1:28" s="65" customFormat="1" ht="6.75" customHeight="1">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row>
    <row r="14" spans="1:28" s="65" customFormat="1" ht="15" customHeight="1">
      <c r="A14" s="58"/>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row>
    <row r="15" spans="1:28" s="65" customFormat="1" ht="6.75" customHeight="1" thickBot="1">
      <c r="A15" s="29"/>
      <c r="B15" s="29"/>
      <c r="C15" s="29"/>
      <c r="D15" s="254"/>
      <c r="E15" s="254"/>
      <c r="F15" s="254"/>
      <c r="G15" s="253"/>
      <c r="H15" s="253"/>
      <c r="I15" s="253"/>
      <c r="J15" s="253"/>
      <c r="K15" s="253"/>
      <c r="L15" s="253"/>
      <c r="M15" s="253"/>
      <c r="N15" s="253"/>
      <c r="O15" s="253"/>
      <c r="P15" s="253"/>
      <c r="Q15" s="253"/>
      <c r="R15" s="253"/>
      <c r="S15" s="253"/>
      <c r="T15" s="253"/>
      <c r="U15" s="253"/>
      <c r="V15" s="253"/>
      <c r="W15" s="253"/>
      <c r="X15" s="253"/>
      <c r="Y15" s="253"/>
      <c r="Z15" s="253"/>
      <c r="AA15" s="253"/>
      <c r="AB15" s="252"/>
    </row>
    <row r="16" spans="1:28" ht="20.100000000000001" customHeight="1" thickTop="1" thickBot="1">
      <c r="A16" s="251" t="s">
        <v>55</v>
      </c>
      <c r="B16" s="250"/>
      <c r="C16" s="249" t="s">
        <v>54</v>
      </c>
      <c r="D16" s="249"/>
      <c r="E16" s="249"/>
      <c r="F16" s="249"/>
      <c r="G16" s="249"/>
      <c r="H16" s="249"/>
      <c r="I16" s="249"/>
      <c r="J16" s="248"/>
    </row>
    <row r="17" spans="1:10" ht="20.100000000000001" customHeight="1" thickBot="1">
      <c r="A17" s="247" t="s">
        <v>53</v>
      </c>
      <c r="B17" s="246" t="s">
        <v>38</v>
      </c>
      <c r="C17" s="244" t="s">
        <v>52</v>
      </c>
      <c r="D17" s="244" t="s">
        <v>51</v>
      </c>
      <c r="E17" s="242" t="s">
        <v>48</v>
      </c>
      <c r="F17" s="245"/>
      <c r="G17" s="244" t="s">
        <v>50</v>
      </c>
      <c r="H17" s="243" t="s">
        <v>49</v>
      </c>
      <c r="I17" s="242" t="s">
        <v>48</v>
      </c>
      <c r="J17" s="241"/>
    </row>
    <row r="18" spans="1:10" ht="15" customHeight="1">
      <c r="A18" s="228"/>
      <c r="B18" s="236"/>
      <c r="C18" s="240"/>
      <c r="D18" s="223"/>
      <c r="E18" s="225"/>
      <c r="F18" s="225"/>
      <c r="G18" s="240"/>
      <c r="H18" s="223"/>
      <c r="I18" s="239"/>
      <c r="J18" s="238"/>
    </row>
    <row r="19" spans="1:10" ht="15" customHeight="1">
      <c r="A19" s="231"/>
      <c r="B19" s="227"/>
      <c r="C19" s="218"/>
      <c r="D19" s="214"/>
      <c r="E19" s="217"/>
      <c r="F19" s="216"/>
      <c r="G19" s="215"/>
      <c r="H19" s="214"/>
      <c r="I19" s="213"/>
      <c r="J19" s="212"/>
    </row>
    <row r="20" spans="1:10" ht="14.25" customHeight="1">
      <c r="A20" s="220"/>
      <c r="B20" s="219"/>
      <c r="C20" s="218"/>
      <c r="D20" s="214"/>
      <c r="E20" s="235"/>
      <c r="F20" s="234"/>
      <c r="G20" s="215"/>
      <c r="H20" s="214"/>
      <c r="I20" s="233"/>
      <c r="J20" s="232"/>
    </row>
    <row r="21" spans="1:10" ht="15" customHeight="1">
      <c r="A21" s="228"/>
      <c r="B21" s="236"/>
      <c r="C21" s="226"/>
      <c r="D21" s="237"/>
      <c r="E21" s="217"/>
      <c r="F21" s="216"/>
      <c r="G21" s="215"/>
      <c r="H21" s="237"/>
      <c r="I21" s="230"/>
      <c r="J21" s="229"/>
    </row>
    <row r="22" spans="1:10" ht="15" customHeight="1">
      <c r="A22" s="228"/>
      <c r="B22" s="227"/>
      <c r="C22" s="226"/>
      <c r="D22" s="223"/>
      <c r="E22" s="225"/>
      <c r="F22" s="224"/>
      <c r="G22" s="215"/>
      <c r="H22" s="223"/>
      <c r="I22" s="222"/>
      <c r="J22" s="221"/>
    </row>
    <row r="23" spans="1:10" ht="15" customHeight="1">
      <c r="A23" s="220"/>
      <c r="B23" s="219"/>
      <c r="C23" s="218"/>
      <c r="D23" s="214"/>
      <c r="E23" s="217"/>
      <c r="F23" s="216"/>
      <c r="G23" s="215"/>
      <c r="H23" s="214"/>
      <c r="I23" s="213"/>
      <c r="J23" s="212"/>
    </row>
    <row r="24" spans="1:10" ht="15" customHeight="1">
      <c r="A24" s="228"/>
      <c r="B24" s="236"/>
      <c r="C24" s="218"/>
      <c r="D24" s="214"/>
      <c r="E24" s="235"/>
      <c r="F24" s="234"/>
      <c r="G24" s="215"/>
      <c r="H24" s="214"/>
      <c r="I24" s="233"/>
      <c r="J24" s="232"/>
    </row>
    <row r="25" spans="1:10" ht="15" customHeight="1">
      <c r="A25" s="231"/>
      <c r="B25" s="227"/>
      <c r="C25" s="226"/>
      <c r="D25" s="223"/>
      <c r="E25" s="217"/>
      <c r="F25" s="216"/>
      <c r="G25" s="215"/>
      <c r="H25" s="223"/>
      <c r="I25" s="230"/>
      <c r="J25" s="229"/>
    </row>
    <row r="26" spans="1:10" ht="15" customHeight="1">
      <c r="A26" s="228"/>
      <c r="B26" s="227"/>
      <c r="C26" s="226"/>
      <c r="D26" s="223"/>
      <c r="E26" s="225"/>
      <c r="F26" s="224"/>
      <c r="G26" s="215"/>
      <c r="H26" s="223"/>
      <c r="I26" s="222"/>
      <c r="J26" s="221"/>
    </row>
    <row r="27" spans="1:10" ht="15" customHeight="1">
      <c r="A27" s="220"/>
      <c r="B27" s="219"/>
      <c r="C27" s="218"/>
      <c r="D27" s="214"/>
      <c r="E27" s="217"/>
      <c r="F27" s="216"/>
      <c r="G27" s="215"/>
      <c r="H27" s="214"/>
      <c r="I27" s="213"/>
      <c r="J27" s="212"/>
    </row>
    <row r="28" spans="1:10" ht="15" customHeight="1">
      <c r="A28" s="228"/>
      <c r="B28" s="236"/>
      <c r="C28" s="218"/>
      <c r="D28" s="214"/>
      <c r="E28" s="235"/>
      <c r="F28" s="234"/>
      <c r="G28" s="215"/>
      <c r="H28" s="214"/>
      <c r="I28" s="233"/>
      <c r="J28" s="232"/>
    </row>
    <row r="29" spans="1:10" ht="15" customHeight="1">
      <c r="A29" s="231"/>
      <c r="B29" s="227"/>
      <c r="C29" s="226"/>
      <c r="D29" s="223"/>
      <c r="E29" s="217"/>
      <c r="F29" s="216"/>
      <c r="G29" s="215"/>
      <c r="H29" s="223"/>
      <c r="I29" s="230"/>
      <c r="J29" s="229"/>
    </row>
    <row r="30" spans="1:10" ht="15" customHeight="1">
      <c r="A30" s="228"/>
      <c r="B30" s="227"/>
      <c r="C30" s="226"/>
      <c r="D30" s="223"/>
      <c r="E30" s="225"/>
      <c r="F30" s="224"/>
      <c r="G30" s="215"/>
      <c r="H30" s="223"/>
      <c r="I30" s="222"/>
      <c r="J30" s="221"/>
    </row>
    <row r="31" spans="1:10" ht="15" customHeight="1">
      <c r="A31" s="220"/>
      <c r="B31" s="219"/>
      <c r="C31" s="218"/>
      <c r="D31" s="214"/>
      <c r="E31" s="217"/>
      <c r="F31" s="216"/>
      <c r="G31" s="215"/>
      <c r="H31" s="214"/>
      <c r="I31" s="213"/>
      <c r="J31" s="212"/>
    </row>
    <row r="32" spans="1:10" ht="15" customHeight="1">
      <c r="A32" s="228"/>
      <c r="B32" s="236"/>
      <c r="C32" s="218"/>
      <c r="D32" s="214"/>
      <c r="E32" s="235"/>
      <c r="F32" s="234"/>
      <c r="G32" s="215"/>
      <c r="H32" s="214"/>
      <c r="I32" s="233"/>
      <c r="J32" s="232"/>
    </row>
    <row r="33" spans="1:10" ht="15" customHeight="1">
      <c r="A33" s="228"/>
      <c r="B33" s="227"/>
      <c r="C33" s="226"/>
      <c r="D33" s="223"/>
      <c r="E33" s="225"/>
      <c r="F33" s="224"/>
      <c r="G33" s="215"/>
      <c r="H33" s="223"/>
      <c r="I33" s="222"/>
      <c r="J33" s="221"/>
    </row>
    <row r="34" spans="1:10" ht="15" customHeight="1">
      <c r="A34" s="220"/>
      <c r="B34" s="219"/>
      <c r="C34" s="218"/>
      <c r="D34" s="214"/>
      <c r="E34" s="217"/>
      <c r="F34" s="216"/>
      <c r="G34" s="215"/>
      <c r="H34" s="214"/>
      <c r="I34" s="213"/>
      <c r="J34" s="212"/>
    </row>
    <row r="35" spans="1:10" ht="15" customHeight="1">
      <c r="A35" s="228"/>
      <c r="B35" s="236"/>
      <c r="C35" s="218"/>
      <c r="D35" s="214"/>
      <c r="E35" s="235"/>
      <c r="F35" s="234"/>
      <c r="G35" s="215"/>
      <c r="H35" s="214"/>
      <c r="I35" s="233"/>
      <c r="J35" s="232"/>
    </row>
    <row r="36" spans="1:10" ht="15" customHeight="1">
      <c r="A36" s="231"/>
      <c r="B36" s="227"/>
      <c r="C36" s="226"/>
      <c r="D36" s="223"/>
      <c r="E36" s="217"/>
      <c r="F36" s="216"/>
      <c r="G36" s="215"/>
      <c r="H36" s="223"/>
      <c r="I36" s="230"/>
      <c r="J36" s="229"/>
    </row>
    <row r="37" spans="1:10" ht="15" customHeight="1">
      <c r="A37" s="228"/>
      <c r="B37" s="227"/>
      <c r="C37" s="226"/>
      <c r="D37" s="223"/>
      <c r="E37" s="225"/>
      <c r="F37" s="224"/>
      <c r="G37" s="215"/>
      <c r="H37" s="223"/>
      <c r="I37" s="222"/>
      <c r="J37" s="221"/>
    </row>
    <row r="38" spans="1:10" ht="15" customHeight="1">
      <c r="A38" s="220"/>
      <c r="B38" s="219"/>
      <c r="C38" s="218"/>
      <c r="D38" s="214"/>
      <c r="E38" s="217"/>
      <c r="F38" s="216"/>
      <c r="G38" s="215"/>
      <c r="H38" s="214"/>
      <c r="I38" s="213"/>
      <c r="J38" s="212"/>
    </row>
    <row r="39" spans="1:10" ht="15" customHeight="1">
      <c r="A39" s="228"/>
      <c r="B39" s="236"/>
      <c r="C39" s="218"/>
      <c r="D39" s="214"/>
      <c r="E39" s="235"/>
      <c r="F39" s="234"/>
      <c r="G39" s="215"/>
      <c r="H39" s="214"/>
      <c r="I39" s="233"/>
      <c r="J39" s="232"/>
    </row>
    <row r="40" spans="1:10" ht="15" customHeight="1">
      <c r="A40" s="231"/>
      <c r="B40" s="227"/>
      <c r="C40" s="226"/>
      <c r="D40" s="223"/>
      <c r="E40" s="217"/>
      <c r="F40" s="216"/>
      <c r="G40" s="215"/>
      <c r="H40" s="223"/>
      <c r="I40" s="230"/>
      <c r="J40" s="229"/>
    </row>
    <row r="41" spans="1:10" ht="15" customHeight="1">
      <c r="A41" s="228"/>
      <c r="B41" s="227"/>
      <c r="C41" s="226"/>
      <c r="D41" s="223"/>
      <c r="E41" s="225"/>
      <c r="F41" s="224"/>
      <c r="G41" s="215"/>
      <c r="H41" s="223"/>
      <c r="I41" s="222"/>
      <c r="J41" s="221"/>
    </row>
    <row r="42" spans="1:10" ht="15" customHeight="1">
      <c r="A42" s="220"/>
      <c r="B42" s="219"/>
      <c r="C42" s="218"/>
      <c r="D42" s="214"/>
      <c r="E42" s="217"/>
      <c r="F42" s="216"/>
      <c r="G42" s="215"/>
      <c r="H42" s="214"/>
      <c r="I42" s="213"/>
      <c r="J42" s="212"/>
    </row>
    <row r="43" spans="1:10" ht="15" customHeight="1" thickBot="1">
      <c r="A43" s="211"/>
      <c r="B43" s="210"/>
      <c r="C43" s="209"/>
      <c r="D43" s="205"/>
      <c r="E43" s="208"/>
      <c r="F43" s="207"/>
      <c r="G43" s="206"/>
      <c r="H43" s="205"/>
      <c r="I43" s="204"/>
      <c r="J43" s="203"/>
    </row>
    <row r="44" spans="1:10" ht="13.5" thickTop="1">
      <c r="A44" s="199"/>
      <c r="B44" s="199"/>
      <c r="C44" s="202"/>
      <c r="D44" s="199"/>
      <c r="E44" s="199"/>
      <c r="F44" s="199"/>
      <c r="G44" s="199"/>
      <c r="H44" s="201"/>
      <c r="I44" s="201"/>
      <c r="J44" s="201"/>
    </row>
    <row r="45" spans="1:10">
      <c r="A45" s="199"/>
      <c r="B45" s="199"/>
      <c r="C45" s="199"/>
      <c r="D45" s="199"/>
      <c r="E45" s="199"/>
      <c r="F45" s="199"/>
      <c r="G45" s="199"/>
      <c r="H45" s="199"/>
      <c r="I45" s="199"/>
      <c r="J45" s="199"/>
    </row>
    <row r="46" spans="1:10">
      <c r="A46" s="199"/>
      <c r="B46" s="199"/>
      <c r="C46" s="199"/>
      <c r="D46" s="199"/>
      <c r="E46" s="199"/>
      <c r="F46" s="199"/>
      <c r="G46" s="199"/>
      <c r="H46" s="199"/>
      <c r="I46" s="199"/>
      <c r="J46" s="199"/>
    </row>
    <row r="47" spans="1:10">
      <c r="A47" s="199"/>
      <c r="B47" s="199"/>
      <c r="C47" s="199"/>
      <c r="D47" s="199"/>
      <c r="E47" s="199"/>
      <c r="F47" s="199"/>
      <c r="G47" s="199"/>
      <c r="H47" s="199"/>
      <c r="I47" s="199"/>
      <c r="J47" s="199"/>
    </row>
    <row r="48" spans="1:10">
      <c r="A48" s="199"/>
      <c r="B48" s="199"/>
      <c r="C48" s="199"/>
      <c r="D48" s="199"/>
      <c r="E48" s="199"/>
      <c r="F48" s="199"/>
      <c r="G48" s="199"/>
      <c r="H48" s="199"/>
      <c r="I48" s="199"/>
      <c r="J48" s="199"/>
    </row>
    <row r="49" spans="1:10">
      <c r="A49" s="199"/>
      <c r="B49" s="199"/>
      <c r="C49" s="199"/>
      <c r="D49" s="199"/>
      <c r="E49" s="199"/>
      <c r="F49" s="199"/>
      <c r="G49" s="199"/>
      <c r="H49" s="199"/>
      <c r="I49" s="199"/>
      <c r="J49" s="199"/>
    </row>
    <row r="50" spans="1:10">
      <c r="A50" s="199"/>
      <c r="B50" s="199"/>
      <c r="C50" s="199"/>
      <c r="D50" s="199"/>
      <c r="E50" s="199"/>
      <c r="F50" s="199"/>
      <c r="G50" s="199"/>
      <c r="H50" s="199"/>
      <c r="I50" s="199"/>
      <c r="J50" s="199"/>
    </row>
    <row r="51" spans="1:10">
      <c r="A51" s="199"/>
      <c r="B51" s="199"/>
      <c r="C51" s="199"/>
      <c r="D51" s="199"/>
      <c r="E51" s="199"/>
      <c r="F51" s="199"/>
      <c r="G51" s="199"/>
      <c r="H51" s="199"/>
      <c r="I51" s="199"/>
      <c r="J51" s="199"/>
    </row>
    <row r="52" spans="1:10">
      <c r="A52" s="199"/>
      <c r="B52" s="199"/>
      <c r="C52" s="199"/>
      <c r="D52" s="199"/>
      <c r="E52" s="199"/>
      <c r="F52" s="199"/>
      <c r="G52" s="199"/>
      <c r="H52" s="199"/>
      <c r="I52" s="199"/>
      <c r="J52" s="199"/>
    </row>
    <row r="53" spans="1:10">
      <c r="A53" s="75" t="s">
        <v>32</v>
      </c>
      <c r="B53" s="200"/>
      <c r="C53" s="200"/>
      <c r="D53" s="200"/>
      <c r="E53" s="200"/>
      <c r="F53" s="200"/>
      <c r="G53" s="200"/>
      <c r="H53" s="200"/>
      <c r="I53" s="200"/>
      <c r="J53" s="200"/>
    </row>
    <row r="54" spans="1:10">
      <c r="A54" s="199"/>
      <c r="B54" s="199"/>
      <c r="C54" s="199"/>
      <c r="D54" s="199"/>
      <c r="E54" s="199"/>
      <c r="F54" s="199"/>
      <c r="G54" s="199"/>
      <c r="H54" s="199"/>
      <c r="I54" s="199"/>
      <c r="J54" s="199"/>
    </row>
    <row r="55" spans="1:10">
      <c r="A55" s="199"/>
      <c r="B55" s="199"/>
      <c r="C55" s="199"/>
      <c r="D55" s="199"/>
      <c r="E55" s="199"/>
      <c r="F55" s="199"/>
      <c r="G55" s="199"/>
      <c r="H55" s="199"/>
      <c r="I55" s="199"/>
      <c r="J55" s="199"/>
    </row>
    <row r="56" spans="1:10">
      <c r="A56" s="199"/>
      <c r="B56" s="199"/>
      <c r="C56" s="199"/>
      <c r="D56" s="199"/>
      <c r="E56" s="199"/>
      <c r="F56" s="199"/>
      <c r="G56" s="199"/>
      <c r="H56" s="199"/>
      <c r="I56" s="199"/>
      <c r="J56" s="199"/>
    </row>
    <row r="59" spans="1:10">
      <c r="E59" s="62" t="s">
        <v>47</v>
      </c>
    </row>
  </sheetData>
  <mergeCells count="24">
    <mergeCell ref="B12:D12"/>
    <mergeCell ref="H5:J5"/>
    <mergeCell ref="D5:G7"/>
    <mergeCell ref="B9:D9"/>
    <mergeCell ref="I26:J26"/>
    <mergeCell ref="I30:J30"/>
    <mergeCell ref="A16:B16"/>
    <mergeCell ref="C16:J16"/>
    <mergeCell ref="B4:H4"/>
    <mergeCell ref="A13:AB13"/>
    <mergeCell ref="A14:AB14"/>
    <mergeCell ref="B8:J8"/>
    <mergeCell ref="B10:D10"/>
    <mergeCell ref="B11:D11"/>
    <mergeCell ref="D3:G3"/>
    <mergeCell ref="D2:G2"/>
    <mergeCell ref="I1:J3"/>
    <mergeCell ref="I33:J33"/>
    <mergeCell ref="I37:J37"/>
    <mergeCell ref="I41:J41"/>
    <mergeCell ref="E17:F17"/>
    <mergeCell ref="I17:J17"/>
    <mergeCell ref="I18:J18"/>
    <mergeCell ref="I22:J22"/>
  </mergeCells>
  <printOptions horizontalCentered="1" verticalCentered="1"/>
  <pageMargins left="0.59055118110236227" right="0.59055118110236227" top="0.39370078740157483" bottom="0.78740157480314965" header="0.31496062992125984" footer="0.59055118110236227"/>
  <pageSetup scale="54" orientation="landscape" r:id="rId1"/>
  <headerFooter>
    <oddHeader>&amp;R&amp;"Arial,Negrita"&amp;12&amp;K000000FORMATO E.P. 002.2</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view="pageBreakPreview" zoomScale="75" zoomScaleNormal="75" zoomScaleSheetLayoutView="55" zoomScalePageLayoutView="75" workbookViewId="0">
      <selection activeCell="E11" sqref="E11"/>
    </sheetView>
  </sheetViews>
  <sheetFormatPr baseColWidth="10" defaultColWidth="10.85546875" defaultRowHeight="12.75"/>
  <cols>
    <col min="1" max="1" width="8.28515625" style="8" customWidth="1"/>
    <col min="2" max="2" width="41.85546875" style="8" customWidth="1"/>
    <col min="3" max="3" width="12.7109375" style="8" customWidth="1"/>
    <col min="4" max="4" width="13.7109375" style="8" customWidth="1"/>
    <col min="5" max="5" width="53.7109375" style="8" customWidth="1"/>
    <col min="6" max="6" width="35" style="8" customWidth="1"/>
    <col min="7" max="7" width="34.140625" style="8" customWidth="1"/>
    <col min="8" max="8" width="36.42578125" style="8" customWidth="1"/>
    <col min="9" max="16384" width="10.85546875" style="8"/>
  </cols>
  <sheetData>
    <row r="1" spans="1:8" s="1" customFormat="1" ht="20.25">
      <c r="A1" s="418"/>
      <c r="B1" s="418"/>
      <c r="C1" s="418"/>
      <c r="D1" s="418"/>
      <c r="E1" s="418"/>
      <c r="F1" s="418"/>
      <c r="G1" s="418"/>
      <c r="H1" s="418"/>
    </row>
    <row r="2" spans="1:8" s="1" customFormat="1" ht="18" customHeight="1">
      <c r="A2" s="704"/>
      <c r="B2" s="704"/>
      <c r="C2" s="704"/>
      <c r="D2" s="707"/>
      <c r="E2" s="707"/>
      <c r="F2" s="707"/>
      <c r="G2" s="705"/>
      <c r="H2" s="706"/>
    </row>
    <row r="3" spans="1:8" s="1" customFormat="1" ht="18" customHeight="1">
      <c r="A3" s="704"/>
      <c r="B3" s="704"/>
      <c r="C3" s="704"/>
      <c r="D3" s="707"/>
      <c r="E3" s="707"/>
      <c r="F3" s="707"/>
      <c r="G3" s="705"/>
      <c r="H3" s="706"/>
    </row>
    <row r="4" spans="1:8" s="1" customFormat="1" ht="18" customHeight="1">
      <c r="A4" s="704"/>
      <c r="B4" s="704"/>
      <c r="C4" s="704"/>
      <c r="D4" s="707"/>
      <c r="E4" s="707"/>
      <c r="F4" s="707"/>
      <c r="G4" s="705"/>
      <c r="H4" s="706"/>
    </row>
    <row r="5" spans="1:8" s="1" customFormat="1" ht="20.25">
      <c r="A5" s="708"/>
      <c r="B5" s="708"/>
      <c r="C5" s="708"/>
      <c r="D5" s="708"/>
      <c r="E5" s="708"/>
      <c r="F5" s="708"/>
      <c r="G5" s="708"/>
      <c r="H5" s="708"/>
    </row>
    <row r="6" spans="1:8" s="1" customFormat="1" ht="45.95" customHeight="1">
      <c r="A6" s="2"/>
      <c r="B6" s="709" t="s">
        <v>0</v>
      </c>
      <c r="C6" s="710"/>
      <c r="D6" s="710"/>
      <c r="E6" s="710"/>
      <c r="F6" s="710"/>
      <c r="G6" s="710"/>
      <c r="H6" s="711"/>
    </row>
    <row r="7" spans="1:8" s="1" customFormat="1" ht="30.95" customHeight="1">
      <c r="A7" s="5"/>
      <c r="B7" s="712" t="s">
        <v>44</v>
      </c>
      <c r="C7" s="713"/>
      <c r="D7" s="713"/>
      <c r="E7" s="713"/>
      <c r="F7" s="714"/>
      <c r="G7" s="714"/>
      <c r="H7" s="714"/>
    </row>
    <row r="8" spans="1:8" s="1" customFormat="1" ht="30.95" customHeight="1">
      <c r="A8" s="5"/>
      <c r="B8" s="712" t="s">
        <v>42</v>
      </c>
      <c r="C8" s="713"/>
      <c r="D8" s="713"/>
      <c r="E8" s="713"/>
      <c r="F8" s="714"/>
      <c r="G8" s="714"/>
      <c r="H8" s="714"/>
    </row>
    <row r="9" spans="1:8" s="1" customFormat="1" ht="30.95" customHeight="1">
      <c r="A9" s="5"/>
      <c r="B9" s="712" t="s">
        <v>22</v>
      </c>
      <c r="C9" s="713" t="s">
        <v>893</v>
      </c>
      <c r="D9" s="713"/>
      <c r="E9" s="713"/>
      <c r="F9" s="714"/>
      <c r="G9" s="714"/>
      <c r="H9" s="714"/>
    </row>
    <row r="10" spans="1:8" s="171" customFormat="1" ht="14.25" customHeight="1">
      <c r="A10" s="715"/>
      <c r="B10" s="715"/>
      <c r="C10" s="716"/>
      <c r="D10" s="716"/>
      <c r="E10" s="716"/>
      <c r="F10" s="716"/>
      <c r="G10" s="715"/>
      <c r="H10" s="715"/>
    </row>
    <row r="11" spans="1:8" ht="14.25" customHeight="1">
      <c r="A11" s="718"/>
      <c r="B11" s="719"/>
      <c r="C11" s="716"/>
      <c r="D11" s="716" t="s">
        <v>894</v>
      </c>
      <c r="E11" s="716"/>
      <c r="F11" s="716"/>
      <c r="G11" s="716"/>
      <c r="H11" s="720"/>
    </row>
    <row r="12" spans="1:8" s="171" customFormat="1" ht="14.25" customHeight="1">
      <c r="A12" s="715"/>
      <c r="B12" s="715"/>
      <c r="C12" s="721"/>
      <c r="D12" s="721"/>
      <c r="E12" s="721"/>
      <c r="F12" s="721"/>
      <c r="G12" s="715"/>
      <c r="H12" s="715"/>
    </row>
    <row r="13" spans="1:8" ht="33.75" customHeight="1">
      <c r="A13" s="723" t="s">
        <v>1</v>
      </c>
      <c r="B13" s="723" t="s">
        <v>2</v>
      </c>
      <c r="C13" s="724" t="s">
        <v>895</v>
      </c>
      <c r="D13" s="724"/>
      <c r="E13" s="723" t="s">
        <v>145</v>
      </c>
      <c r="F13" s="725" t="s">
        <v>152</v>
      </c>
      <c r="G13" s="725"/>
      <c r="H13" s="725"/>
    </row>
    <row r="14" spans="1:8" ht="22.5" customHeight="1">
      <c r="A14" s="723"/>
      <c r="B14" s="723"/>
      <c r="C14" s="726" t="s">
        <v>153</v>
      </c>
      <c r="D14" s="726" t="s">
        <v>154</v>
      </c>
      <c r="E14" s="723"/>
      <c r="F14" s="725"/>
      <c r="G14" s="725"/>
      <c r="H14" s="725"/>
    </row>
    <row r="15" spans="1:8" ht="12.75" customHeight="1" thickBot="1">
      <c r="A15" s="13"/>
      <c r="B15" s="13"/>
      <c r="C15" s="14"/>
      <c r="D15" s="14"/>
      <c r="E15" s="14"/>
      <c r="F15" s="13"/>
    </row>
    <row r="16" spans="1:8" ht="20.25">
      <c r="A16" s="727"/>
      <c r="B16" s="728"/>
      <c r="C16" s="729"/>
      <c r="D16" s="730"/>
      <c r="E16" s="730"/>
      <c r="F16" s="730"/>
      <c r="G16" s="730"/>
      <c r="H16" s="731"/>
    </row>
    <row r="17" spans="1:8" ht="144.94999999999999" customHeight="1">
      <c r="A17" s="732"/>
      <c r="B17" s="733" t="s">
        <v>896</v>
      </c>
      <c r="C17" s="1795" t="s">
        <v>23</v>
      </c>
      <c r="D17" s="735"/>
      <c r="E17" s="735"/>
      <c r="F17" s="735"/>
      <c r="G17" s="735"/>
      <c r="H17" s="736"/>
    </row>
    <row r="18" spans="1:8" ht="144.94999999999999" customHeight="1">
      <c r="A18" s="732"/>
      <c r="B18" s="733"/>
      <c r="C18" s="734"/>
      <c r="D18" s="735"/>
      <c r="E18" s="735"/>
      <c r="F18" s="735"/>
      <c r="G18" s="735"/>
      <c r="H18" s="736"/>
    </row>
    <row r="19" spans="1:8" ht="144.94999999999999" customHeight="1" thickBot="1">
      <c r="A19" s="1796"/>
      <c r="B19" s="749"/>
      <c r="C19" s="1797"/>
      <c r="D19" s="1797"/>
      <c r="E19" s="1797"/>
      <c r="F19" s="1798"/>
      <c r="G19" s="1798"/>
      <c r="H19" s="1799"/>
    </row>
  </sheetData>
  <mergeCells count="13">
    <mergeCell ref="F13:H14"/>
    <mergeCell ref="C8:E8"/>
    <mergeCell ref="C9:E9"/>
    <mergeCell ref="A13:A14"/>
    <mergeCell ref="B13:B14"/>
    <mergeCell ref="C13:D13"/>
    <mergeCell ref="E13:E14"/>
    <mergeCell ref="D2:F2"/>
    <mergeCell ref="H2:H4"/>
    <mergeCell ref="D3:F3"/>
    <mergeCell ref="D4:F4"/>
    <mergeCell ref="C6:G6"/>
    <mergeCell ref="C7:E7"/>
  </mergeCells>
  <pageMargins left="0.39370078740157483" right="0.19685039370078741" top="0.19685039370078741" bottom="0.19685039370078741" header="0" footer="0"/>
  <pageSetup scale="53" orientation="landscape" horizontalDpi="4294967292" verticalDpi="4294967292" r:id="rId1"/>
  <headerFooter alignWithMargins="0">
    <oddHeader>&amp;R&amp;"Arial,Negrita"&amp;12&amp;K000000FORMATO E.P. 009</oddHeader>
    <oddFooter xml:space="preserve">&amp;R&amp;8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8"/>
  <sheetViews>
    <sheetView view="pageBreakPreview" zoomScale="50" zoomScaleNormal="75" zoomScaleSheetLayoutView="50" zoomScalePageLayoutView="75" workbookViewId="0">
      <selection activeCell="E9" sqref="E9:F11"/>
    </sheetView>
  </sheetViews>
  <sheetFormatPr baseColWidth="10" defaultColWidth="10.85546875" defaultRowHeight="12.75"/>
  <cols>
    <col min="1" max="1" width="8.28515625" style="8" customWidth="1"/>
    <col min="2" max="2" width="72.85546875" style="8" customWidth="1"/>
    <col min="3" max="4" width="13.140625" style="8" customWidth="1"/>
    <col min="5" max="5" width="53.7109375" style="8" customWidth="1"/>
    <col min="6" max="6" width="47.7109375" style="8" customWidth="1"/>
    <col min="7" max="7" width="50.42578125" style="8" customWidth="1"/>
    <col min="8" max="8" width="42.7109375" style="8" customWidth="1"/>
    <col min="9" max="16384" width="10.85546875" style="8"/>
  </cols>
  <sheetData>
    <row r="1" spans="1:12" s="1" customFormat="1" ht="20.25">
      <c r="A1" s="418"/>
      <c r="B1" s="418"/>
      <c r="C1" s="418"/>
      <c r="D1" s="418"/>
      <c r="E1" s="418"/>
      <c r="F1" s="418"/>
      <c r="G1" s="418"/>
      <c r="H1" s="418"/>
    </row>
    <row r="2" spans="1:12" s="1" customFormat="1" ht="31.5" customHeight="1">
      <c r="A2" s="1800"/>
      <c r="B2" s="1800"/>
      <c r="C2" s="1800"/>
      <c r="D2" s="1800"/>
      <c r="E2" s="1800"/>
      <c r="F2" s="1800"/>
      <c r="G2" s="1800"/>
      <c r="H2" s="1800"/>
    </row>
    <row r="3" spans="1:12" s="1" customFormat="1" ht="26.25" customHeight="1">
      <c r="A3" s="1800"/>
      <c r="B3" s="1800"/>
      <c r="C3" s="1800"/>
      <c r="D3" s="1800"/>
      <c r="E3" s="1800"/>
      <c r="F3" s="1800"/>
      <c r="G3" s="1800"/>
      <c r="H3" s="1800"/>
    </row>
    <row r="4" spans="1:12" s="1" customFormat="1" ht="33.75" customHeight="1">
      <c r="A4" s="1800"/>
      <c r="B4" s="1800"/>
      <c r="C4" s="1800"/>
      <c r="D4" s="1800"/>
      <c r="E4" s="1800"/>
      <c r="F4" s="1800"/>
      <c r="G4" s="1800"/>
      <c r="H4" s="1800"/>
    </row>
    <row r="5" spans="1:12" s="1" customFormat="1" ht="41.1" customHeight="1">
      <c r="A5" s="2"/>
      <c r="B5" s="1801" t="s">
        <v>0</v>
      </c>
      <c r="C5" s="1802"/>
      <c r="D5" s="1802"/>
      <c r="E5" s="1802"/>
      <c r="F5" s="1802"/>
      <c r="G5" s="1802"/>
      <c r="H5" s="1802"/>
    </row>
    <row r="6" spans="1:12" s="1" customFormat="1" ht="37.5" customHeight="1">
      <c r="A6" s="5"/>
      <c r="B6" s="1801" t="s">
        <v>44</v>
      </c>
      <c r="C6" s="885"/>
      <c r="D6" s="1728"/>
      <c r="E6" s="1728"/>
      <c r="F6" s="1728"/>
      <c r="G6" s="1728"/>
      <c r="H6" s="1728"/>
      <c r="I6" s="1728"/>
      <c r="J6" s="1728"/>
      <c r="K6" s="1728"/>
      <c r="L6" s="1728"/>
    </row>
    <row r="7" spans="1:12" s="1" customFormat="1" ht="37.5" customHeight="1">
      <c r="A7" s="5"/>
      <c r="B7" s="1801" t="s">
        <v>42</v>
      </c>
      <c r="C7" s="885"/>
      <c r="D7" s="1728"/>
      <c r="E7" s="1728"/>
      <c r="F7" s="1728"/>
      <c r="G7" s="1728" t="s">
        <v>897</v>
      </c>
      <c r="H7" s="1728"/>
      <c r="I7" s="1728"/>
      <c r="J7" s="1728"/>
      <c r="K7" s="1728"/>
      <c r="L7" s="1728"/>
    </row>
    <row r="8" spans="1:12" ht="48" customHeight="1">
      <c r="A8" s="1803"/>
      <c r="B8" s="1801" t="s">
        <v>22</v>
      </c>
      <c r="C8" s="885" t="s">
        <v>99</v>
      </c>
      <c r="D8" s="1728"/>
      <c r="E8" s="1728"/>
      <c r="F8" s="1728"/>
      <c r="G8" s="1728"/>
      <c r="H8" s="1728"/>
      <c r="I8" s="1728"/>
      <c r="J8" s="1728"/>
      <c r="K8" s="1728"/>
      <c r="L8" s="1728"/>
    </row>
    <row r="9" spans="1:12" s="171" customFormat="1" ht="14.25" customHeight="1">
      <c r="A9" s="715"/>
      <c r="B9" s="715"/>
      <c r="C9" s="715"/>
      <c r="D9" s="715"/>
      <c r="E9" s="548" t="s">
        <v>898</v>
      </c>
      <c r="F9" s="548"/>
      <c r="G9" s="715"/>
      <c r="H9" s="715"/>
    </row>
    <row r="10" spans="1:12" ht="14.25" customHeight="1">
      <c r="A10" s="718"/>
      <c r="B10" s="718"/>
      <c r="C10" s="718"/>
      <c r="D10" s="718"/>
      <c r="E10" s="548"/>
      <c r="F10" s="548"/>
      <c r="G10" s="720"/>
      <c r="H10" s="720"/>
    </row>
    <row r="11" spans="1:12" s="171" customFormat="1" ht="14.25" customHeight="1">
      <c r="A11" s="715"/>
      <c r="B11" s="715"/>
      <c r="C11" s="715"/>
      <c r="D11" s="715"/>
      <c r="E11" s="548"/>
      <c r="F11" s="548"/>
      <c r="G11" s="715"/>
      <c r="H11" s="715"/>
    </row>
    <row r="12" spans="1:12" s="1805" customFormat="1" ht="29.25" customHeight="1">
      <c r="A12" s="1804"/>
      <c r="B12" s="1804"/>
      <c r="C12" s="1804"/>
      <c r="D12" s="1804"/>
      <c r="E12" s="1804"/>
      <c r="F12" s="1804"/>
      <c r="G12" s="1804"/>
      <c r="H12" s="1804"/>
    </row>
    <row r="13" spans="1:12" ht="12.75" customHeight="1">
      <c r="A13" s="11"/>
      <c r="B13" s="11"/>
      <c r="C13" s="11"/>
      <c r="D13" s="11"/>
      <c r="E13" s="11"/>
      <c r="F13" s="11"/>
    </row>
    <row r="14" spans="1:12" s="1806" customFormat="1" ht="18">
      <c r="A14" s="723" t="s">
        <v>1</v>
      </c>
      <c r="B14" s="723" t="s">
        <v>2</v>
      </c>
      <c r="C14" s="725" t="s">
        <v>899</v>
      </c>
      <c r="D14" s="725"/>
      <c r="E14" s="723" t="s">
        <v>900</v>
      </c>
      <c r="F14" s="723" t="s">
        <v>8</v>
      </c>
      <c r="G14" s="723" t="s">
        <v>901</v>
      </c>
      <c r="H14" s="723" t="s">
        <v>902</v>
      </c>
    </row>
    <row r="15" spans="1:12" s="1806" customFormat="1" ht="22.5" customHeight="1">
      <c r="A15" s="723"/>
      <c r="B15" s="723"/>
      <c r="C15" s="726" t="s">
        <v>153</v>
      </c>
      <c r="D15" s="726" t="s">
        <v>154</v>
      </c>
      <c r="E15" s="723"/>
      <c r="F15" s="723"/>
      <c r="G15" s="723"/>
      <c r="H15" s="723"/>
    </row>
    <row r="16" spans="1:12" s="1806" customFormat="1" ht="12.75" customHeight="1" thickBot="1">
      <c r="A16" s="1807"/>
      <c r="B16" s="1807"/>
      <c r="C16" s="1808"/>
      <c r="D16" s="1808"/>
      <c r="E16" s="1808"/>
      <c r="F16" s="1807"/>
    </row>
    <row r="17" spans="1:8" ht="80.099999999999994" customHeight="1">
      <c r="A17" s="1809">
        <v>1</v>
      </c>
      <c r="B17" s="1810" t="s">
        <v>903</v>
      </c>
      <c r="C17" s="1811" t="s">
        <v>24</v>
      </c>
      <c r="D17" s="1812"/>
      <c r="E17" s="1812"/>
      <c r="F17" s="1812"/>
      <c r="G17" s="1813"/>
      <c r="H17" s="1814"/>
    </row>
    <row r="18" spans="1:8" ht="80.099999999999994" customHeight="1">
      <c r="A18" s="1815">
        <v>2</v>
      </c>
      <c r="B18" s="1816" t="s">
        <v>904</v>
      </c>
      <c r="C18" s="1817" t="s">
        <v>24</v>
      </c>
      <c r="D18" s="1818"/>
      <c r="E18" s="1818"/>
      <c r="F18" s="1818"/>
      <c r="G18" s="1818"/>
      <c r="H18" s="1819"/>
    </row>
    <row r="19" spans="1:8" ht="80.099999999999994" customHeight="1">
      <c r="A19" s="1815">
        <v>3</v>
      </c>
      <c r="B19" s="1816" t="s">
        <v>905</v>
      </c>
      <c r="C19" s="1817" t="s">
        <v>24</v>
      </c>
      <c r="D19" s="1818"/>
      <c r="E19" s="1818"/>
      <c r="F19" s="1818"/>
      <c r="G19" s="1818"/>
      <c r="H19" s="1819"/>
    </row>
    <row r="20" spans="1:8" ht="80.099999999999994" customHeight="1">
      <c r="A20" s="1815">
        <v>4</v>
      </c>
      <c r="B20" s="1816" t="s">
        <v>906</v>
      </c>
      <c r="C20" s="1817" t="s">
        <v>24</v>
      </c>
      <c r="D20" s="1818"/>
      <c r="E20" s="1818"/>
      <c r="F20" s="1818"/>
      <c r="G20" s="1818"/>
      <c r="H20" s="1819"/>
    </row>
    <row r="21" spans="1:8" ht="80.099999999999994" customHeight="1">
      <c r="A21" s="1815">
        <v>5</v>
      </c>
      <c r="B21" s="1816" t="s">
        <v>907</v>
      </c>
      <c r="C21" s="1817" t="s">
        <v>24</v>
      </c>
      <c r="D21" s="1818"/>
      <c r="E21" s="1818"/>
      <c r="F21" s="1818"/>
      <c r="G21" s="1818"/>
      <c r="H21" s="1819"/>
    </row>
    <row r="22" spans="1:8" ht="80.099999999999994" customHeight="1">
      <c r="A22" s="1815">
        <v>6</v>
      </c>
      <c r="B22" s="1816" t="s">
        <v>908</v>
      </c>
      <c r="C22" s="1817" t="s">
        <v>24</v>
      </c>
      <c r="D22" s="1818"/>
      <c r="E22" s="1818"/>
      <c r="F22" s="1818"/>
      <c r="G22" s="1818"/>
      <c r="H22" s="1819"/>
    </row>
    <row r="23" spans="1:8" ht="80.099999999999994" customHeight="1">
      <c r="A23" s="1815">
        <v>7</v>
      </c>
      <c r="B23" s="1816" t="s">
        <v>909</v>
      </c>
      <c r="C23" s="1817"/>
      <c r="D23" s="1818"/>
      <c r="E23" s="1818"/>
      <c r="F23" s="1818"/>
      <c r="G23" s="1818"/>
      <c r="H23" s="1819"/>
    </row>
    <row r="24" spans="1:8" ht="80.099999999999994" customHeight="1">
      <c r="A24" s="1815">
        <v>8</v>
      </c>
      <c r="B24" s="1816" t="s">
        <v>910</v>
      </c>
      <c r="C24" s="1820"/>
      <c r="D24" s="1818"/>
      <c r="E24" s="1818"/>
      <c r="F24" s="1818"/>
      <c r="G24" s="1818"/>
      <c r="H24" s="1819"/>
    </row>
    <row r="25" spans="1:8" ht="80.099999999999994" customHeight="1">
      <c r="A25" s="1815">
        <v>9</v>
      </c>
      <c r="B25" s="1816" t="s">
        <v>911</v>
      </c>
      <c r="C25" s="1817" t="s">
        <v>24</v>
      </c>
      <c r="D25" s="1818"/>
      <c r="E25" s="1818"/>
      <c r="F25" s="1818"/>
      <c r="G25" s="1818"/>
      <c r="H25" s="1819"/>
    </row>
    <row r="26" spans="1:8" ht="15.75" thickBot="1">
      <c r="A26" s="1821"/>
      <c r="B26" s="1822"/>
      <c r="C26" s="21"/>
      <c r="D26" s="18"/>
      <c r="E26" s="18"/>
      <c r="F26" s="560"/>
      <c r="G26" s="1823"/>
      <c r="H26" s="1824"/>
    </row>
    <row r="27" spans="1:8" ht="12.75" customHeight="1">
      <c r="A27" s="1825"/>
      <c r="B27" s="1825"/>
      <c r="C27" s="1826"/>
      <c r="D27" s="1826"/>
      <c r="E27" s="1826"/>
      <c r="F27" s="1827"/>
    </row>
    <row r="28" spans="1:8" ht="23.25" customHeight="1">
      <c r="A28" s="1828" t="s">
        <v>32</v>
      </c>
      <c r="B28" s="24"/>
      <c r="C28" s="24"/>
      <c r="D28" s="24"/>
      <c r="E28" s="24"/>
      <c r="F28" s="24"/>
      <c r="G28" s="1829"/>
      <c r="H28" s="1829"/>
    </row>
    <row r="29" spans="1:8" ht="23.25" customHeight="1">
      <c r="A29" s="6"/>
      <c r="B29" s="6"/>
      <c r="C29" s="6"/>
      <c r="D29" s="6"/>
      <c r="E29" s="6"/>
      <c r="F29" s="6"/>
    </row>
    <row r="30" spans="1:8" ht="23.25" customHeight="1">
      <c r="A30" s="6"/>
      <c r="B30" s="6"/>
      <c r="C30" s="6"/>
      <c r="D30" s="6"/>
      <c r="E30" s="6"/>
      <c r="F30" s="6"/>
    </row>
    <row r="31" spans="1:8" ht="23.25" customHeight="1">
      <c r="A31" s="6"/>
      <c r="B31" s="6"/>
      <c r="C31" s="6"/>
      <c r="D31" s="6"/>
      <c r="E31" s="6"/>
      <c r="F31" s="6"/>
    </row>
    <row r="32" spans="1:8" ht="23.25" customHeight="1">
      <c r="A32" s="6"/>
      <c r="B32" s="6"/>
      <c r="C32" s="6"/>
      <c r="D32" s="6"/>
      <c r="E32" s="6"/>
      <c r="F32" s="6"/>
    </row>
    <row r="33" spans="1:6" ht="23.25" customHeight="1">
      <c r="A33" s="6"/>
      <c r="B33" s="6"/>
      <c r="C33" s="6"/>
      <c r="D33" s="6"/>
      <c r="E33" s="6"/>
      <c r="F33" s="6"/>
    </row>
    <row r="34" spans="1:6" ht="23.25" customHeight="1">
      <c r="A34" s="6"/>
      <c r="B34" s="6"/>
      <c r="C34" s="6"/>
      <c r="D34" s="6"/>
      <c r="E34" s="6"/>
      <c r="F34" s="6"/>
    </row>
    <row r="35" spans="1:6" ht="23.25" customHeight="1">
      <c r="A35" s="6"/>
      <c r="B35" s="6"/>
      <c r="C35" s="6"/>
      <c r="D35" s="6"/>
      <c r="E35" s="6"/>
      <c r="F35" s="6"/>
    </row>
    <row r="36" spans="1:6" ht="23.25" customHeight="1">
      <c r="A36" s="6"/>
      <c r="B36" s="6"/>
      <c r="C36" s="6"/>
      <c r="D36" s="6"/>
      <c r="E36" s="6"/>
      <c r="F36" s="6"/>
    </row>
    <row r="37" spans="1:6" ht="23.25" customHeight="1">
      <c r="A37" s="6"/>
      <c r="B37" s="6"/>
      <c r="C37" s="6"/>
      <c r="D37" s="6"/>
      <c r="E37" s="6"/>
      <c r="F37" s="6"/>
    </row>
    <row r="38" spans="1:6" ht="23.25" customHeight="1">
      <c r="A38" s="6"/>
      <c r="B38" s="6"/>
      <c r="C38" s="6"/>
      <c r="D38" s="6"/>
      <c r="E38" s="6"/>
      <c r="F38" s="6"/>
    </row>
    <row r="39" spans="1:6" ht="23.25" customHeight="1">
      <c r="A39" s="6"/>
      <c r="B39" s="6"/>
      <c r="C39" s="6"/>
      <c r="D39" s="6"/>
      <c r="E39" s="6"/>
      <c r="F39" s="6"/>
    </row>
    <row r="40" spans="1:6" ht="23.25" customHeight="1">
      <c r="A40" s="6"/>
      <c r="B40" s="6"/>
      <c r="C40" s="6"/>
      <c r="D40" s="6"/>
      <c r="E40" s="6"/>
      <c r="F40" s="6"/>
    </row>
    <row r="41" spans="1:6" ht="23.25" customHeight="1">
      <c r="A41" s="6"/>
      <c r="B41" s="6"/>
      <c r="C41" s="6"/>
      <c r="D41" s="6"/>
      <c r="E41" s="6"/>
      <c r="F41" s="6"/>
    </row>
    <row r="42" spans="1:6" ht="23.25" customHeight="1">
      <c r="A42" s="6"/>
      <c r="B42" s="6"/>
      <c r="C42" s="6"/>
      <c r="D42" s="6"/>
      <c r="E42" s="6"/>
      <c r="F42" s="6"/>
    </row>
    <row r="43" spans="1:6" ht="23.25" customHeight="1">
      <c r="A43" s="6"/>
      <c r="B43" s="6"/>
      <c r="C43" s="6"/>
      <c r="D43" s="6"/>
      <c r="E43" s="6"/>
      <c r="F43" s="6"/>
    </row>
    <row r="44" spans="1:6" ht="23.25" customHeight="1">
      <c r="A44" s="6"/>
      <c r="B44" s="6"/>
      <c r="C44" s="6"/>
      <c r="D44" s="6"/>
      <c r="E44" s="6"/>
      <c r="F44" s="6"/>
    </row>
    <row r="45" spans="1:6" ht="23.25" customHeight="1">
      <c r="A45" s="6"/>
      <c r="B45" s="6"/>
      <c r="C45" s="6"/>
      <c r="D45" s="6"/>
      <c r="E45" s="6"/>
      <c r="F45" s="6"/>
    </row>
    <row r="46" spans="1:6" ht="23.25" customHeight="1">
      <c r="A46" s="6"/>
      <c r="B46" s="6"/>
      <c r="C46" s="6"/>
      <c r="D46" s="6"/>
      <c r="E46" s="6"/>
      <c r="F46" s="6"/>
    </row>
    <row r="47" spans="1:6" ht="23.25" customHeight="1">
      <c r="A47" s="6"/>
      <c r="B47" s="6"/>
      <c r="C47" s="6"/>
      <c r="D47" s="6"/>
      <c r="E47" s="6"/>
      <c r="F47" s="6"/>
    </row>
    <row r="48" spans="1:6" ht="15.95" customHeight="1">
      <c r="A48" s="6"/>
      <c r="B48" s="6"/>
      <c r="C48" s="6"/>
      <c r="D48" s="6"/>
      <c r="E48" s="6"/>
      <c r="F48" s="6"/>
    </row>
    <row r="49" spans="1:6" ht="11.25" customHeight="1">
      <c r="A49" s="6"/>
      <c r="B49" s="6"/>
      <c r="C49" s="6"/>
      <c r="D49" s="6"/>
      <c r="E49" s="6"/>
      <c r="F49" s="6"/>
    </row>
    <row r="50" spans="1:6" ht="22.5" customHeight="1">
      <c r="A50" s="6"/>
      <c r="B50" s="6"/>
      <c r="C50" s="6"/>
      <c r="D50" s="6"/>
      <c r="E50" s="6"/>
      <c r="F50" s="6"/>
    </row>
    <row r="51" spans="1:6">
      <c r="A51" s="6"/>
      <c r="B51" s="6"/>
      <c r="C51" s="6"/>
      <c r="D51" s="6"/>
      <c r="E51" s="6"/>
      <c r="F51" s="6"/>
    </row>
    <row r="52" spans="1:6">
      <c r="A52" s="6"/>
      <c r="B52" s="6"/>
      <c r="C52" s="6"/>
      <c r="D52" s="6"/>
      <c r="E52" s="6"/>
      <c r="F52" s="6"/>
    </row>
    <row r="53" spans="1:6">
      <c r="A53" s="6"/>
      <c r="B53" s="6"/>
      <c r="C53" s="6"/>
      <c r="D53" s="6"/>
      <c r="E53" s="6"/>
      <c r="F53" s="6"/>
    </row>
    <row r="54" spans="1:6">
      <c r="A54" s="6"/>
      <c r="B54" s="6"/>
      <c r="C54" s="6"/>
      <c r="D54" s="6"/>
      <c r="E54" s="6"/>
      <c r="F54" s="6"/>
    </row>
    <row r="55" spans="1:6">
      <c r="A55" s="6"/>
      <c r="B55" s="6"/>
      <c r="C55" s="6"/>
      <c r="D55" s="6"/>
      <c r="E55" s="6"/>
      <c r="F55" s="6"/>
    </row>
    <row r="56" spans="1:6">
      <c r="A56" s="6"/>
      <c r="B56" s="6"/>
      <c r="C56" s="6"/>
      <c r="D56" s="6"/>
      <c r="E56" s="6"/>
      <c r="F56" s="6"/>
    </row>
    <row r="57" spans="1:6">
      <c r="A57" s="6"/>
      <c r="B57" s="6"/>
      <c r="C57" s="6"/>
      <c r="D57" s="6"/>
      <c r="E57" s="6"/>
      <c r="F57" s="6"/>
    </row>
    <row r="58" spans="1:6">
      <c r="A58" s="6"/>
      <c r="B58" s="6"/>
      <c r="C58" s="6"/>
      <c r="D58" s="6"/>
      <c r="E58" s="6"/>
      <c r="F58" s="6"/>
    </row>
  </sheetData>
  <mergeCells count="12">
    <mergeCell ref="G14:G15"/>
    <mergeCell ref="H14:H15"/>
    <mergeCell ref="A2:H2"/>
    <mergeCell ref="A3:H3"/>
    <mergeCell ref="A4:H4"/>
    <mergeCell ref="C5:H5"/>
    <mergeCell ref="E9:F11"/>
    <mergeCell ref="A14:A15"/>
    <mergeCell ref="B14:B15"/>
    <mergeCell ref="C14:D14"/>
    <mergeCell ref="E14:E15"/>
    <mergeCell ref="F14:F15"/>
  </mergeCells>
  <pageMargins left="0.39370078740157483" right="0.19685039370078741" top="0.39370078740157483" bottom="0.19685039370078741" header="0" footer="0"/>
  <pageSetup scale="37" orientation="landscape" r:id="rId1"/>
  <headerFooter alignWithMargins="0">
    <oddHeader>&amp;R&amp;"Arial,Negrita"&amp;12&amp;K000000FORMATO E.P. 010.1</oddHeader>
    <oddFooter xml:space="preserve">&amp;R&amp;8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O81"/>
  <sheetViews>
    <sheetView view="pageBreakPreview" zoomScaleSheetLayoutView="100" workbookViewId="0">
      <selection activeCell="E9" sqref="A9:L13"/>
    </sheetView>
  </sheetViews>
  <sheetFormatPr baseColWidth="10" defaultColWidth="10.85546875" defaultRowHeight="12.75"/>
  <cols>
    <col min="1" max="1" width="14.140625" style="6" customWidth="1"/>
    <col min="2" max="2" width="14.85546875" style="6" customWidth="1"/>
    <col min="3" max="3" width="12.42578125" style="6" customWidth="1"/>
    <col min="4" max="4" width="13.85546875" style="6" customWidth="1"/>
    <col min="5" max="5" width="12.28515625" style="6" customWidth="1"/>
    <col min="6" max="6" width="10.5703125" style="6" customWidth="1"/>
    <col min="7" max="7" width="12.85546875" style="6" customWidth="1"/>
    <col min="8" max="8" width="19.42578125" style="6" customWidth="1"/>
    <col min="9" max="9" width="13.7109375" style="6" customWidth="1"/>
    <col min="10" max="10" width="12.140625" style="6" customWidth="1"/>
    <col min="11" max="11" width="10.7109375" style="6" customWidth="1"/>
    <col min="12" max="12" width="15" style="6" customWidth="1"/>
    <col min="13" max="13" width="10.85546875" style="6"/>
    <col min="14" max="14" width="20" style="6" customWidth="1"/>
    <col min="15" max="15" width="14.140625" style="6" bestFit="1" customWidth="1"/>
    <col min="16" max="16384" width="10.85546875" style="6"/>
  </cols>
  <sheetData>
    <row r="1" spans="1:15" s="1" customFormat="1" ht="16.5" customHeight="1">
      <c r="A1" s="1830"/>
      <c r="B1" s="1830"/>
      <c r="C1" s="1830"/>
      <c r="D1" s="1830"/>
      <c r="E1" s="1830"/>
      <c r="F1" s="1830"/>
      <c r="G1" s="1830"/>
      <c r="H1" s="1830"/>
      <c r="I1" s="1830"/>
      <c r="J1" s="1830"/>
      <c r="K1" s="1830"/>
      <c r="L1" s="1830"/>
      <c r="M1" s="6"/>
      <c r="N1" s="6"/>
    </row>
    <row r="2" spans="1:15" s="1" customFormat="1" ht="18" customHeight="1">
      <c r="A2" s="1830"/>
      <c r="B2" s="1830"/>
      <c r="C2" s="1830"/>
      <c r="D2" s="1830"/>
      <c r="E2" s="1830"/>
      <c r="F2" s="1830"/>
      <c r="G2" s="1830"/>
      <c r="H2" s="1830"/>
      <c r="I2" s="1830"/>
      <c r="J2" s="1830"/>
      <c r="K2" s="1830"/>
      <c r="L2" s="1830"/>
      <c r="M2" s="449"/>
      <c r="N2" s="449"/>
    </row>
    <row r="3" spans="1:15" s="1" customFormat="1" ht="15" customHeight="1">
      <c r="A3" s="1830"/>
      <c r="B3" s="1830"/>
      <c r="C3" s="1830"/>
      <c r="D3" s="1830"/>
      <c r="E3" s="1830"/>
      <c r="F3" s="1830"/>
      <c r="G3" s="1830"/>
      <c r="H3" s="1830"/>
      <c r="I3" s="1830"/>
      <c r="J3" s="1830"/>
      <c r="K3" s="1830"/>
      <c r="L3" s="1830"/>
      <c r="M3" s="449"/>
      <c r="N3" s="449"/>
    </row>
    <row r="4" spans="1:15" s="1" customFormat="1" ht="14.25" customHeight="1">
      <c r="A4" s="450"/>
      <c r="B4" s="450"/>
      <c r="C4" s="450"/>
      <c r="D4" s="450"/>
      <c r="E4" s="450"/>
      <c r="F4" s="450"/>
      <c r="G4" s="450"/>
      <c r="H4" s="450"/>
      <c r="I4" s="450"/>
      <c r="J4" s="450"/>
      <c r="K4" s="450"/>
      <c r="L4" s="450"/>
      <c r="M4" s="449"/>
      <c r="N4" s="449"/>
    </row>
    <row r="5" spans="1:15" ht="69" customHeight="1">
      <c r="A5" s="1831" t="str">
        <f>'F 10.1'!B5</f>
        <v>OBRA:</v>
      </c>
      <c r="B5" s="1832"/>
      <c r="C5" s="1832"/>
      <c r="D5" s="1832"/>
      <c r="E5" s="1832"/>
      <c r="F5" s="1832"/>
      <c r="G5" s="1832"/>
      <c r="H5" s="1832"/>
      <c r="I5" s="1832"/>
      <c r="J5" s="1832"/>
      <c r="K5" s="1832"/>
      <c r="N5" s="1833">
        <v>135015473.03</v>
      </c>
      <c r="O5" s="6" t="s">
        <v>912</v>
      </c>
    </row>
    <row r="6" spans="1:15">
      <c r="A6" s="1680" t="str">
        <f>'F 10.1'!B6</f>
        <v>CARRETERA:</v>
      </c>
      <c r="B6" s="1405">
        <f>'F 10.1'!C6</f>
        <v>0</v>
      </c>
      <c r="C6" s="800"/>
      <c r="D6" s="800"/>
      <c r="E6" s="800"/>
      <c r="F6" s="800"/>
      <c r="G6" s="800"/>
      <c r="H6" s="1834"/>
      <c r="I6" s="1411"/>
      <c r="J6" s="800"/>
      <c r="K6" s="1834" t="s">
        <v>913</v>
      </c>
      <c r="L6" s="1411">
        <f>+N15</f>
        <v>40504641.909000002</v>
      </c>
      <c r="N6" s="1835">
        <f>N5*0.16</f>
        <v>21602475.684799999</v>
      </c>
      <c r="O6" s="6" t="s">
        <v>914</v>
      </c>
    </row>
    <row r="7" spans="1:15">
      <c r="A7" s="1680" t="str">
        <f>'F 10.1'!B7</f>
        <v>TRAMO :</v>
      </c>
      <c r="B7" s="1405">
        <f>'F 10.1'!C7</f>
        <v>0</v>
      </c>
      <c r="C7" s="800"/>
      <c r="D7" s="800"/>
      <c r="E7" s="800"/>
      <c r="F7" s="800"/>
      <c r="G7" s="800"/>
      <c r="H7" s="1836"/>
      <c r="I7" s="1411"/>
      <c r="J7" s="800"/>
      <c r="K7" s="1836" t="s">
        <v>915</v>
      </c>
      <c r="L7" s="1411">
        <f>L6*0.16</f>
        <v>6480742.7054400006</v>
      </c>
      <c r="N7" s="1835">
        <f>+N5+N6</f>
        <v>156617948.7148</v>
      </c>
      <c r="O7" s="6" t="s">
        <v>236</v>
      </c>
    </row>
    <row r="8" spans="1:15">
      <c r="A8" s="1837" t="str">
        <f>'F 10.1'!B8</f>
        <v>CONTRATO:</v>
      </c>
      <c r="B8" s="1405" t="str">
        <f>'F 10.1'!C8</f>
        <v>XXXXXXXX</v>
      </c>
      <c r="C8" s="765"/>
      <c r="D8" s="765"/>
      <c r="E8" s="765"/>
      <c r="F8" s="765"/>
      <c r="G8" s="765"/>
      <c r="H8" s="1834"/>
      <c r="I8" s="1411"/>
      <c r="J8" s="1838"/>
      <c r="K8" s="1834" t="s">
        <v>916</v>
      </c>
      <c r="L8" s="1411">
        <f>+L6+L7</f>
        <v>46985384.614440002</v>
      </c>
      <c r="N8" s="1835"/>
    </row>
    <row r="9" spans="1:15" ht="7.5" customHeight="1">
      <c r="A9" s="765"/>
      <c r="B9" s="7"/>
      <c r="C9" s="765"/>
      <c r="D9" s="765"/>
      <c r="E9" s="765"/>
      <c r="F9" s="765"/>
      <c r="G9" s="765"/>
      <c r="H9" s="1839"/>
      <c r="I9" s="1840"/>
      <c r="J9" s="1841"/>
      <c r="K9" s="1839"/>
      <c r="L9" s="1840"/>
      <c r="N9" s="2"/>
    </row>
    <row r="10" spans="1:15" ht="15">
      <c r="A10" s="1842"/>
      <c r="B10" s="1842"/>
      <c r="C10" s="1842"/>
      <c r="D10" s="1842"/>
      <c r="E10" s="1842"/>
      <c r="F10" s="1842"/>
      <c r="G10" s="1842"/>
      <c r="H10" s="1842"/>
      <c r="I10" s="1842"/>
      <c r="J10" s="1842"/>
      <c r="K10" s="1842"/>
      <c r="L10" s="1842"/>
      <c r="N10" s="1843"/>
    </row>
    <row r="11" spans="1:15" s="457" customFormat="1" ht="5.25" customHeight="1">
      <c r="A11" s="1844"/>
      <c r="B11" s="1844"/>
      <c r="C11" s="1844"/>
      <c r="D11" s="1844"/>
      <c r="E11" s="1845" t="s">
        <v>917</v>
      </c>
      <c r="F11" s="1845"/>
      <c r="G11" s="1845"/>
      <c r="H11" s="1845"/>
      <c r="I11" s="1844"/>
      <c r="J11" s="1844"/>
      <c r="K11" s="1844"/>
      <c r="L11" s="1844"/>
      <c r="N11" s="1846"/>
    </row>
    <row r="12" spans="1:15" ht="5.25" customHeight="1">
      <c r="A12" s="1847"/>
      <c r="B12" s="1847"/>
      <c r="C12" s="1847"/>
      <c r="D12" s="1847"/>
      <c r="E12" s="1845"/>
      <c r="F12" s="1845"/>
      <c r="G12" s="1845"/>
      <c r="H12" s="1845"/>
      <c r="I12" s="1848"/>
      <c r="J12" s="1848"/>
      <c r="K12" s="1848"/>
      <c r="L12" s="1848"/>
      <c r="N12" s="1843"/>
    </row>
    <row r="13" spans="1:15" s="457" customFormat="1" ht="5.25" customHeight="1">
      <c r="A13" s="1844"/>
      <c r="B13" s="1844"/>
      <c r="C13" s="1844"/>
      <c r="D13" s="1844"/>
      <c r="E13" s="1845"/>
      <c r="F13" s="1845"/>
      <c r="G13" s="1845"/>
      <c r="H13" s="1845"/>
      <c r="I13" s="1844"/>
      <c r="J13" s="1844"/>
      <c r="K13" s="1844"/>
      <c r="L13" s="1844"/>
      <c r="N13" s="1846"/>
    </row>
    <row r="14" spans="1:15" ht="7.5" customHeight="1" thickBot="1"/>
    <row r="15" spans="1:15" ht="15.75" customHeight="1">
      <c r="A15" s="1849" t="s">
        <v>2</v>
      </c>
      <c r="B15" s="1850" t="s">
        <v>918</v>
      </c>
      <c r="C15" s="1850" t="s">
        <v>919</v>
      </c>
      <c r="D15" s="1850" t="s">
        <v>920</v>
      </c>
      <c r="E15" s="1850" t="s">
        <v>921</v>
      </c>
      <c r="F15" s="1850" t="s">
        <v>922</v>
      </c>
      <c r="G15" s="1850" t="s">
        <v>923</v>
      </c>
      <c r="H15" s="1850" t="s">
        <v>924</v>
      </c>
      <c r="I15" s="1850" t="s">
        <v>925</v>
      </c>
      <c r="J15" s="1850" t="s">
        <v>926</v>
      </c>
      <c r="K15" s="1851" t="s">
        <v>927</v>
      </c>
      <c r="L15" s="1852" t="s">
        <v>928</v>
      </c>
      <c r="N15" s="1843">
        <f>N5*0.3</f>
        <v>40504641.909000002</v>
      </c>
      <c r="O15" s="926"/>
    </row>
    <row r="16" spans="1:15" ht="15.75" customHeight="1">
      <c r="A16" s="1853"/>
      <c r="B16" s="1854"/>
      <c r="C16" s="1854"/>
      <c r="D16" s="1854"/>
      <c r="E16" s="1854"/>
      <c r="F16" s="1854"/>
      <c r="G16" s="1854"/>
      <c r="H16" s="1854"/>
      <c r="I16" s="1854"/>
      <c r="J16" s="1854"/>
      <c r="K16" s="1854" t="s">
        <v>929</v>
      </c>
      <c r="L16" s="1855"/>
    </row>
    <row r="17" spans="1:14" ht="15.75" customHeight="1">
      <c r="A17" s="1853"/>
      <c r="B17" s="1854"/>
      <c r="C17" s="1854"/>
      <c r="D17" s="1854"/>
      <c r="E17" s="1854"/>
      <c r="F17" s="1854"/>
      <c r="G17" s="1854"/>
      <c r="H17" s="1854"/>
      <c r="I17" s="1854"/>
      <c r="J17" s="1854"/>
      <c r="K17" s="1854"/>
      <c r="L17" s="1855"/>
    </row>
    <row r="18" spans="1:14" s="5" customFormat="1" ht="9" thickBot="1">
      <c r="A18" s="1856"/>
      <c r="B18" s="1857"/>
      <c r="C18" s="1857">
        <v>1</v>
      </c>
      <c r="D18" s="1857">
        <v>2</v>
      </c>
      <c r="E18" s="1857">
        <v>3</v>
      </c>
      <c r="F18" s="1857">
        <v>4</v>
      </c>
      <c r="G18" s="1857">
        <v>6</v>
      </c>
      <c r="H18" s="1857">
        <v>7</v>
      </c>
      <c r="I18" s="1857">
        <v>8</v>
      </c>
      <c r="J18" s="1857">
        <v>9</v>
      </c>
      <c r="K18" s="1857">
        <v>10</v>
      </c>
      <c r="L18" s="1858">
        <v>11</v>
      </c>
    </row>
    <row r="19" spans="1:14">
      <c r="A19" s="1859"/>
      <c r="B19" s="1860"/>
      <c r="C19" s="1860"/>
      <c r="D19" s="1860"/>
      <c r="E19" s="1860"/>
      <c r="F19" s="1860"/>
      <c r="G19" s="1860"/>
      <c r="H19" s="1861" t="s">
        <v>930</v>
      </c>
      <c r="I19" s="1862"/>
      <c r="J19" s="1862"/>
      <c r="K19" s="1863"/>
      <c r="L19" s="1864"/>
    </row>
    <row r="20" spans="1:14" ht="6" customHeight="1">
      <c r="A20" s="1865"/>
      <c r="B20" s="1866"/>
      <c r="C20" s="1866"/>
      <c r="D20" s="1866"/>
      <c r="E20" s="1866"/>
      <c r="F20" s="1866"/>
      <c r="G20" s="1867"/>
      <c r="H20" s="1868"/>
      <c r="I20" s="1868"/>
      <c r="J20" s="1868"/>
      <c r="K20" s="1869"/>
      <c r="L20" s="1870"/>
    </row>
    <row r="21" spans="1:14">
      <c r="A21" s="1865"/>
      <c r="B21" s="1869"/>
      <c r="C21" s="1868"/>
      <c r="D21" s="1868"/>
      <c r="E21" s="1871"/>
      <c r="F21" s="1869"/>
      <c r="G21" s="1868"/>
      <c r="H21" s="1872">
        <v>40504641.909999996</v>
      </c>
      <c r="I21" s="1868"/>
      <c r="J21" s="1873"/>
      <c r="K21" s="1868"/>
      <c r="L21" s="1874">
        <f>H21*1.16</f>
        <v>46985384.61559999</v>
      </c>
    </row>
    <row r="22" spans="1:14">
      <c r="A22" s="1875" t="s">
        <v>931</v>
      </c>
      <c r="B22" s="1876" t="s">
        <v>932</v>
      </c>
      <c r="C22" s="1877">
        <v>468918.17</v>
      </c>
      <c r="D22" s="1877">
        <f>C22</f>
        <v>468918.17</v>
      </c>
      <c r="E22" s="1877"/>
      <c r="F22" s="1877"/>
      <c r="G22" s="1877">
        <f>C22*0.3</f>
        <v>140675.451</v>
      </c>
      <c r="H22" s="1877">
        <f>H21-G22</f>
        <v>40363966.458999999</v>
      </c>
      <c r="I22" s="1877">
        <f>C22-G22</f>
        <v>328242.71899999998</v>
      </c>
      <c r="J22" s="1877">
        <f>I22*1.16</f>
        <v>380761.55403999996</v>
      </c>
      <c r="K22" s="1877">
        <f>ROUND(C22*0.005,0)</f>
        <v>2345</v>
      </c>
      <c r="L22" s="1874">
        <f>J22-K22</f>
        <v>378416.55403999996</v>
      </c>
    </row>
    <row r="23" spans="1:14">
      <c r="A23" s="1878" t="s">
        <v>933</v>
      </c>
      <c r="B23" s="1876" t="s">
        <v>934</v>
      </c>
      <c r="C23" s="1877">
        <v>403479.6</v>
      </c>
      <c r="D23" s="1877">
        <f>D22+C23</f>
        <v>872397.77</v>
      </c>
      <c r="E23" s="1877"/>
      <c r="F23" s="1877"/>
      <c r="G23" s="1877">
        <f>C23*0.3</f>
        <v>121043.87999999999</v>
      </c>
      <c r="H23" s="1877">
        <f>H22-G23</f>
        <v>40242922.578999996</v>
      </c>
      <c r="I23" s="1877">
        <f>C23-G23</f>
        <v>282435.71999999997</v>
      </c>
      <c r="J23" s="1877">
        <f>I23*1.16</f>
        <v>327625.43519999995</v>
      </c>
      <c r="K23" s="1877">
        <f>ROUND(C23*0.005,0)</f>
        <v>2017</v>
      </c>
      <c r="L23" s="1874">
        <f>J23-K23</f>
        <v>325608.43519999995</v>
      </c>
    </row>
    <row r="24" spans="1:14">
      <c r="A24" s="1875" t="s">
        <v>935</v>
      </c>
      <c r="B24" s="1876" t="s">
        <v>936</v>
      </c>
      <c r="C24" s="1877">
        <v>2559701.94</v>
      </c>
      <c r="D24" s="1877">
        <f>D23+C24</f>
        <v>3432099.71</v>
      </c>
      <c r="E24" s="1877"/>
      <c r="F24" s="1877"/>
      <c r="G24" s="1877">
        <f>C24*0.3</f>
        <v>767910.58199999994</v>
      </c>
      <c r="H24" s="1877">
        <f>H23-G24</f>
        <v>39475011.996999994</v>
      </c>
      <c r="I24" s="1877">
        <f>C24-G24</f>
        <v>1791791.358</v>
      </c>
      <c r="J24" s="1877">
        <f>I24*1.16</f>
        <v>2078477.9752799999</v>
      </c>
      <c r="K24" s="1877">
        <f>ROUND(C24*0.005,0)</f>
        <v>12799</v>
      </c>
      <c r="L24" s="1874">
        <f>J24-K24</f>
        <v>2065678.9752799999</v>
      </c>
    </row>
    <row r="25" spans="1:14">
      <c r="A25" s="1875"/>
      <c r="B25" s="1879"/>
      <c r="C25" s="1879"/>
      <c r="D25" s="1879"/>
      <c r="E25" s="1879"/>
      <c r="F25" s="1879"/>
      <c r="G25" s="1879"/>
      <c r="H25" s="1879"/>
      <c r="I25" s="1879"/>
      <c r="J25" s="1879"/>
      <c r="K25" s="1879"/>
      <c r="L25" s="1874"/>
      <c r="N25" s="925">
        <f>+N7</f>
        <v>156617948.7148</v>
      </c>
    </row>
    <row r="26" spans="1:14">
      <c r="A26" s="1875"/>
      <c r="B26" s="1879"/>
      <c r="C26" s="1879"/>
      <c r="D26" s="1879"/>
      <c r="E26" s="1879"/>
      <c r="F26" s="1879"/>
      <c r="G26" s="1879"/>
      <c r="H26" s="1879"/>
      <c r="I26" s="1879"/>
      <c r="J26" s="1879"/>
      <c r="K26" s="1879"/>
      <c r="L26" s="1874"/>
      <c r="N26" s="926">
        <f>N25*0.3</f>
        <v>46985384.614440002</v>
      </c>
    </row>
    <row r="27" spans="1:14">
      <c r="A27" s="1875"/>
      <c r="B27" s="1879"/>
      <c r="C27" s="1879"/>
      <c r="D27" s="1879"/>
      <c r="E27" s="1879"/>
      <c r="F27" s="1879"/>
      <c r="G27" s="1879"/>
      <c r="H27" s="1879"/>
      <c r="I27" s="1879"/>
      <c r="J27" s="1879"/>
      <c r="K27" s="1879"/>
      <c r="L27" s="1874"/>
      <c r="N27" s="926"/>
    </row>
    <row r="28" spans="1:14">
      <c r="A28" s="1875"/>
      <c r="B28" s="1879"/>
      <c r="C28" s="1879"/>
      <c r="D28" s="1879"/>
      <c r="E28" s="1879"/>
      <c r="F28" s="1879"/>
      <c r="G28" s="1879"/>
      <c r="H28" s="1879"/>
      <c r="I28" s="1879"/>
      <c r="J28" s="1879"/>
      <c r="K28" s="1879"/>
      <c r="L28" s="1874"/>
    </row>
    <row r="29" spans="1:14">
      <c r="A29" s="1875"/>
      <c r="B29" s="1879"/>
      <c r="C29" s="1879"/>
      <c r="D29" s="1879"/>
      <c r="E29" s="1879"/>
      <c r="F29" s="1879"/>
      <c r="G29" s="1879"/>
      <c r="H29" s="1879"/>
      <c r="I29" s="1879"/>
      <c r="J29" s="1879"/>
      <c r="K29" s="1879"/>
      <c r="L29" s="1874"/>
    </row>
    <row r="30" spans="1:14">
      <c r="A30" s="1875"/>
      <c r="B30" s="1879"/>
      <c r="C30" s="1879"/>
      <c r="D30" s="1879"/>
      <c r="E30" s="1879"/>
      <c r="F30" s="1879"/>
      <c r="G30" s="1879"/>
      <c r="H30" s="1879"/>
      <c r="I30" s="1879"/>
      <c r="J30" s="1879"/>
      <c r="K30" s="1879"/>
      <c r="L30" s="1874"/>
    </row>
    <row r="31" spans="1:14">
      <c r="A31" s="1875"/>
      <c r="B31" s="1879"/>
      <c r="C31" s="1879"/>
      <c r="D31" s="1879"/>
      <c r="E31" s="1879"/>
      <c r="F31" s="1879"/>
      <c r="G31" s="1879"/>
      <c r="H31" s="1879"/>
      <c r="I31" s="1879"/>
      <c r="J31" s="1879"/>
      <c r="K31" s="1879"/>
      <c r="L31" s="1874"/>
    </row>
    <row r="32" spans="1:14">
      <c r="A32" s="1875"/>
      <c r="B32" s="1879"/>
      <c r="C32" s="1879"/>
      <c r="D32" s="1879"/>
      <c r="E32" s="1879"/>
      <c r="F32" s="1879"/>
      <c r="G32" s="1879"/>
      <c r="H32" s="1879"/>
      <c r="I32" s="1879"/>
      <c r="J32" s="1879"/>
      <c r="K32" s="1879"/>
      <c r="L32" s="1874"/>
    </row>
    <row r="33" spans="1:12">
      <c r="A33" s="1875"/>
      <c r="B33" s="1879"/>
      <c r="C33" s="1879"/>
      <c r="D33" s="1879"/>
      <c r="E33" s="1879"/>
      <c r="F33" s="1879"/>
      <c r="G33" s="1879"/>
      <c r="H33" s="1879"/>
      <c r="I33" s="1879"/>
      <c r="J33" s="1879"/>
      <c r="K33" s="1879"/>
      <c r="L33" s="1874"/>
    </row>
    <row r="34" spans="1:12">
      <c r="A34" s="1875"/>
      <c r="B34" s="1879"/>
      <c r="C34" s="1879"/>
      <c r="D34" s="1879"/>
      <c r="E34" s="1879"/>
      <c r="F34" s="1879"/>
      <c r="G34" s="1879"/>
      <c r="H34" s="1879"/>
      <c r="I34" s="1879"/>
      <c r="J34" s="1879"/>
      <c r="K34" s="1879"/>
      <c r="L34" s="1874"/>
    </row>
    <row r="35" spans="1:12">
      <c r="A35" s="1880"/>
      <c r="B35" s="1881"/>
      <c r="C35" s="1882"/>
      <c r="D35" s="1882"/>
      <c r="E35" s="1882"/>
      <c r="F35" s="1883"/>
      <c r="G35" s="1882"/>
      <c r="H35" s="1882"/>
      <c r="I35" s="1882"/>
      <c r="J35" s="1884"/>
      <c r="K35" s="1882"/>
      <c r="L35" s="1870"/>
    </row>
    <row r="36" spans="1:12">
      <c r="A36" s="1880"/>
      <c r="B36" s="1881"/>
      <c r="C36" s="1882"/>
      <c r="D36" s="1882"/>
      <c r="E36" s="1882"/>
      <c r="F36" s="1885"/>
      <c r="G36" s="1882"/>
      <c r="H36" s="1882"/>
      <c r="I36" s="1882"/>
      <c r="J36" s="1884"/>
      <c r="K36" s="1882"/>
      <c r="L36" s="1870"/>
    </row>
    <row r="37" spans="1:12">
      <c r="A37" s="1880"/>
      <c r="B37" s="1881"/>
      <c r="C37" s="1882"/>
      <c r="D37" s="1882"/>
      <c r="E37" s="1882"/>
      <c r="F37" s="1885"/>
      <c r="G37" s="1882"/>
      <c r="H37" s="1882"/>
      <c r="I37" s="1882"/>
      <c r="J37" s="1884"/>
      <c r="K37" s="1882"/>
      <c r="L37" s="1870"/>
    </row>
    <row r="38" spans="1:12">
      <c r="A38" s="1880"/>
      <c r="B38" s="1881"/>
      <c r="C38" s="1882"/>
      <c r="D38" s="1882"/>
      <c r="E38" s="1882"/>
      <c r="F38" s="1883"/>
      <c r="G38" s="1882"/>
      <c r="H38" s="1882"/>
      <c r="I38" s="1882"/>
      <c r="J38" s="1884"/>
      <c r="K38" s="1882"/>
      <c r="L38" s="1870"/>
    </row>
    <row r="39" spans="1:12">
      <c r="A39" s="1880"/>
      <c r="B39" s="1881"/>
      <c r="C39" s="1882"/>
      <c r="D39" s="1882"/>
      <c r="E39" s="1882"/>
      <c r="F39" s="1883"/>
      <c r="G39" s="1882"/>
      <c r="H39" s="1882"/>
      <c r="I39" s="1882"/>
      <c r="J39" s="1884"/>
      <c r="K39" s="1882"/>
      <c r="L39" s="1870"/>
    </row>
    <row r="40" spans="1:12">
      <c r="A40" s="1880"/>
      <c r="B40" s="1881"/>
      <c r="C40" s="1882"/>
      <c r="D40" s="1882"/>
      <c r="E40" s="1882"/>
      <c r="F40" s="1883"/>
      <c r="G40" s="1882"/>
      <c r="H40" s="1882"/>
      <c r="I40" s="1882"/>
      <c r="J40" s="1884"/>
      <c r="K40" s="1882"/>
      <c r="L40" s="1870"/>
    </row>
    <row r="41" spans="1:12">
      <c r="A41" s="1880"/>
      <c r="B41" s="1881"/>
      <c r="C41" s="1882"/>
      <c r="D41" s="1882"/>
      <c r="E41" s="1882"/>
      <c r="F41" s="1883"/>
      <c r="G41" s="1882"/>
      <c r="H41" s="1882"/>
      <c r="I41" s="1882"/>
      <c r="J41" s="1884"/>
      <c r="K41" s="1882"/>
      <c r="L41" s="1870"/>
    </row>
    <row r="42" spans="1:12">
      <c r="A42" s="1880"/>
      <c r="B42" s="1881"/>
      <c r="C42" s="1882"/>
      <c r="D42" s="1882"/>
      <c r="E42" s="1882"/>
      <c r="F42" s="1883"/>
      <c r="G42" s="1882"/>
      <c r="H42" s="1882"/>
      <c r="I42" s="1882"/>
      <c r="J42" s="1884"/>
      <c r="K42" s="1882"/>
      <c r="L42" s="1870"/>
    </row>
    <row r="43" spans="1:12">
      <c r="A43" s="1880"/>
      <c r="B43" s="1881"/>
      <c r="C43" s="1882"/>
      <c r="D43" s="1882"/>
      <c r="E43" s="1882"/>
      <c r="F43" s="1883"/>
      <c r="G43" s="1882"/>
      <c r="H43" s="1882"/>
      <c r="I43" s="1882"/>
      <c r="J43" s="1884"/>
      <c r="K43" s="1882"/>
      <c r="L43" s="1870"/>
    </row>
    <row r="44" spans="1:12">
      <c r="A44" s="1886"/>
      <c r="B44" s="1887"/>
      <c r="C44" s="1888"/>
      <c r="D44" s="1888"/>
      <c r="E44" s="1888"/>
      <c r="F44" s="1889"/>
      <c r="G44" s="1888"/>
      <c r="H44" s="1888"/>
      <c r="I44" s="1888"/>
      <c r="J44" s="1890"/>
      <c r="K44" s="1888"/>
      <c r="L44" s="1891"/>
    </row>
    <row r="45" spans="1:12">
      <c r="A45" s="1886"/>
      <c r="B45" s="1887"/>
      <c r="C45" s="1888"/>
      <c r="D45" s="1888"/>
      <c r="E45" s="1888"/>
      <c r="F45" s="1889"/>
      <c r="G45" s="1888"/>
      <c r="H45" s="1888"/>
      <c r="I45" s="1888"/>
      <c r="J45" s="1890"/>
      <c r="K45" s="1888"/>
      <c r="L45" s="1891"/>
    </row>
    <row r="46" spans="1:12">
      <c r="A46" s="1886"/>
      <c r="B46" s="1887"/>
      <c r="C46" s="1888"/>
      <c r="D46" s="1888"/>
      <c r="E46" s="1888"/>
      <c r="F46" s="1889"/>
      <c r="G46" s="1888"/>
      <c r="H46" s="1888"/>
      <c r="I46" s="1888"/>
      <c r="J46" s="1890"/>
      <c r="K46" s="1888"/>
      <c r="L46" s="1891"/>
    </row>
    <row r="47" spans="1:12">
      <c r="A47" s="1886"/>
      <c r="B47" s="1887"/>
      <c r="C47" s="1888"/>
      <c r="D47" s="1888"/>
      <c r="E47" s="1888"/>
      <c r="F47" s="1889"/>
      <c r="G47" s="1888"/>
      <c r="H47" s="1888"/>
      <c r="I47" s="1888"/>
      <c r="J47" s="1890"/>
      <c r="K47" s="1888"/>
      <c r="L47" s="1891"/>
    </row>
    <row r="48" spans="1:12">
      <c r="A48" s="1886"/>
      <c r="B48" s="1887"/>
      <c r="C48" s="1888"/>
      <c r="D48" s="1888"/>
      <c r="E48" s="1888"/>
      <c r="F48" s="1889"/>
      <c r="G48" s="1888"/>
      <c r="H48" s="1888"/>
      <c r="I48" s="1888"/>
      <c r="J48" s="1890"/>
      <c r="K48" s="1888"/>
      <c r="L48" s="1891"/>
    </row>
    <row r="49" spans="1:14">
      <c r="A49" s="1892"/>
      <c r="B49" s="1893"/>
      <c r="C49" s="1894"/>
      <c r="D49" s="1894"/>
      <c r="E49" s="1894"/>
      <c r="F49" s="1895"/>
      <c r="G49" s="1894"/>
      <c r="H49" s="1893"/>
      <c r="I49" s="1893"/>
      <c r="J49" s="1893"/>
      <c r="K49" s="1896"/>
      <c r="L49" s="1897"/>
    </row>
    <row r="50" spans="1:14" s="1903" customFormat="1" thickBot="1">
      <c r="A50" s="1898" t="s">
        <v>221</v>
      </c>
      <c r="B50" s="1899"/>
      <c r="C50" s="1900">
        <f>SUM(C22:C34)</f>
        <v>3432099.71</v>
      </c>
      <c r="D50" s="1900">
        <f>C50</f>
        <v>3432099.71</v>
      </c>
      <c r="E50" s="1900">
        <f>SUM(E22:E49)</f>
        <v>0</v>
      </c>
      <c r="F50" s="1901">
        <f>SUM(F22:F49)</f>
        <v>0</v>
      </c>
      <c r="G50" s="1900">
        <f>SUM(G22:G49)</f>
        <v>1029629.9129999999</v>
      </c>
      <c r="H50" s="1900">
        <f>H21-G50</f>
        <v>39475011.996999994</v>
      </c>
      <c r="I50" s="1900">
        <f>SUM(I22:I49)</f>
        <v>2402469.7970000003</v>
      </c>
      <c r="J50" s="1900">
        <f>I50*1.16</f>
        <v>2786864.9645199999</v>
      </c>
      <c r="K50" s="1900">
        <f>SUM(K22:K49)</f>
        <v>17161</v>
      </c>
      <c r="L50" s="1902">
        <f>SUM(L21:L49)</f>
        <v>49755088.58011999</v>
      </c>
      <c r="N50" s="1904"/>
    </row>
    <row r="51" spans="1:14">
      <c r="A51" s="1905"/>
      <c r="B51" s="1905"/>
      <c r="C51" s="1905"/>
      <c r="D51" s="1905"/>
      <c r="E51" s="1906"/>
      <c r="F51" s="1905"/>
      <c r="G51" s="1905"/>
      <c r="H51" s="1905"/>
      <c r="I51" s="1905"/>
      <c r="J51" s="1905"/>
      <c r="K51" s="1905"/>
      <c r="L51" s="1905"/>
    </row>
    <row r="52" spans="1:14">
      <c r="A52" s="1905"/>
      <c r="B52" s="1905"/>
      <c r="C52" s="1905"/>
      <c r="D52" s="1905"/>
      <c r="E52" s="1906"/>
      <c r="F52" s="1905"/>
      <c r="G52" s="1905"/>
      <c r="H52" s="1905"/>
      <c r="I52" s="1905"/>
      <c r="J52" s="1905"/>
      <c r="K52" s="1905"/>
      <c r="L52" s="1905"/>
    </row>
    <row r="53" spans="1:14">
      <c r="A53" s="1905"/>
      <c r="B53" s="1905"/>
      <c r="C53" s="1905"/>
      <c r="D53" s="1905"/>
      <c r="E53" s="1906"/>
      <c r="F53" s="1905"/>
      <c r="G53" s="1905"/>
      <c r="H53" s="1905"/>
      <c r="I53" s="1905"/>
      <c r="J53" s="1905"/>
      <c r="K53" s="1905"/>
      <c r="L53" s="1905"/>
    </row>
    <row r="54" spans="1:14">
      <c r="A54" s="1905"/>
      <c r="B54" s="1905"/>
      <c r="C54" s="1905"/>
      <c r="D54" s="1905"/>
      <c r="E54" s="1905"/>
      <c r="F54" s="1905"/>
      <c r="G54" s="1905"/>
      <c r="H54" s="1905"/>
      <c r="I54" s="1905"/>
      <c r="J54" s="1905"/>
      <c r="K54" s="1905"/>
      <c r="L54" s="1905"/>
    </row>
    <row r="55" spans="1:14">
      <c r="A55" s="1905"/>
      <c r="B55" s="1905"/>
      <c r="C55" s="1905"/>
      <c r="D55" s="1905"/>
      <c r="E55" s="1905"/>
      <c r="F55" s="1905"/>
      <c r="G55" s="1905"/>
      <c r="H55" s="1905"/>
      <c r="I55" s="1905"/>
      <c r="J55" s="1905"/>
      <c r="K55" s="1905"/>
      <c r="L55" s="1905"/>
    </row>
    <row r="56" spans="1:14">
      <c r="A56" s="1905"/>
      <c r="B56" s="1905"/>
      <c r="C56" s="1905"/>
      <c r="D56" s="1905"/>
      <c r="E56" s="1905"/>
      <c r="F56" s="1905"/>
      <c r="G56" s="1905"/>
      <c r="H56" s="1905"/>
      <c r="I56" s="1905"/>
      <c r="J56" s="1905"/>
      <c r="K56" s="1905"/>
      <c r="L56" s="1905"/>
    </row>
    <row r="57" spans="1:14">
      <c r="A57" s="1905"/>
      <c r="B57" s="1905"/>
      <c r="C57" s="1905"/>
      <c r="D57" s="1905"/>
      <c r="E57" s="1905"/>
      <c r="F57" s="1905"/>
      <c r="G57" s="1907"/>
      <c r="H57" s="1907"/>
      <c r="I57" s="1905"/>
      <c r="J57" s="1905"/>
      <c r="K57" s="1905"/>
      <c r="L57" s="1905"/>
    </row>
    <row r="58" spans="1:14">
      <c r="A58" s="1908"/>
      <c r="B58" s="1908"/>
      <c r="C58" s="1909"/>
      <c r="D58" s="1908"/>
      <c r="E58" s="1908"/>
      <c r="F58" s="1908"/>
      <c r="G58" s="1908"/>
      <c r="H58" s="1908"/>
      <c r="I58" s="1908"/>
      <c r="J58" s="1908"/>
      <c r="K58" s="1908"/>
      <c r="L58" s="1908"/>
    </row>
    <row r="59" spans="1:14" ht="14.25" customHeight="1">
      <c r="A59" s="846" t="s">
        <v>32</v>
      </c>
      <c r="B59" s="1910"/>
      <c r="C59" s="1911"/>
      <c r="D59" s="1911"/>
      <c r="E59" s="1910"/>
      <c r="F59" s="1910"/>
      <c r="G59" s="1910"/>
      <c r="H59" s="1910"/>
      <c r="I59" s="1910"/>
      <c r="J59" s="1910"/>
      <c r="K59" s="1910"/>
      <c r="L59" s="1910"/>
    </row>
    <row r="60" spans="1:14">
      <c r="A60" s="1908"/>
      <c r="B60" s="1908"/>
      <c r="C60" s="1908"/>
      <c r="D60" s="1908"/>
      <c r="E60" s="1908"/>
      <c r="F60" s="1908"/>
      <c r="G60" s="1908"/>
      <c r="H60" s="1908"/>
      <c r="I60" s="1908"/>
      <c r="J60" s="1908"/>
      <c r="K60" s="1908"/>
      <c r="L60" s="1908"/>
    </row>
    <row r="61" spans="1:14">
      <c r="A61" s="1908"/>
      <c r="B61" s="1908"/>
      <c r="C61" s="1908"/>
      <c r="D61" s="1908"/>
      <c r="E61" s="1908"/>
      <c r="F61" s="1908"/>
      <c r="G61" s="1908"/>
      <c r="H61" s="1908"/>
      <c r="I61" s="1908"/>
      <c r="J61" s="1908"/>
      <c r="K61" s="1908"/>
      <c r="L61" s="1908"/>
    </row>
    <row r="62" spans="1:14">
      <c r="A62" s="1908"/>
      <c r="B62" s="1908"/>
      <c r="C62" s="1908"/>
      <c r="D62" s="1908"/>
      <c r="E62" s="1908"/>
      <c r="F62" s="1908"/>
      <c r="G62" s="1908"/>
      <c r="H62" s="1908"/>
      <c r="I62" s="1908"/>
      <c r="J62" s="1908"/>
      <c r="K62" s="1908"/>
      <c r="L62" s="1908"/>
    </row>
    <row r="63" spans="1:14">
      <c r="A63" s="1908"/>
      <c r="B63" s="1908"/>
      <c r="C63" s="1908"/>
      <c r="D63" s="1908"/>
      <c r="E63" s="1908"/>
      <c r="F63" s="1908"/>
      <c r="G63" s="1908"/>
      <c r="H63" s="1908"/>
      <c r="I63" s="1908"/>
      <c r="J63" s="1908"/>
      <c r="K63" s="1908"/>
      <c r="L63" s="1908"/>
    </row>
    <row r="64" spans="1:14">
      <c r="A64" s="1908"/>
      <c r="B64" s="1908"/>
      <c r="C64" s="1908"/>
      <c r="D64" s="1908"/>
      <c r="E64" s="1908"/>
      <c r="F64" s="1908"/>
      <c r="G64" s="1908"/>
      <c r="H64" s="1908"/>
      <c r="I64" s="1908"/>
      <c r="J64" s="1908"/>
      <c r="K64" s="1908"/>
      <c r="L64" s="1908"/>
    </row>
    <row r="65" spans="1:12">
      <c r="A65" s="1908"/>
      <c r="B65" s="1908"/>
      <c r="C65" s="1908"/>
      <c r="D65" s="1908"/>
      <c r="E65" s="1908"/>
      <c r="F65" s="1908"/>
      <c r="G65" s="1908"/>
      <c r="H65" s="1908"/>
      <c r="I65" s="1908"/>
      <c r="J65" s="1908"/>
      <c r="K65" s="1908"/>
      <c r="L65" s="1908"/>
    </row>
    <row r="79" spans="1:12">
      <c r="A79" s="1912" t="s">
        <v>937</v>
      </c>
      <c r="B79" s="1887" t="s">
        <v>938</v>
      </c>
      <c r="C79" s="1888">
        <v>5203247.21</v>
      </c>
    </row>
    <row r="80" spans="1:12">
      <c r="A80" s="1912" t="s">
        <v>939</v>
      </c>
      <c r="B80" s="1887" t="s">
        <v>938</v>
      </c>
      <c r="C80" s="1888">
        <v>5723577.3600000003</v>
      </c>
    </row>
    <row r="81" spans="1:3">
      <c r="A81" s="1912" t="s">
        <v>940</v>
      </c>
      <c r="B81" s="1887" t="s">
        <v>938</v>
      </c>
      <c r="C81" s="1888">
        <v>6408630.9199999999</v>
      </c>
    </row>
  </sheetData>
  <mergeCells count="19">
    <mergeCell ref="I15:I17"/>
    <mergeCell ref="J15:J17"/>
    <mergeCell ref="L15:L17"/>
    <mergeCell ref="K16:K17"/>
    <mergeCell ref="E11:H13"/>
    <mergeCell ref="A15:A17"/>
    <mergeCell ref="B15:B17"/>
    <mergeCell ref="C15:C17"/>
    <mergeCell ref="D15:D17"/>
    <mergeCell ref="E15:E17"/>
    <mergeCell ref="F15:F17"/>
    <mergeCell ref="G15:G17"/>
    <mergeCell ref="H15:H17"/>
    <mergeCell ref="A1:L1"/>
    <mergeCell ref="A2:L2"/>
    <mergeCell ref="A3:L3"/>
    <mergeCell ref="A4:L4"/>
    <mergeCell ref="B5:K5"/>
    <mergeCell ref="A10:L10"/>
  </mergeCells>
  <conditionalFormatting sqref="N5">
    <cfRule type="cellIs" dxfId="1" priority="1" stopIfTrue="1" operator="lessThan">
      <formula>0</formula>
    </cfRule>
    <cfRule type="cellIs" dxfId="0" priority="2" stopIfTrue="1" operator="equal">
      <formula>0</formula>
    </cfRule>
  </conditionalFormatting>
  <pageMargins left="0.59055118110236227" right="0.39370078740157483" top="0.59055118110236227" bottom="0.39370078740157483" header="0" footer="0"/>
  <pageSetup scale="71" orientation="landscape" r:id="rId1"/>
  <headerFooter alignWithMargins="0">
    <oddHeader>&amp;R&amp;"Arial,Normal"&amp;10&amp;K000000E.P. 010.2</oddHeader>
    <oddFooter xml:space="preserve">&amp;R&amp;8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182"/>
  <sheetViews>
    <sheetView view="pageBreakPreview" zoomScale="55" zoomScaleNormal="75" zoomScaleSheetLayoutView="55" zoomScalePageLayoutView="75" workbookViewId="0">
      <selection activeCell="A9" sqref="A9:G12"/>
    </sheetView>
  </sheetViews>
  <sheetFormatPr baseColWidth="10" defaultColWidth="14.85546875" defaultRowHeight="12.75"/>
  <cols>
    <col min="1" max="1" width="8.7109375" style="1913" customWidth="1"/>
    <col min="2" max="2" width="91" style="1913" customWidth="1"/>
    <col min="3" max="4" width="33.140625" style="1913" customWidth="1"/>
    <col min="5" max="5" width="33.140625" style="1935" customWidth="1"/>
    <col min="6" max="7" width="33.140625" style="1913" customWidth="1"/>
    <col min="8" max="8" width="14.85546875" style="1913" customWidth="1"/>
    <col min="9" max="9" width="18" style="1913" customWidth="1"/>
    <col min="10" max="10" width="14.85546875" style="1913" customWidth="1"/>
    <col min="11" max="11" width="26.28515625" style="1913" customWidth="1"/>
    <col min="12" max="12" width="14.85546875" style="1913" customWidth="1"/>
    <col min="13" max="13" width="17.85546875" style="1913" customWidth="1"/>
    <col min="14" max="16384" width="14.85546875" style="1913"/>
  </cols>
  <sheetData>
    <row r="1" spans="1:12" ht="26.25" customHeight="1">
      <c r="A1" s="59"/>
      <c r="B1" s="59"/>
      <c r="C1" s="59"/>
      <c r="D1" s="59"/>
      <c r="E1" s="59"/>
      <c r="F1" s="59"/>
      <c r="G1" s="59"/>
    </row>
    <row r="2" spans="1:12" ht="23.25" customHeight="1">
      <c r="A2" s="59"/>
      <c r="B2" s="59"/>
      <c r="C2" s="59"/>
      <c r="D2" s="59"/>
      <c r="E2" s="59"/>
      <c r="F2" s="59"/>
      <c r="G2" s="59"/>
      <c r="H2" s="1914"/>
    </row>
    <row r="3" spans="1:12" ht="23.25" customHeight="1">
      <c r="A3" s="59"/>
      <c r="B3" s="59"/>
      <c r="C3" s="59"/>
      <c r="D3" s="59"/>
      <c r="E3" s="59"/>
      <c r="F3" s="59"/>
      <c r="G3" s="59"/>
      <c r="H3" s="1914"/>
    </row>
    <row r="4" spans="1:12" ht="26.25">
      <c r="A4" s="1915"/>
      <c r="B4" s="1915"/>
      <c r="C4" s="1915"/>
      <c r="D4" s="1915"/>
      <c r="E4" s="1915"/>
      <c r="F4" s="1915"/>
      <c r="G4" s="1915"/>
      <c r="H4" s="1916"/>
      <c r="I4" s="1916"/>
      <c r="J4" s="1916"/>
      <c r="K4" s="1916"/>
      <c r="L4" s="1916"/>
    </row>
    <row r="5" spans="1:12" ht="80.099999999999994" customHeight="1">
      <c r="A5" s="1917"/>
      <c r="B5" s="1918" t="s">
        <v>0</v>
      </c>
      <c r="C5" s="1919"/>
      <c r="D5" s="1919"/>
      <c r="E5" s="1919"/>
      <c r="F5" s="1919"/>
      <c r="G5" s="1920"/>
    </row>
    <row r="6" spans="1:12" ht="20.100000000000001" customHeight="1">
      <c r="A6" s="1917"/>
      <c r="B6" s="1921" t="str">
        <f>'F 10.2'!A6</f>
        <v>CARRETERA:</v>
      </c>
      <c r="C6" s="1922">
        <f>'F 10.2'!B6</f>
        <v>0</v>
      </c>
      <c r="D6" s="1923"/>
      <c r="E6" s="1923"/>
      <c r="F6" s="1923"/>
      <c r="G6" s="1924"/>
    </row>
    <row r="7" spans="1:12" ht="20.100000000000001" customHeight="1">
      <c r="A7" s="1917"/>
      <c r="B7" s="1921" t="str">
        <f>'F 10.2'!A7</f>
        <v>TRAMO :</v>
      </c>
      <c r="C7" s="1922">
        <f>'F 10.2'!B7</f>
        <v>0</v>
      </c>
      <c r="D7" s="1923"/>
      <c r="E7" s="1923"/>
      <c r="F7" s="1923"/>
      <c r="G7" s="1924"/>
    </row>
    <row r="8" spans="1:12" ht="20.100000000000001" customHeight="1">
      <c r="A8" s="1917"/>
      <c r="B8" s="1921" t="str">
        <f>'F 10.2'!A8</f>
        <v>CONTRATO:</v>
      </c>
      <c r="C8" s="1922" t="str">
        <f>'F 10.2'!B8</f>
        <v>XXXXXXXX</v>
      </c>
      <c r="D8" s="1923"/>
      <c r="E8" s="1923"/>
      <c r="F8" s="1923"/>
      <c r="G8" s="1924"/>
    </row>
    <row r="9" spans="1:12" ht="34.5" customHeight="1">
      <c r="A9" s="1925"/>
      <c r="B9" s="1925"/>
      <c r="C9" s="1925"/>
      <c r="D9" s="1925"/>
      <c r="E9" s="1925"/>
      <c r="F9" s="1925"/>
      <c r="G9" s="1925"/>
    </row>
    <row r="10" spans="1:12" ht="12" customHeight="1">
      <c r="A10" s="1926"/>
      <c r="C10" s="1927" t="s">
        <v>941</v>
      </c>
      <c r="D10" s="1927"/>
      <c r="E10" s="1928"/>
      <c r="F10" s="1928"/>
      <c r="G10" s="1929"/>
    </row>
    <row r="11" spans="1:12" ht="12" customHeight="1">
      <c r="A11" s="1930"/>
      <c r="B11" s="1931"/>
      <c r="C11" s="1927"/>
      <c r="D11" s="1927"/>
      <c r="E11" s="1932"/>
      <c r="F11" s="1932"/>
      <c r="G11" s="1933"/>
    </row>
    <row r="12" spans="1:12" ht="12" customHeight="1">
      <c r="A12" s="1926"/>
      <c r="C12" s="1927"/>
      <c r="D12" s="1927"/>
      <c r="E12" s="1928"/>
      <c r="F12" s="1928"/>
      <c r="G12" s="1929"/>
    </row>
    <row r="13" spans="1:12" ht="72" customHeight="1" thickBot="1">
      <c r="A13" s="1934"/>
    </row>
    <row r="14" spans="1:12" ht="16.5" customHeight="1" thickTop="1">
      <c r="A14" s="1936"/>
      <c r="B14" s="1937"/>
      <c r="C14" s="1938" t="s">
        <v>942</v>
      </c>
      <c r="D14" s="1938" t="s">
        <v>943</v>
      </c>
      <c r="E14" s="1938" t="s">
        <v>236</v>
      </c>
      <c r="F14" s="1938" t="s">
        <v>944</v>
      </c>
      <c r="G14" s="1938" t="s">
        <v>945</v>
      </c>
    </row>
    <row r="15" spans="1:12" ht="15">
      <c r="A15" s="1939"/>
      <c r="B15" s="1940"/>
      <c r="C15" s="1941" t="s">
        <v>946</v>
      </c>
      <c r="D15" s="1941" t="s">
        <v>947</v>
      </c>
      <c r="E15" s="1941" t="s">
        <v>948</v>
      </c>
      <c r="F15" s="1941" t="s">
        <v>949</v>
      </c>
      <c r="G15" s="1941" t="s">
        <v>950</v>
      </c>
    </row>
    <row r="16" spans="1:12" ht="15.75" thickBot="1">
      <c r="A16" s="1939"/>
      <c r="B16" s="1940"/>
      <c r="C16" s="1942"/>
      <c r="D16" s="1942"/>
      <c r="E16" s="1943" t="s">
        <v>951</v>
      </c>
      <c r="F16" s="1944" t="s">
        <v>952</v>
      </c>
      <c r="G16" s="1943" t="s">
        <v>953</v>
      </c>
    </row>
    <row r="17" spans="1:13" s="1948" customFormat="1" ht="15.75" thickTop="1">
      <c r="A17" s="1945" t="s">
        <v>954</v>
      </c>
      <c r="B17" s="1946" t="s">
        <v>189</v>
      </c>
      <c r="C17" s="1947" t="s">
        <v>319</v>
      </c>
      <c r="D17" s="1947" t="s">
        <v>319</v>
      </c>
      <c r="E17" s="1947" t="s">
        <v>319</v>
      </c>
      <c r="F17" s="1947" t="s">
        <v>319</v>
      </c>
      <c r="G17" s="1947" t="s">
        <v>319</v>
      </c>
    </row>
    <row r="18" spans="1:13" ht="15.75" thickBot="1">
      <c r="A18" s="1949"/>
      <c r="B18" s="1950"/>
      <c r="C18" s="1951"/>
      <c r="D18" s="1951"/>
      <c r="E18" s="1951"/>
      <c r="F18" s="1951"/>
      <c r="G18" s="1951"/>
      <c r="I18" s="1935" t="s">
        <v>955</v>
      </c>
      <c r="K18" s="1935" t="s">
        <v>956</v>
      </c>
      <c r="M18" s="1935" t="s">
        <v>957</v>
      </c>
    </row>
    <row r="19" spans="1:13" ht="12.95" customHeight="1" thickTop="1">
      <c r="A19" s="1952"/>
      <c r="B19" s="1953"/>
      <c r="C19" s="1954"/>
      <c r="D19" s="1954"/>
      <c r="E19" s="1954"/>
      <c r="F19" s="1954"/>
      <c r="G19" s="1954"/>
      <c r="I19" s="1955"/>
    </row>
    <row r="20" spans="1:13" hidden="1">
      <c r="A20" s="1952"/>
      <c r="B20" s="1956"/>
      <c r="C20" s="1954"/>
      <c r="D20" s="1954"/>
      <c r="E20" s="1954"/>
      <c r="F20" s="1954"/>
      <c r="G20" s="1954"/>
    </row>
    <row r="21" spans="1:13" s="1960" customFormat="1" ht="18" hidden="1">
      <c r="A21" s="1957"/>
      <c r="B21" s="1958"/>
      <c r="C21" s="1959"/>
      <c r="D21" s="1959"/>
      <c r="E21" s="1959"/>
      <c r="F21" s="1959"/>
      <c r="G21" s="1959"/>
    </row>
    <row r="22" spans="1:13" s="1960" customFormat="1" ht="12.75" hidden="1" customHeight="1">
      <c r="A22" s="1961"/>
      <c r="B22" s="1962"/>
      <c r="C22" s="1959"/>
      <c r="D22" s="1959"/>
      <c r="E22" s="1959"/>
      <c r="F22" s="1959"/>
      <c r="G22" s="1959"/>
    </row>
    <row r="23" spans="1:13" s="1960" customFormat="1" hidden="1">
      <c r="A23" s="1961"/>
      <c r="B23" s="1963"/>
      <c r="C23" s="1959"/>
      <c r="D23" s="1959"/>
      <c r="E23" s="1959"/>
      <c r="F23" s="1959"/>
      <c r="G23" s="1959"/>
    </row>
    <row r="24" spans="1:13" s="1960" customFormat="1" hidden="1">
      <c r="A24" s="1961"/>
      <c r="B24" s="1963"/>
      <c r="C24" s="1959"/>
      <c r="D24" s="1959"/>
      <c r="E24" s="1959"/>
      <c r="F24" s="1959"/>
      <c r="G24" s="1959"/>
    </row>
    <row r="25" spans="1:13" s="1960" customFormat="1" hidden="1">
      <c r="A25" s="1961"/>
      <c r="B25" s="1963"/>
      <c r="C25" s="1959"/>
      <c r="D25" s="1959"/>
      <c r="E25" s="1959"/>
      <c r="F25" s="1959"/>
      <c r="G25" s="1959"/>
    </row>
    <row r="26" spans="1:13" s="1960" customFormat="1" hidden="1">
      <c r="A26" s="1961"/>
      <c r="B26" s="1963"/>
      <c r="C26" s="1959"/>
      <c r="D26" s="1959"/>
      <c r="E26" s="1959"/>
      <c r="F26" s="1959"/>
      <c r="G26" s="1959"/>
    </row>
    <row r="27" spans="1:13" s="1960" customFormat="1" hidden="1">
      <c r="A27" s="1961"/>
      <c r="B27" s="1963"/>
      <c r="C27" s="1959"/>
      <c r="D27" s="1959"/>
      <c r="E27" s="1959"/>
      <c r="F27" s="1959"/>
      <c r="G27" s="1959"/>
    </row>
    <row r="28" spans="1:13" s="1960" customFormat="1" hidden="1">
      <c r="A28" s="1961"/>
      <c r="B28" s="1963"/>
      <c r="C28" s="1959"/>
      <c r="D28" s="1959"/>
      <c r="E28" s="1959"/>
      <c r="F28" s="1959"/>
      <c r="G28" s="1959"/>
    </row>
    <row r="29" spans="1:13" s="1960" customFormat="1" hidden="1">
      <c r="A29" s="1961"/>
      <c r="B29" s="1963"/>
      <c r="C29" s="1959"/>
      <c r="D29" s="1959"/>
      <c r="E29" s="1959"/>
      <c r="F29" s="1959"/>
      <c r="G29" s="1959"/>
    </row>
    <row r="30" spans="1:13" s="1960" customFormat="1" hidden="1">
      <c r="A30" s="1961"/>
      <c r="B30" s="1962"/>
      <c r="C30" s="1959"/>
      <c r="D30" s="1959"/>
      <c r="E30" s="1959"/>
      <c r="F30" s="1959"/>
      <c r="G30" s="1959"/>
    </row>
    <row r="31" spans="1:13" s="1960" customFormat="1" hidden="1">
      <c r="A31" s="1961"/>
      <c r="B31" s="1962"/>
      <c r="C31" s="1959"/>
      <c r="D31" s="1959"/>
      <c r="E31" s="1959"/>
      <c r="F31" s="1959"/>
      <c r="G31" s="1959"/>
    </row>
    <row r="32" spans="1:13" s="1960" customFormat="1" hidden="1">
      <c r="A32" s="1961"/>
      <c r="B32" s="1962"/>
      <c r="C32" s="1959"/>
      <c r="D32" s="1959"/>
      <c r="E32" s="1959"/>
      <c r="F32" s="1959"/>
      <c r="G32" s="1959"/>
    </row>
    <row r="33" spans="1:16" s="1960" customFormat="1" hidden="1">
      <c r="A33" s="1961"/>
      <c r="B33" s="1962"/>
      <c r="C33" s="1959"/>
      <c r="D33" s="1959"/>
      <c r="E33" s="1959"/>
      <c r="F33" s="1959"/>
      <c r="G33" s="1959"/>
    </row>
    <row r="34" spans="1:16" s="1960" customFormat="1" hidden="1">
      <c r="A34" s="1961"/>
      <c r="B34" s="1962"/>
      <c r="C34" s="1959"/>
      <c r="D34" s="1959"/>
      <c r="E34" s="1959"/>
      <c r="F34" s="1959"/>
      <c r="G34" s="1959"/>
    </row>
    <row r="35" spans="1:16" s="1960" customFormat="1" hidden="1">
      <c r="A35" s="1961"/>
      <c r="B35" s="1963"/>
      <c r="C35" s="1959"/>
      <c r="D35" s="1959"/>
      <c r="E35" s="1959"/>
      <c r="F35" s="1959"/>
      <c r="G35" s="1959"/>
    </row>
    <row r="36" spans="1:16" ht="18">
      <c r="A36" s="1964"/>
      <c r="B36" s="1965" t="s">
        <v>139</v>
      </c>
      <c r="C36" s="1966">
        <f>'[77]EP 6.1'!$D$23</f>
        <v>27084397.43</v>
      </c>
      <c r="D36" s="1966"/>
      <c r="E36" s="1966">
        <f>ROUND((C36+D36),2)</f>
        <v>27084397.43</v>
      </c>
      <c r="F36" s="1966">
        <f>'[77]EP 6.1'!$AC$24</f>
        <v>2536285.56</v>
      </c>
      <c r="G36" s="1966">
        <f>ROUND((E36-F36),2)</f>
        <v>24548111.870000001</v>
      </c>
      <c r="H36" s="1967">
        <f>+F36/C36</f>
        <v>9.3643787592286865E-2</v>
      </c>
      <c r="I36" s="1968">
        <f>F36*1.1</f>
        <v>2789914.1160000004</v>
      </c>
      <c r="J36" s="1969"/>
      <c r="K36" s="1970">
        <f>C36*1.1</f>
        <v>29792837.173</v>
      </c>
      <c r="L36" s="1969"/>
      <c r="M36" s="1971">
        <v>0</v>
      </c>
      <c r="N36" s="1969"/>
      <c r="O36" s="1972" t="s">
        <v>242</v>
      </c>
      <c r="P36" s="1973"/>
    </row>
    <row r="37" spans="1:16" ht="15" hidden="1">
      <c r="A37" s="1964"/>
      <c r="B37" s="1974"/>
      <c r="C37" s="1959"/>
      <c r="D37" s="1959"/>
      <c r="E37" s="1959"/>
      <c r="F37" s="1959"/>
      <c r="G37" s="1959"/>
      <c r="I37" s="1935"/>
      <c r="M37" s="1975"/>
      <c r="O37" s="1976"/>
    </row>
    <row r="38" spans="1:16" ht="18" hidden="1">
      <c r="A38" s="1957"/>
      <c r="B38" s="1977"/>
      <c r="C38" s="1959"/>
      <c r="D38" s="1959"/>
      <c r="E38" s="1959"/>
      <c r="F38" s="1959"/>
      <c r="G38" s="1959"/>
      <c r="I38" s="1935"/>
      <c r="M38" s="1975"/>
      <c r="O38" s="1978"/>
    </row>
    <row r="39" spans="1:16" ht="15" hidden="1">
      <c r="A39" s="1961"/>
      <c r="B39" s="1979"/>
      <c r="C39" s="1959"/>
      <c r="D39" s="1959"/>
      <c r="E39" s="1959"/>
      <c r="F39" s="1959"/>
      <c r="G39" s="1959"/>
      <c r="I39" s="1935"/>
      <c r="M39" s="1975"/>
      <c r="O39" s="1979"/>
    </row>
    <row r="40" spans="1:16" ht="15" hidden="1">
      <c r="A40" s="1961"/>
      <c r="B40" s="1979"/>
      <c r="C40" s="1959"/>
      <c r="D40" s="1959"/>
      <c r="E40" s="1959"/>
      <c r="F40" s="1959"/>
      <c r="G40" s="1959"/>
      <c r="I40" s="1935"/>
      <c r="M40" s="1975"/>
      <c r="O40" s="1979"/>
    </row>
    <row r="41" spans="1:16" ht="15" hidden="1">
      <c r="A41" s="1961"/>
      <c r="B41" s="1980"/>
      <c r="C41" s="1959"/>
      <c r="D41" s="1959"/>
      <c r="E41" s="1959"/>
      <c r="F41" s="1959"/>
      <c r="G41" s="1959"/>
      <c r="I41" s="1935"/>
      <c r="M41" s="1975"/>
      <c r="O41" s="1980"/>
    </row>
    <row r="42" spans="1:16" ht="15" hidden="1">
      <c r="A42" s="1961"/>
      <c r="B42" s="1979"/>
      <c r="C42" s="1959"/>
      <c r="D42" s="1959"/>
      <c r="E42" s="1959"/>
      <c r="F42" s="1959"/>
      <c r="G42" s="1959"/>
      <c r="I42" s="1935"/>
      <c r="M42" s="1975"/>
      <c r="O42" s="1979"/>
    </row>
    <row r="43" spans="1:16" ht="15" hidden="1">
      <c r="A43" s="1961"/>
      <c r="B43" s="1980"/>
      <c r="C43" s="1959"/>
      <c r="D43" s="1959"/>
      <c r="E43" s="1959"/>
      <c r="F43" s="1959"/>
      <c r="G43" s="1959"/>
      <c r="I43" s="1935"/>
      <c r="M43" s="1975"/>
      <c r="O43" s="1980"/>
    </row>
    <row r="44" spans="1:16" ht="15" hidden="1">
      <c r="A44" s="1961"/>
      <c r="B44" s="1980"/>
      <c r="C44" s="1959"/>
      <c r="D44" s="1959"/>
      <c r="E44" s="1959"/>
      <c r="F44" s="1959"/>
      <c r="G44" s="1959"/>
      <c r="I44" s="1935"/>
      <c r="M44" s="1975"/>
      <c r="O44" s="1980"/>
    </row>
    <row r="45" spans="1:16" ht="15" hidden="1">
      <c r="A45" s="1961"/>
      <c r="B45" s="1980"/>
      <c r="C45" s="1959"/>
      <c r="D45" s="1959"/>
      <c r="E45" s="1959"/>
      <c r="F45" s="1959"/>
      <c r="G45" s="1959"/>
      <c r="I45" s="1935"/>
      <c r="M45" s="1975"/>
      <c r="O45" s="1980"/>
    </row>
    <row r="46" spans="1:16" ht="15" hidden="1">
      <c r="A46" s="1961"/>
      <c r="B46" s="1980"/>
      <c r="C46" s="1959"/>
      <c r="D46" s="1959"/>
      <c r="E46" s="1959"/>
      <c r="F46" s="1959"/>
      <c r="G46" s="1959"/>
      <c r="I46" s="1935"/>
      <c r="M46" s="1975"/>
      <c r="O46" s="1980"/>
    </row>
    <row r="47" spans="1:16" ht="15" hidden="1">
      <c r="A47" s="1961"/>
      <c r="B47" s="1980"/>
      <c r="C47" s="1959"/>
      <c r="D47" s="1959"/>
      <c r="E47" s="1959"/>
      <c r="F47" s="1959"/>
      <c r="G47" s="1959"/>
      <c r="I47" s="1935"/>
      <c r="M47" s="1975"/>
      <c r="O47" s="1980"/>
    </row>
    <row r="48" spans="1:16" ht="15">
      <c r="A48" s="1961"/>
      <c r="B48" s="1981"/>
      <c r="C48" s="1959"/>
      <c r="D48" s="1959"/>
      <c r="E48" s="1959"/>
      <c r="F48" s="1959"/>
      <c r="G48" s="1959"/>
      <c r="I48" s="1935"/>
      <c r="M48" s="1975"/>
      <c r="O48" s="1982"/>
    </row>
    <row r="49" spans="1:16" ht="18">
      <c r="A49" s="1983"/>
      <c r="B49" s="1977" t="s">
        <v>232</v>
      </c>
      <c r="C49" s="1966">
        <f>'[77]EP 6.1'!$D$26</f>
        <v>629293.43999999994</v>
      </c>
      <c r="D49" s="1966"/>
      <c r="E49" s="1966">
        <f>ROUND((C49+D49),2)</f>
        <v>629293.43999999994</v>
      </c>
      <c r="F49" s="1966"/>
      <c r="G49" s="1966">
        <f>ROUND((E49-F49),2)</f>
        <v>629293.43999999994</v>
      </c>
      <c r="H49" s="1967">
        <f>+F49/C49</f>
        <v>0</v>
      </c>
      <c r="I49" s="1968">
        <f>F49*1.1</f>
        <v>0</v>
      </c>
      <c r="J49" s="1969"/>
      <c r="K49" s="1970">
        <f>C49*1.1</f>
        <v>692222.78399999999</v>
      </c>
      <c r="L49" s="1969"/>
      <c r="M49" s="1971">
        <v>0</v>
      </c>
      <c r="N49" s="1969"/>
      <c r="O49" s="1978" t="s">
        <v>232</v>
      </c>
      <c r="P49" s="1973"/>
    </row>
    <row r="50" spans="1:16" ht="15.75" hidden="1">
      <c r="A50" s="1983"/>
      <c r="B50" s="1984"/>
      <c r="C50" s="1959"/>
      <c r="D50" s="1959"/>
      <c r="E50" s="1959"/>
      <c r="F50" s="1959"/>
      <c r="G50" s="1959"/>
      <c r="I50" s="1935"/>
      <c r="M50" s="1975"/>
      <c r="O50" s="1985"/>
    </row>
    <row r="51" spans="1:16" ht="18" hidden="1">
      <c r="A51" s="1957"/>
      <c r="B51" s="1986"/>
      <c r="C51" s="1959"/>
      <c r="D51" s="1959"/>
      <c r="E51" s="1959"/>
      <c r="F51" s="1959"/>
      <c r="G51" s="1959"/>
      <c r="I51" s="1935"/>
      <c r="M51" s="1975"/>
      <c r="O51" s="1972"/>
    </row>
    <row r="52" spans="1:16" ht="15" hidden="1">
      <c r="A52" s="1961"/>
      <c r="B52" s="1980"/>
      <c r="C52" s="1959"/>
      <c r="D52" s="1959"/>
      <c r="E52" s="1959"/>
      <c r="F52" s="1959"/>
      <c r="G52" s="1959"/>
      <c r="I52" s="1935"/>
      <c r="M52" s="1975"/>
      <c r="O52" s="1980"/>
    </row>
    <row r="53" spans="1:16" ht="15" hidden="1">
      <c r="A53" s="1961"/>
      <c r="B53" s="1980"/>
      <c r="C53" s="1959"/>
      <c r="D53" s="1959"/>
      <c r="E53" s="1959"/>
      <c r="F53" s="1959"/>
      <c r="G53" s="1959"/>
      <c r="I53" s="1935"/>
      <c r="M53" s="1975"/>
      <c r="O53" s="1980"/>
    </row>
    <row r="54" spans="1:16" ht="15" hidden="1">
      <c r="A54" s="1961"/>
      <c r="B54" s="1980"/>
      <c r="C54" s="1959"/>
      <c r="D54" s="1959"/>
      <c r="E54" s="1959"/>
      <c r="F54" s="1959"/>
      <c r="G54" s="1959"/>
      <c r="I54" s="1935"/>
      <c r="M54" s="1975"/>
      <c r="O54" s="1980"/>
    </row>
    <row r="55" spans="1:16" ht="15" hidden="1">
      <c r="A55" s="1961"/>
      <c r="B55" s="1980"/>
      <c r="C55" s="1959"/>
      <c r="D55" s="1959"/>
      <c r="E55" s="1959"/>
      <c r="F55" s="1959"/>
      <c r="G55" s="1959"/>
      <c r="I55" s="1935"/>
      <c r="M55" s="1975"/>
      <c r="O55" s="1980"/>
    </row>
    <row r="56" spans="1:16" ht="15" hidden="1">
      <c r="A56" s="1961"/>
      <c r="B56" s="1980"/>
      <c r="C56" s="1959"/>
      <c r="D56" s="1959"/>
      <c r="E56" s="1959"/>
      <c r="F56" s="1959"/>
      <c r="G56" s="1959"/>
      <c r="I56" s="1935"/>
      <c r="M56" s="1975"/>
      <c r="O56" s="1980"/>
    </row>
    <row r="57" spans="1:16" ht="15" hidden="1">
      <c r="A57" s="1961"/>
      <c r="B57" s="1980"/>
      <c r="C57" s="1959"/>
      <c r="D57" s="1959"/>
      <c r="E57" s="1959"/>
      <c r="F57" s="1959"/>
      <c r="G57" s="1959"/>
      <c r="I57" s="1935"/>
      <c r="M57" s="1975"/>
      <c r="O57" s="1980"/>
    </row>
    <row r="58" spans="1:16" ht="15" hidden="1">
      <c r="A58" s="1961"/>
      <c r="B58" s="1980"/>
      <c r="C58" s="1959"/>
      <c r="D58" s="1959"/>
      <c r="E58" s="1959"/>
      <c r="F58" s="1959"/>
      <c r="G58" s="1959"/>
      <c r="I58" s="1935"/>
      <c r="M58" s="1975"/>
      <c r="O58" s="1980"/>
    </row>
    <row r="59" spans="1:16" ht="15" hidden="1">
      <c r="A59" s="1961"/>
      <c r="B59" s="1980"/>
      <c r="C59" s="1959"/>
      <c r="D59" s="1959"/>
      <c r="E59" s="1959"/>
      <c r="F59" s="1959"/>
      <c r="G59" s="1959"/>
      <c r="I59" s="1935"/>
      <c r="M59" s="1975"/>
      <c r="O59" s="1980"/>
    </row>
    <row r="60" spans="1:16" s="1987" customFormat="1" ht="16.5" hidden="1">
      <c r="A60" s="1961"/>
      <c r="B60" s="1981"/>
      <c r="C60" s="1959"/>
      <c r="D60" s="1959"/>
      <c r="E60" s="1959"/>
      <c r="F60" s="1959"/>
      <c r="G60" s="1959"/>
      <c r="I60" s="1935"/>
      <c r="M60" s="1975"/>
      <c r="O60" s="1980"/>
    </row>
    <row r="61" spans="1:16" ht="15" hidden="1">
      <c r="A61" s="1961"/>
      <c r="B61" s="1981"/>
      <c r="C61" s="1959"/>
      <c r="D61" s="1959"/>
      <c r="E61" s="1959"/>
      <c r="F61" s="1959"/>
      <c r="G61" s="1959"/>
      <c r="I61" s="1935"/>
      <c r="M61" s="1975"/>
      <c r="O61" s="1980"/>
    </row>
    <row r="62" spans="1:16" ht="15" hidden="1">
      <c r="A62" s="1961"/>
      <c r="B62" s="1981"/>
      <c r="C62" s="1959"/>
      <c r="D62" s="1959"/>
      <c r="E62" s="1959"/>
      <c r="F62" s="1959"/>
      <c r="G62" s="1959"/>
      <c r="I62" s="1935"/>
      <c r="M62" s="1975"/>
      <c r="O62" s="1980"/>
    </row>
    <row r="63" spans="1:16" ht="15" hidden="1">
      <c r="A63" s="1961"/>
      <c r="B63" s="1981"/>
      <c r="C63" s="1959"/>
      <c r="D63" s="1959"/>
      <c r="E63" s="1959"/>
      <c r="F63" s="1959"/>
      <c r="G63" s="1959"/>
      <c r="I63" s="1935"/>
      <c r="M63" s="1975"/>
      <c r="O63" s="1980"/>
    </row>
    <row r="64" spans="1:16" ht="15" hidden="1">
      <c r="A64" s="1961"/>
      <c r="B64" s="1981"/>
      <c r="C64" s="1959"/>
      <c r="D64" s="1959"/>
      <c r="E64" s="1959"/>
      <c r="F64" s="1959"/>
      <c r="G64" s="1959"/>
      <c r="I64" s="1935"/>
      <c r="M64" s="1975"/>
      <c r="O64" s="1980"/>
    </row>
    <row r="65" spans="1:16" ht="15" hidden="1">
      <c r="A65" s="1961"/>
      <c r="B65" s="1981"/>
      <c r="C65" s="1959"/>
      <c r="D65" s="1959"/>
      <c r="E65" s="1959"/>
      <c r="F65" s="1959"/>
      <c r="G65" s="1959"/>
      <c r="I65" s="1935"/>
      <c r="M65" s="1975"/>
      <c r="O65" s="1980"/>
    </row>
    <row r="66" spans="1:16" ht="15" hidden="1">
      <c r="A66" s="1961"/>
      <c r="B66" s="1980"/>
      <c r="C66" s="1959"/>
      <c r="D66" s="1959"/>
      <c r="E66" s="1959"/>
      <c r="F66" s="1959"/>
      <c r="G66" s="1959"/>
      <c r="I66" s="1935"/>
      <c r="M66" s="1975"/>
      <c r="O66" s="1980"/>
    </row>
    <row r="67" spans="1:16" ht="15" hidden="1">
      <c r="A67" s="1961"/>
      <c r="B67" s="1981"/>
      <c r="C67" s="1959"/>
      <c r="D67" s="1959"/>
      <c r="E67" s="1959"/>
      <c r="F67" s="1959"/>
      <c r="G67" s="1959"/>
      <c r="I67" s="1935"/>
      <c r="M67" s="1975"/>
      <c r="O67" s="1980"/>
    </row>
    <row r="68" spans="1:16" ht="15" hidden="1">
      <c r="A68" s="1961"/>
      <c r="B68" s="1980"/>
      <c r="C68" s="1959"/>
      <c r="D68" s="1959"/>
      <c r="E68" s="1959"/>
      <c r="F68" s="1959"/>
      <c r="G68" s="1959"/>
      <c r="I68" s="1935"/>
      <c r="M68" s="1975"/>
      <c r="O68" s="1980"/>
    </row>
    <row r="69" spans="1:16" ht="15" hidden="1">
      <c r="A69" s="1961"/>
      <c r="B69" s="1981"/>
      <c r="C69" s="1959"/>
      <c r="D69" s="1959"/>
      <c r="E69" s="1959"/>
      <c r="F69" s="1959"/>
      <c r="G69" s="1959"/>
      <c r="I69" s="1935"/>
      <c r="M69" s="1975"/>
      <c r="O69" s="1980"/>
    </row>
    <row r="70" spans="1:16" ht="15" hidden="1">
      <c r="A70" s="1961"/>
      <c r="B70" s="1981"/>
      <c r="C70" s="1959"/>
      <c r="D70" s="1959"/>
      <c r="E70" s="1959"/>
      <c r="F70" s="1959"/>
      <c r="G70" s="1959"/>
      <c r="I70" s="1935"/>
      <c r="M70" s="1975"/>
      <c r="O70" s="1980"/>
    </row>
    <row r="71" spans="1:16" ht="15">
      <c r="A71" s="1961"/>
      <c r="B71" s="1981"/>
      <c r="C71" s="1959"/>
      <c r="D71" s="1959"/>
      <c r="E71" s="1959"/>
      <c r="F71" s="1959"/>
      <c r="G71" s="1959"/>
      <c r="I71" s="1935"/>
      <c r="M71" s="1975"/>
      <c r="O71" s="1982"/>
    </row>
    <row r="72" spans="1:16" ht="18">
      <c r="A72" s="1957"/>
      <c r="B72" s="1986" t="s">
        <v>233</v>
      </c>
      <c r="C72" s="1966">
        <f>'[77]EP 6.1'!$D$29</f>
        <v>63929374.480000004</v>
      </c>
      <c r="D72" s="1966"/>
      <c r="E72" s="1966">
        <f>ROUND((C72+D72),2)</f>
        <v>63929374.479999997</v>
      </c>
      <c r="F72" s="1966"/>
      <c r="G72" s="1966">
        <f>ROUND((E72-F72),2)</f>
        <v>63929374.479999997</v>
      </c>
      <c r="H72" s="1967">
        <f>+F72/C72</f>
        <v>0</v>
      </c>
      <c r="I72" s="1968">
        <f>F72*1.1</f>
        <v>0</v>
      </c>
      <c r="J72" s="1969"/>
      <c r="K72" s="1970">
        <f>C72*1.1</f>
        <v>70322311.928000003</v>
      </c>
      <c r="L72" s="1969"/>
      <c r="M72" s="1971">
        <v>0</v>
      </c>
      <c r="N72" s="1969"/>
      <c r="O72" s="1972" t="s">
        <v>233</v>
      </c>
      <c r="P72" s="1973"/>
    </row>
    <row r="73" spans="1:16" ht="15" hidden="1">
      <c r="A73" s="1957"/>
      <c r="B73" s="1988"/>
      <c r="C73" s="1959"/>
      <c r="D73" s="1959"/>
      <c r="E73" s="1959"/>
      <c r="F73" s="1959"/>
      <c r="G73" s="1959"/>
      <c r="I73" s="1935"/>
      <c r="M73" s="1975"/>
      <c r="O73" s="1989"/>
    </row>
    <row r="74" spans="1:16" ht="18" hidden="1">
      <c r="A74" s="1957"/>
      <c r="B74" s="1965"/>
      <c r="C74" s="1959"/>
      <c r="D74" s="1959"/>
      <c r="E74" s="1959"/>
      <c r="F74" s="1959"/>
      <c r="G74" s="1959"/>
      <c r="I74" s="1935"/>
      <c r="M74" s="1975"/>
      <c r="O74" s="1972"/>
    </row>
    <row r="75" spans="1:16" ht="18" hidden="1">
      <c r="A75" s="1957"/>
      <c r="B75" s="1965"/>
      <c r="C75" s="1959"/>
      <c r="D75" s="1959"/>
      <c r="E75" s="1959"/>
      <c r="F75" s="1959"/>
      <c r="G75" s="1959"/>
      <c r="I75" s="1935"/>
      <c r="M75" s="1975"/>
      <c r="O75" s="1972"/>
    </row>
    <row r="76" spans="1:16" ht="15" hidden="1">
      <c r="A76" s="1961"/>
      <c r="B76" s="1981"/>
      <c r="C76" s="1959"/>
      <c r="D76" s="1959"/>
      <c r="E76" s="1959"/>
      <c r="F76" s="1959"/>
      <c r="G76" s="1959"/>
      <c r="I76" s="1935"/>
      <c r="M76" s="1975"/>
      <c r="O76" s="1980"/>
    </row>
    <row r="77" spans="1:16" ht="15" hidden="1">
      <c r="A77" s="1961"/>
      <c r="B77" s="1981"/>
      <c r="C77" s="1959"/>
      <c r="D77" s="1959"/>
      <c r="E77" s="1959"/>
      <c r="F77" s="1959"/>
      <c r="G77" s="1959"/>
      <c r="I77" s="1935"/>
      <c r="M77" s="1975"/>
      <c r="O77" s="1980"/>
    </row>
    <row r="78" spans="1:16" ht="15" hidden="1">
      <c r="A78" s="1957"/>
      <c r="B78" s="1988"/>
      <c r="C78" s="1959"/>
      <c r="D78" s="1959"/>
      <c r="E78" s="1959"/>
      <c r="F78" s="1959"/>
      <c r="G78" s="1959"/>
      <c r="I78" s="1935"/>
      <c r="M78" s="1975"/>
      <c r="O78" s="1990"/>
    </row>
    <row r="79" spans="1:16" ht="18" hidden="1">
      <c r="A79" s="1957"/>
      <c r="B79" s="1965"/>
      <c r="C79" s="1959"/>
      <c r="D79" s="1959"/>
      <c r="E79" s="1959"/>
      <c r="F79" s="1959"/>
      <c r="G79" s="1959"/>
      <c r="I79" s="1935"/>
      <c r="M79" s="1975"/>
      <c r="O79" s="1972"/>
    </row>
    <row r="80" spans="1:16" ht="15" hidden="1">
      <c r="A80" s="1961"/>
      <c r="B80" s="1980"/>
      <c r="C80" s="1959"/>
      <c r="D80" s="1959"/>
      <c r="E80" s="1959"/>
      <c r="F80" s="1959"/>
      <c r="G80" s="1959"/>
      <c r="I80" s="1935"/>
      <c r="M80" s="1975"/>
      <c r="O80" s="1980"/>
    </row>
    <row r="81" spans="1:15" s="1987" customFormat="1" ht="16.5" hidden="1">
      <c r="A81" s="1961"/>
      <c r="B81" s="1980"/>
      <c r="C81" s="1959"/>
      <c r="D81" s="1959"/>
      <c r="E81" s="1959"/>
      <c r="F81" s="1959"/>
      <c r="G81" s="1959"/>
      <c r="I81" s="1935"/>
      <c r="M81" s="1975"/>
      <c r="O81" s="1980"/>
    </row>
    <row r="82" spans="1:15" ht="15" hidden="1">
      <c r="A82" s="1961"/>
      <c r="B82" s="1980"/>
      <c r="C82" s="1959"/>
      <c r="D82" s="1959"/>
      <c r="E82" s="1959"/>
      <c r="F82" s="1959"/>
      <c r="G82" s="1959"/>
      <c r="I82" s="1935"/>
      <c r="M82" s="1975"/>
      <c r="O82" s="1980"/>
    </row>
    <row r="83" spans="1:15" ht="15" hidden="1">
      <c r="A83" s="1961"/>
      <c r="B83" s="1981"/>
      <c r="C83" s="1959"/>
      <c r="D83" s="1959"/>
      <c r="E83" s="1959"/>
      <c r="F83" s="1959"/>
      <c r="G83" s="1959"/>
      <c r="I83" s="1935"/>
      <c r="M83" s="1975"/>
      <c r="O83" s="1980"/>
    </row>
    <row r="84" spans="1:15" ht="15" hidden="1">
      <c r="A84" s="1961"/>
      <c r="B84" s="1981"/>
      <c r="C84" s="1959"/>
      <c r="D84" s="1959"/>
      <c r="E84" s="1959"/>
      <c r="F84" s="1959"/>
      <c r="G84" s="1959"/>
      <c r="I84" s="1935"/>
      <c r="M84" s="1975"/>
      <c r="O84" s="1980"/>
    </row>
    <row r="85" spans="1:15" ht="15" hidden="1">
      <c r="A85" s="1961"/>
      <c r="B85" s="1981"/>
      <c r="C85" s="1959"/>
      <c r="D85" s="1959"/>
      <c r="E85" s="1959"/>
      <c r="F85" s="1959"/>
      <c r="G85" s="1959"/>
      <c r="I85" s="1935"/>
      <c r="M85" s="1975"/>
      <c r="O85" s="1980"/>
    </row>
    <row r="86" spans="1:15" ht="18" hidden="1">
      <c r="A86" s="1957"/>
      <c r="B86" s="1965"/>
      <c r="C86" s="1959"/>
      <c r="D86" s="1959"/>
      <c r="E86" s="1959"/>
      <c r="F86" s="1959"/>
      <c r="G86" s="1959"/>
      <c r="I86" s="1935"/>
      <c r="M86" s="1975"/>
      <c r="O86" s="1972"/>
    </row>
    <row r="87" spans="1:15" ht="15" hidden="1">
      <c r="A87" s="1961"/>
      <c r="B87" s="1980"/>
      <c r="C87" s="1959"/>
      <c r="D87" s="1959"/>
      <c r="E87" s="1959"/>
      <c r="F87" s="1959"/>
      <c r="G87" s="1959"/>
      <c r="I87" s="1935"/>
      <c r="M87" s="1975"/>
      <c r="O87" s="1980"/>
    </row>
    <row r="88" spans="1:15" ht="15" hidden="1">
      <c r="A88" s="1961"/>
      <c r="B88" s="1980"/>
      <c r="C88" s="1959"/>
      <c r="D88" s="1959"/>
      <c r="E88" s="1959"/>
      <c r="F88" s="1959"/>
      <c r="G88" s="1959"/>
      <c r="I88" s="1935"/>
      <c r="M88" s="1975"/>
      <c r="O88" s="1980"/>
    </row>
    <row r="89" spans="1:15" ht="15" hidden="1">
      <c r="A89" s="1961"/>
      <c r="B89" s="1980"/>
      <c r="C89" s="1959"/>
      <c r="D89" s="1959"/>
      <c r="E89" s="1959"/>
      <c r="F89" s="1959"/>
      <c r="G89" s="1959"/>
      <c r="I89" s="1935"/>
      <c r="M89" s="1975"/>
      <c r="O89" s="1980"/>
    </row>
    <row r="90" spans="1:15" ht="15" hidden="1">
      <c r="A90" s="1961"/>
      <c r="B90" s="1980"/>
      <c r="C90" s="1959"/>
      <c r="D90" s="1959"/>
      <c r="E90" s="1959"/>
      <c r="F90" s="1959"/>
      <c r="G90" s="1959"/>
      <c r="I90" s="1935"/>
      <c r="M90" s="1975"/>
      <c r="O90" s="1980"/>
    </row>
    <row r="91" spans="1:15" ht="15" hidden="1">
      <c r="A91" s="1961"/>
      <c r="B91" s="1981"/>
      <c r="C91" s="1959"/>
      <c r="D91" s="1959"/>
      <c r="E91" s="1959"/>
      <c r="F91" s="1959"/>
      <c r="G91" s="1959"/>
      <c r="I91" s="1935"/>
      <c r="M91" s="1975"/>
      <c r="O91" s="1980"/>
    </row>
    <row r="92" spans="1:15" ht="15" hidden="1">
      <c r="A92" s="1961"/>
      <c r="B92" s="1981"/>
      <c r="C92" s="1959"/>
      <c r="D92" s="1959"/>
      <c r="E92" s="1959"/>
      <c r="F92" s="1959"/>
      <c r="G92" s="1959"/>
      <c r="I92" s="1935"/>
      <c r="M92" s="1975"/>
      <c r="O92" s="1980"/>
    </row>
    <row r="93" spans="1:15" ht="15" hidden="1">
      <c r="A93" s="1961"/>
      <c r="B93" s="1981"/>
      <c r="C93" s="1959"/>
      <c r="D93" s="1959"/>
      <c r="E93" s="1959"/>
      <c r="F93" s="1959"/>
      <c r="G93" s="1959"/>
      <c r="I93" s="1935"/>
      <c r="M93" s="1975"/>
      <c r="O93" s="1980"/>
    </row>
    <row r="94" spans="1:15" ht="15" hidden="1">
      <c r="A94" s="1961"/>
      <c r="B94" s="1981"/>
      <c r="C94" s="1959"/>
      <c r="D94" s="1959"/>
      <c r="E94" s="1959"/>
      <c r="F94" s="1959"/>
      <c r="G94" s="1959"/>
      <c r="I94" s="1935"/>
      <c r="M94" s="1975"/>
      <c r="O94" s="1980"/>
    </row>
    <row r="95" spans="1:15" ht="15" hidden="1">
      <c r="A95" s="1961"/>
      <c r="B95" s="1981"/>
      <c r="C95" s="1959"/>
      <c r="D95" s="1959"/>
      <c r="E95" s="1959"/>
      <c r="F95" s="1959"/>
      <c r="G95" s="1959"/>
      <c r="I95" s="1935"/>
      <c r="M95" s="1975"/>
      <c r="O95" s="1980"/>
    </row>
    <row r="96" spans="1:15" ht="15" hidden="1">
      <c r="A96" s="1961"/>
      <c r="B96" s="1981"/>
      <c r="C96" s="1959"/>
      <c r="D96" s="1959"/>
      <c r="E96" s="1959"/>
      <c r="F96" s="1959"/>
      <c r="G96" s="1959"/>
      <c r="I96" s="1935"/>
      <c r="M96" s="1975"/>
      <c r="O96" s="1980"/>
    </row>
    <row r="97" spans="1:15" ht="15" hidden="1">
      <c r="A97" s="1961"/>
      <c r="B97" s="1981"/>
      <c r="C97" s="1959"/>
      <c r="D97" s="1959"/>
      <c r="E97" s="1959"/>
      <c r="F97" s="1959"/>
      <c r="G97" s="1959"/>
      <c r="I97" s="1935"/>
      <c r="M97" s="1975"/>
      <c r="O97" s="1980"/>
    </row>
    <row r="98" spans="1:15" ht="15" hidden="1">
      <c r="A98" s="1961"/>
      <c r="B98" s="1981"/>
      <c r="C98" s="1959"/>
      <c r="D98" s="1959"/>
      <c r="E98" s="1959"/>
      <c r="F98" s="1959"/>
      <c r="G98" s="1959"/>
      <c r="I98" s="1935"/>
      <c r="M98" s="1975"/>
      <c r="O98" s="1980"/>
    </row>
    <row r="99" spans="1:15" ht="15" hidden="1">
      <c r="A99" s="1961"/>
      <c r="B99" s="1980"/>
      <c r="C99" s="1959"/>
      <c r="D99" s="1959"/>
      <c r="E99" s="1959"/>
      <c r="F99" s="1959"/>
      <c r="G99" s="1959"/>
      <c r="I99" s="1935"/>
      <c r="M99" s="1975"/>
      <c r="O99" s="1980"/>
    </row>
    <row r="100" spans="1:15" ht="15" hidden="1">
      <c r="A100" s="1961"/>
      <c r="B100" s="1980"/>
      <c r="C100" s="1959"/>
      <c r="D100" s="1959"/>
      <c r="E100" s="1959"/>
      <c r="F100" s="1959"/>
      <c r="G100" s="1959"/>
      <c r="I100" s="1935"/>
      <c r="M100" s="1975"/>
      <c r="O100" s="1991"/>
    </row>
    <row r="101" spans="1:15" ht="18" hidden="1">
      <c r="A101" s="1961"/>
      <c r="B101" s="1977"/>
      <c r="C101" s="1959"/>
      <c r="D101" s="1959"/>
      <c r="E101" s="1959"/>
      <c r="F101" s="1959"/>
      <c r="G101" s="1959"/>
      <c r="I101" s="1935"/>
      <c r="M101" s="1975"/>
      <c r="O101" s="1978"/>
    </row>
    <row r="102" spans="1:15" ht="15" hidden="1">
      <c r="A102" s="1992"/>
      <c r="B102" s="1993"/>
      <c r="C102" s="1959"/>
      <c r="D102" s="1959"/>
      <c r="E102" s="1959"/>
      <c r="F102" s="1959"/>
      <c r="G102" s="1959"/>
      <c r="I102" s="1935"/>
      <c r="M102" s="1975"/>
      <c r="O102" s="1994"/>
    </row>
    <row r="103" spans="1:15" ht="15" hidden="1">
      <c r="A103" s="1992"/>
      <c r="B103" s="1993"/>
      <c r="C103" s="1959"/>
      <c r="D103" s="1959"/>
      <c r="E103" s="1959"/>
      <c r="F103" s="1959"/>
      <c r="G103" s="1959"/>
      <c r="I103" s="1935"/>
      <c r="M103" s="1975"/>
      <c r="O103" s="1994"/>
    </row>
    <row r="104" spans="1:15" ht="15" hidden="1">
      <c r="A104" s="1992"/>
      <c r="B104" s="1993"/>
      <c r="C104" s="1959"/>
      <c r="D104" s="1959"/>
      <c r="E104" s="1959"/>
      <c r="F104" s="1959"/>
      <c r="G104" s="1959"/>
      <c r="I104" s="1935"/>
      <c r="M104" s="1975"/>
      <c r="O104" s="1994"/>
    </row>
    <row r="105" spans="1:15" ht="15" hidden="1">
      <c r="A105" s="1992"/>
      <c r="B105" s="1993"/>
      <c r="C105" s="1959"/>
      <c r="D105" s="1959"/>
      <c r="E105" s="1959"/>
      <c r="F105" s="1959"/>
      <c r="G105" s="1959"/>
      <c r="I105" s="1935"/>
      <c r="M105" s="1975"/>
      <c r="O105" s="1994"/>
    </row>
    <row r="106" spans="1:15" ht="15" hidden="1">
      <c r="A106" s="1992"/>
      <c r="B106" s="1993"/>
      <c r="C106" s="1959"/>
      <c r="D106" s="1959"/>
      <c r="E106" s="1959"/>
      <c r="F106" s="1959"/>
      <c r="G106" s="1959"/>
      <c r="I106" s="1935"/>
      <c r="M106" s="1975"/>
      <c r="O106" s="1994"/>
    </row>
    <row r="107" spans="1:15" ht="15" hidden="1">
      <c r="A107" s="1992"/>
      <c r="B107" s="1993"/>
      <c r="C107" s="1959"/>
      <c r="D107" s="1959"/>
      <c r="E107" s="1959"/>
      <c r="F107" s="1959"/>
      <c r="G107" s="1959"/>
      <c r="I107" s="1935"/>
      <c r="M107" s="1975"/>
      <c r="O107" s="1994"/>
    </row>
    <row r="108" spans="1:15" ht="15" hidden="1">
      <c r="A108" s="1992"/>
      <c r="B108" s="1993"/>
      <c r="C108" s="1959"/>
      <c r="D108" s="1959"/>
      <c r="E108" s="1959"/>
      <c r="F108" s="1959"/>
      <c r="G108" s="1959"/>
      <c r="I108" s="1935"/>
      <c r="M108" s="1975"/>
      <c r="O108" s="1994"/>
    </row>
    <row r="109" spans="1:15" ht="15" hidden="1">
      <c r="A109" s="1992"/>
      <c r="B109" s="1993"/>
      <c r="C109" s="1959"/>
      <c r="D109" s="1959"/>
      <c r="E109" s="1959"/>
      <c r="F109" s="1959"/>
      <c r="G109" s="1959"/>
      <c r="I109" s="1935"/>
      <c r="M109" s="1975"/>
      <c r="O109" s="1994"/>
    </row>
    <row r="110" spans="1:15" ht="15" hidden="1">
      <c r="A110" s="1992"/>
      <c r="B110" s="1981"/>
      <c r="C110" s="1959"/>
      <c r="D110" s="1959"/>
      <c r="E110" s="1959"/>
      <c r="F110" s="1959"/>
      <c r="G110" s="1959"/>
      <c r="I110" s="1935"/>
      <c r="M110" s="1975"/>
      <c r="O110" s="1980"/>
    </row>
    <row r="111" spans="1:15" ht="15" hidden="1">
      <c r="A111" s="1992"/>
      <c r="B111" s="1981"/>
      <c r="C111" s="1959"/>
      <c r="D111" s="1959"/>
      <c r="E111" s="1959"/>
      <c r="F111" s="1959"/>
      <c r="G111" s="1959"/>
      <c r="I111" s="1935"/>
      <c r="M111" s="1975"/>
      <c r="O111" s="1980"/>
    </row>
    <row r="112" spans="1:15" ht="15" hidden="1">
      <c r="A112" s="1992"/>
      <c r="B112" s="1995"/>
      <c r="C112" s="1959"/>
      <c r="D112" s="1959"/>
      <c r="E112" s="1959"/>
      <c r="F112" s="1959"/>
      <c r="G112" s="1959"/>
      <c r="I112" s="1935"/>
      <c r="M112" s="1975"/>
      <c r="O112" s="1995"/>
    </row>
    <row r="113" spans="1:15" ht="15" hidden="1">
      <c r="A113" s="1992"/>
      <c r="B113" s="1995"/>
      <c r="C113" s="1959"/>
      <c r="D113" s="1959"/>
      <c r="E113" s="1959"/>
      <c r="F113" s="1959"/>
      <c r="G113" s="1959"/>
      <c r="I113" s="1935"/>
      <c r="M113" s="1975"/>
      <c r="O113" s="1995"/>
    </row>
    <row r="114" spans="1:15" ht="15" hidden="1">
      <c r="A114" s="1992"/>
      <c r="B114" s="1995"/>
      <c r="C114" s="1959"/>
      <c r="D114" s="1959"/>
      <c r="E114" s="1959"/>
      <c r="F114" s="1959"/>
      <c r="G114" s="1959"/>
      <c r="I114" s="1935"/>
      <c r="M114" s="1975"/>
      <c r="O114" s="1995"/>
    </row>
    <row r="115" spans="1:15" ht="15" hidden="1">
      <c r="A115" s="1992"/>
      <c r="B115" s="1995"/>
      <c r="C115" s="1959"/>
      <c r="D115" s="1959"/>
      <c r="E115" s="1959"/>
      <c r="F115" s="1959"/>
      <c r="G115" s="1959"/>
      <c r="I115" s="1935"/>
      <c r="M115" s="1975"/>
      <c r="O115" s="1995"/>
    </row>
    <row r="116" spans="1:15" ht="15" hidden="1">
      <c r="A116" s="1992"/>
      <c r="B116" s="1995"/>
      <c r="C116" s="1959"/>
      <c r="D116" s="1959"/>
      <c r="E116" s="1959"/>
      <c r="F116" s="1959"/>
      <c r="G116" s="1959"/>
      <c r="I116" s="1935"/>
      <c r="M116" s="1975"/>
      <c r="O116" s="1995"/>
    </row>
    <row r="117" spans="1:15" ht="15" hidden="1">
      <c r="A117" s="1992"/>
      <c r="B117" s="1995"/>
      <c r="C117" s="1959"/>
      <c r="D117" s="1959"/>
      <c r="E117" s="1959"/>
      <c r="F117" s="1959"/>
      <c r="G117" s="1959"/>
      <c r="I117" s="1935"/>
      <c r="M117" s="1975"/>
      <c r="O117" s="1995"/>
    </row>
    <row r="118" spans="1:15" ht="15" hidden="1">
      <c r="A118" s="1992"/>
      <c r="B118" s="1995"/>
      <c r="C118" s="1959"/>
      <c r="D118" s="1959"/>
      <c r="E118" s="1959"/>
      <c r="F118" s="1959"/>
      <c r="G118" s="1959"/>
      <c r="I118" s="1935"/>
      <c r="M118" s="1975"/>
      <c r="O118" s="1995"/>
    </row>
    <row r="119" spans="1:15" ht="15" hidden="1">
      <c r="A119" s="1992"/>
      <c r="B119" s="1995"/>
      <c r="C119" s="1959"/>
      <c r="D119" s="1959"/>
      <c r="E119" s="1959"/>
      <c r="F119" s="1959"/>
      <c r="G119" s="1959"/>
      <c r="I119" s="1935"/>
      <c r="M119" s="1975"/>
      <c r="O119" s="1995"/>
    </row>
    <row r="120" spans="1:15" ht="15" hidden="1">
      <c r="A120" s="1992"/>
      <c r="B120" s="1995"/>
      <c r="C120" s="1959"/>
      <c r="D120" s="1959"/>
      <c r="E120" s="1959"/>
      <c r="F120" s="1959"/>
      <c r="G120" s="1959"/>
      <c r="I120" s="1935"/>
      <c r="M120" s="1975"/>
      <c r="O120" s="1995"/>
    </row>
    <row r="121" spans="1:15" s="1987" customFormat="1" ht="16.5" hidden="1">
      <c r="A121" s="1992"/>
      <c r="B121" s="1995"/>
      <c r="C121" s="1959"/>
      <c r="D121" s="1959"/>
      <c r="E121" s="1959"/>
      <c r="F121" s="1959"/>
      <c r="G121" s="1959"/>
      <c r="I121" s="1935"/>
      <c r="M121" s="1975"/>
      <c r="O121" s="1995"/>
    </row>
    <row r="122" spans="1:15" ht="15" hidden="1">
      <c r="A122" s="1992"/>
      <c r="B122" s="1995"/>
      <c r="C122" s="1959"/>
      <c r="D122" s="1959"/>
      <c r="E122" s="1959"/>
      <c r="F122" s="1959"/>
      <c r="G122" s="1959"/>
      <c r="I122" s="1935"/>
      <c r="M122" s="1975"/>
      <c r="O122" s="1995"/>
    </row>
    <row r="123" spans="1:15" ht="15" hidden="1">
      <c r="A123" s="1992"/>
      <c r="B123" s="1995"/>
      <c r="C123" s="1959"/>
      <c r="D123" s="1959"/>
      <c r="E123" s="1959"/>
      <c r="F123" s="1959"/>
      <c r="G123" s="1959"/>
      <c r="I123" s="1935"/>
      <c r="M123" s="1975"/>
      <c r="O123" s="1995"/>
    </row>
    <row r="124" spans="1:15" ht="15" hidden="1">
      <c r="A124" s="1992"/>
      <c r="B124" s="1995"/>
      <c r="C124" s="1959"/>
      <c r="D124" s="1959"/>
      <c r="E124" s="1959"/>
      <c r="F124" s="1959"/>
      <c r="G124" s="1959"/>
      <c r="I124" s="1935"/>
      <c r="M124" s="1975"/>
      <c r="O124" s="1995"/>
    </row>
    <row r="125" spans="1:15" ht="15" hidden="1">
      <c r="A125" s="1992"/>
      <c r="B125" s="1995"/>
      <c r="C125" s="1959"/>
      <c r="D125" s="1959"/>
      <c r="E125" s="1959"/>
      <c r="F125" s="1959"/>
      <c r="G125" s="1959"/>
      <c r="I125" s="1935"/>
      <c r="M125" s="1975"/>
      <c r="O125" s="1995"/>
    </row>
    <row r="126" spans="1:15" ht="15" hidden="1">
      <c r="A126" s="1992"/>
      <c r="B126" s="1995"/>
      <c r="C126" s="1959"/>
      <c r="D126" s="1959"/>
      <c r="E126" s="1959"/>
      <c r="F126" s="1959"/>
      <c r="G126" s="1959"/>
      <c r="I126" s="1935"/>
      <c r="M126" s="1975"/>
      <c r="O126" s="1995"/>
    </row>
    <row r="127" spans="1:15" ht="15" hidden="1">
      <c r="A127" s="1992"/>
      <c r="B127" s="1995"/>
      <c r="C127" s="1959"/>
      <c r="D127" s="1959"/>
      <c r="E127" s="1959"/>
      <c r="F127" s="1959"/>
      <c r="G127" s="1959"/>
      <c r="I127" s="1935"/>
      <c r="M127" s="1975"/>
      <c r="O127" s="1995"/>
    </row>
    <row r="128" spans="1:15" ht="15" hidden="1">
      <c r="A128" s="1992"/>
      <c r="B128" s="1995"/>
      <c r="C128" s="1959"/>
      <c r="D128" s="1959"/>
      <c r="E128" s="1959"/>
      <c r="F128" s="1959"/>
      <c r="G128" s="1959"/>
      <c r="I128" s="1935"/>
      <c r="M128" s="1975"/>
      <c r="O128" s="1995"/>
    </row>
    <row r="129" spans="1:16" ht="15" hidden="1">
      <c r="A129" s="1992"/>
      <c r="B129" s="1995"/>
      <c r="C129" s="1959"/>
      <c r="D129" s="1959"/>
      <c r="E129" s="1959"/>
      <c r="F129" s="1959"/>
      <c r="G129" s="1959"/>
      <c r="I129" s="1935"/>
      <c r="M129" s="1975"/>
      <c r="O129" s="1995"/>
    </row>
    <row r="130" spans="1:16" ht="15" hidden="1">
      <c r="A130" s="1992"/>
      <c r="B130" s="1995"/>
      <c r="C130" s="1959"/>
      <c r="D130" s="1959"/>
      <c r="E130" s="1959"/>
      <c r="F130" s="1959"/>
      <c r="G130" s="1959"/>
      <c r="I130" s="1935"/>
      <c r="M130" s="1975"/>
      <c r="O130" s="1995"/>
    </row>
    <row r="131" spans="1:16" ht="15" hidden="1">
      <c r="A131" s="1992"/>
      <c r="B131" s="1995"/>
      <c r="C131" s="1959"/>
      <c r="D131" s="1959"/>
      <c r="E131" s="1959"/>
      <c r="F131" s="1959"/>
      <c r="G131" s="1959"/>
      <c r="I131" s="1935"/>
      <c r="M131" s="1975"/>
      <c r="O131" s="1995"/>
    </row>
    <row r="132" spans="1:16" ht="15" hidden="1">
      <c r="A132" s="1992"/>
      <c r="B132" s="1995"/>
      <c r="C132" s="1959"/>
      <c r="D132" s="1959"/>
      <c r="E132" s="1959"/>
      <c r="F132" s="1959"/>
      <c r="G132" s="1959"/>
      <c r="I132" s="1935"/>
      <c r="M132" s="1975"/>
      <c r="O132" s="1995"/>
    </row>
    <row r="133" spans="1:16" ht="15">
      <c r="A133" s="1992"/>
      <c r="B133" s="1995"/>
      <c r="C133" s="1959"/>
      <c r="D133" s="1959"/>
      <c r="E133" s="1959"/>
      <c r="F133" s="1959"/>
      <c r="G133" s="1959"/>
      <c r="I133" s="1935"/>
      <c r="M133" s="1975"/>
      <c r="O133" s="1996"/>
    </row>
    <row r="134" spans="1:16" ht="18">
      <c r="A134" s="1992"/>
      <c r="B134" s="1977" t="s">
        <v>140</v>
      </c>
      <c r="C134" s="1966">
        <f>'[77]EP 6.1'!$D$41</f>
        <v>6832741.9400000004</v>
      </c>
      <c r="D134" s="1966"/>
      <c r="E134" s="1966">
        <f>ROUND((C134+D134),2)</f>
        <v>6832741.9400000004</v>
      </c>
      <c r="F134" s="1966"/>
      <c r="G134" s="1966">
        <f>ROUND((E134-F134),2)</f>
        <v>6832741.9400000004</v>
      </c>
      <c r="H134" s="1967">
        <f>+F134/C134</f>
        <v>0</v>
      </c>
      <c r="I134" s="1968">
        <f>F134*1.1</f>
        <v>0</v>
      </c>
      <c r="J134" s="1969"/>
      <c r="K134" s="1970">
        <f>C134*1.1</f>
        <v>7516016.1340000015</v>
      </c>
      <c r="L134" s="1969"/>
      <c r="M134" s="1971" t="e">
        <v>#REF!</v>
      </c>
      <c r="N134" s="1969"/>
      <c r="O134" s="1978" t="s">
        <v>140</v>
      </c>
      <c r="P134" s="1973"/>
    </row>
    <row r="135" spans="1:16" ht="15" hidden="1">
      <c r="A135" s="1992"/>
      <c r="B135" s="1995"/>
      <c r="C135" s="1959"/>
      <c r="D135" s="1959"/>
      <c r="E135" s="1959"/>
      <c r="F135" s="1959"/>
      <c r="G135" s="1959"/>
      <c r="M135" s="1975"/>
    </row>
    <row r="136" spans="1:16" ht="18" hidden="1">
      <c r="A136" s="1997"/>
      <c r="B136" s="1998"/>
      <c r="C136" s="1959"/>
      <c r="D136" s="1959"/>
      <c r="E136" s="1959"/>
      <c r="F136" s="1959"/>
      <c r="G136" s="1959"/>
      <c r="M136" s="1975"/>
    </row>
    <row r="137" spans="1:16" ht="15" hidden="1">
      <c r="A137" s="1999"/>
      <c r="B137" s="1974"/>
      <c r="C137" s="1959"/>
      <c r="D137" s="1959"/>
      <c r="E137" s="1959"/>
      <c r="F137" s="1959"/>
      <c r="G137" s="1959"/>
      <c r="M137" s="1975"/>
    </row>
    <row r="138" spans="1:16" ht="15" hidden="1">
      <c r="A138" s="1999"/>
      <c r="B138" s="1974"/>
      <c r="C138" s="1959"/>
      <c r="D138" s="1959"/>
      <c r="E138" s="1959"/>
      <c r="F138" s="1959"/>
      <c r="G138" s="1959"/>
      <c r="M138" s="1975"/>
    </row>
    <row r="139" spans="1:16" ht="15" hidden="1">
      <c r="A139" s="1999"/>
      <c r="B139" s="1974"/>
      <c r="C139" s="1959"/>
      <c r="D139" s="1959"/>
      <c r="E139" s="1959"/>
      <c r="F139" s="1959"/>
      <c r="G139" s="1959"/>
      <c r="M139" s="1975"/>
    </row>
    <row r="140" spans="1:16" ht="15" hidden="1">
      <c r="A140" s="1999"/>
      <c r="B140" s="1974"/>
      <c r="C140" s="1959"/>
      <c r="D140" s="1959"/>
      <c r="E140" s="1959"/>
      <c r="F140" s="1959"/>
      <c r="G140" s="1959"/>
      <c r="M140" s="1975"/>
    </row>
    <row r="141" spans="1:16" ht="15" hidden="1">
      <c r="A141" s="1999"/>
      <c r="B141" s="1974"/>
      <c r="C141" s="1959"/>
      <c r="D141" s="1959"/>
      <c r="E141" s="1959"/>
      <c r="F141" s="1959"/>
      <c r="G141" s="1959"/>
      <c r="M141" s="1975"/>
    </row>
    <row r="142" spans="1:16" ht="15" hidden="1">
      <c r="A142" s="1999"/>
      <c r="B142" s="1974"/>
      <c r="C142" s="1959"/>
      <c r="D142" s="1959"/>
      <c r="E142" s="1959"/>
      <c r="F142" s="1959"/>
      <c r="G142" s="1959"/>
      <c r="M142" s="1975"/>
    </row>
    <row r="143" spans="1:16" ht="15" hidden="1">
      <c r="A143" s="1999"/>
      <c r="B143" s="1974"/>
      <c r="C143" s="1959"/>
      <c r="D143" s="1959"/>
      <c r="E143" s="1959"/>
      <c r="F143" s="1959"/>
      <c r="G143" s="1959"/>
      <c r="M143" s="1975"/>
    </row>
    <row r="144" spans="1:16" ht="15" hidden="1">
      <c r="A144" s="1999"/>
      <c r="B144" s="1974"/>
      <c r="C144" s="1959"/>
      <c r="D144" s="1959"/>
      <c r="E144" s="1959"/>
      <c r="F144" s="1959"/>
      <c r="G144" s="1959"/>
      <c r="M144" s="1975"/>
    </row>
    <row r="145" spans="1:13" ht="15" hidden="1">
      <c r="A145" s="1999"/>
      <c r="B145" s="1974"/>
      <c r="C145" s="1959"/>
      <c r="D145" s="1959"/>
      <c r="E145" s="1959"/>
      <c r="F145" s="1959"/>
      <c r="G145" s="1959"/>
      <c r="M145" s="1975"/>
    </row>
    <row r="146" spans="1:13" ht="15" hidden="1">
      <c r="A146" s="1999"/>
      <c r="B146" s="1974"/>
      <c r="C146" s="1959"/>
      <c r="D146" s="1959"/>
      <c r="E146" s="1959"/>
      <c r="F146" s="1959"/>
      <c r="G146" s="1959"/>
      <c r="M146" s="1975"/>
    </row>
    <row r="147" spans="1:13" ht="15" hidden="1">
      <c r="A147" s="1999"/>
      <c r="B147" s="1974"/>
      <c r="C147" s="1959"/>
      <c r="D147" s="1959"/>
      <c r="E147" s="1959"/>
      <c r="F147" s="1959"/>
      <c r="G147" s="1959"/>
      <c r="M147" s="1975"/>
    </row>
    <row r="148" spans="1:13" ht="15" hidden="1">
      <c r="A148" s="1999"/>
      <c r="B148" s="1974"/>
      <c r="C148" s="1959"/>
      <c r="D148" s="1959"/>
      <c r="E148" s="1959"/>
      <c r="F148" s="1959"/>
      <c r="G148" s="1959"/>
      <c r="M148" s="1975"/>
    </row>
    <row r="149" spans="1:13" ht="15" hidden="1">
      <c r="A149" s="1999"/>
      <c r="B149" s="1974"/>
      <c r="C149" s="1959"/>
      <c r="D149" s="1959"/>
      <c r="E149" s="1959"/>
      <c r="F149" s="1959"/>
      <c r="G149" s="1959"/>
      <c r="M149" s="1975"/>
    </row>
    <row r="150" spans="1:13" ht="15" hidden="1">
      <c r="A150" s="1999"/>
      <c r="B150" s="1974"/>
      <c r="C150" s="1959"/>
      <c r="D150" s="1959"/>
      <c r="E150" s="1959"/>
      <c r="F150" s="1959"/>
      <c r="G150" s="1959"/>
      <c r="M150" s="1975"/>
    </row>
    <row r="151" spans="1:13" ht="15" hidden="1">
      <c r="A151" s="1999"/>
      <c r="B151" s="1974"/>
      <c r="C151" s="1959"/>
      <c r="D151" s="1959"/>
      <c r="E151" s="1959"/>
      <c r="F151" s="1959"/>
      <c r="G151" s="1959"/>
      <c r="M151" s="1975"/>
    </row>
    <row r="152" spans="1:13" ht="15">
      <c r="A152" s="1999"/>
      <c r="B152" s="1974"/>
      <c r="C152" s="1959"/>
      <c r="D152" s="1959"/>
      <c r="E152" s="1959"/>
      <c r="F152" s="1959"/>
      <c r="G152" s="1959"/>
      <c r="M152" s="1975"/>
    </row>
    <row r="153" spans="1:13" ht="18">
      <c r="A153" s="1999"/>
      <c r="B153" s="1977" t="s">
        <v>234</v>
      </c>
      <c r="C153" s="1966">
        <f>'[77]EP 6.1'!$D$44</f>
        <v>11948976</v>
      </c>
      <c r="D153" s="1966"/>
      <c r="E153" s="1966">
        <f>ROUND((C153+D153),2)</f>
        <v>11948976</v>
      </c>
      <c r="F153" s="1966"/>
      <c r="G153" s="1966">
        <f>ROUND((E153-F153),2)</f>
        <v>11948976</v>
      </c>
      <c r="M153" s="1975"/>
    </row>
    <row r="154" spans="1:13" ht="15">
      <c r="A154" s="1999"/>
      <c r="B154" s="1974"/>
      <c r="C154" s="1959"/>
      <c r="D154" s="1959"/>
      <c r="E154" s="1959"/>
      <c r="F154" s="1959"/>
      <c r="G154" s="1959"/>
      <c r="M154" s="1975"/>
    </row>
    <row r="155" spans="1:13" ht="18">
      <c r="A155" s="2000"/>
      <c r="B155" s="1977" t="s">
        <v>235</v>
      </c>
      <c r="C155" s="1966">
        <v>0</v>
      </c>
      <c r="D155" s="1966"/>
      <c r="E155" s="1966">
        <f>ROUND((C155+D155),2)</f>
        <v>0</v>
      </c>
      <c r="F155" s="1966">
        <v>0</v>
      </c>
      <c r="G155" s="1966">
        <f>ROUND((E155-F155),2)</f>
        <v>0</v>
      </c>
      <c r="M155" s="1975"/>
    </row>
    <row r="156" spans="1:13" ht="15.75" thickBot="1">
      <c r="A156" s="1960"/>
      <c r="B156" s="1960"/>
      <c r="C156" s="2001"/>
      <c r="D156" s="2001"/>
      <c r="E156" s="2001"/>
      <c r="F156" s="2001"/>
      <c r="G156" s="2001"/>
      <c r="I156" s="2002">
        <f>SUM(I36:I134)</f>
        <v>2789914.1160000004</v>
      </c>
      <c r="K156" s="2003">
        <f>SUM(K36:K134)</f>
        <v>108323388.01900001</v>
      </c>
      <c r="M156" s="1975"/>
    </row>
    <row r="157" spans="1:13" s="2004" customFormat="1" ht="19.5" thickTop="1" thickBot="1">
      <c r="B157" s="2005" t="s">
        <v>925</v>
      </c>
      <c r="C157" s="2006" t="e">
        <f>ROUND((#REF!+C36+C49+C72+#REF!+C134+C153+C155),2)</f>
        <v>#REF!</v>
      </c>
      <c r="D157" s="2006" t="e">
        <f>ROUND((#REF!+D36+D49+D72+#REF!+D134+D153+D155),2)</f>
        <v>#REF!</v>
      </c>
      <c r="E157" s="2006" t="e">
        <f>ROUND((#REF!+E36+E49+E72+#REF!+E134+E153+E155),2)</f>
        <v>#REF!</v>
      </c>
      <c r="F157" s="2006" t="e">
        <f>ROUND((#REF!+F36+F49+F72+#REF!+F134+F153+F155),2)</f>
        <v>#REF!</v>
      </c>
      <c r="G157" s="2006" t="e">
        <f>ROUND((#REF!+G36+G49+G72+#REF!+G134+G153+G155),2)</f>
        <v>#REF!</v>
      </c>
      <c r="H157" s="1967" t="e">
        <f>+F157/C157</f>
        <v>#REF!</v>
      </c>
      <c r="M157" s="1975"/>
    </row>
    <row r="158" spans="1:13" s="2004" customFormat="1" ht="18" thickTop="1" thickBot="1">
      <c r="B158" s="2007"/>
      <c r="C158" s="2008"/>
      <c r="D158" s="2008"/>
      <c r="E158" s="2008"/>
      <c r="F158" s="2008"/>
      <c r="G158" s="2008"/>
      <c r="M158" s="1975"/>
    </row>
    <row r="159" spans="1:13" s="2004" customFormat="1" ht="18" thickTop="1" thickBot="1">
      <c r="B159" s="2005" t="s">
        <v>958</v>
      </c>
      <c r="C159" s="2006" t="e">
        <f>C157*0.16</f>
        <v>#REF!</v>
      </c>
      <c r="D159" s="2006" t="e">
        <f t="shared" ref="D159:G159" si="0">D157*0.16</f>
        <v>#REF!</v>
      </c>
      <c r="E159" s="2006" t="e">
        <f t="shared" si="0"/>
        <v>#REF!</v>
      </c>
      <c r="F159" s="2006" t="e">
        <f t="shared" si="0"/>
        <v>#REF!</v>
      </c>
      <c r="G159" s="2006" t="e">
        <f t="shared" si="0"/>
        <v>#REF!</v>
      </c>
      <c r="M159" s="1975"/>
    </row>
    <row r="160" spans="1:13" s="2004" customFormat="1" ht="18" thickTop="1" thickBot="1">
      <c r="B160" s="2007"/>
      <c r="C160" s="2008"/>
      <c r="D160" s="2008"/>
      <c r="E160" s="2008"/>
      <c r="F160" s="2008"/>
      <c r="G160" s="2008"/>
      <c r="K160" s="2009">
        <f>+I156/1.1</f>
        <v>2536285.56</v>
      </c>
    </row>
    <row r="161" spans="1:9" s="2004" customFormat="1" ht="18" thickTop="1" thickBot="1">
      <c r="B161" s="2005" t="s">
        <v>236</v>
      </c>
      <c r="C161" s="2006" t="e">
        <f>ROUND((C157+C159),2)</f>
        <v>#REF!</v>
      </c>
      <c r="D161" s="2006" t="e">
        <f t="shared" ref="D161:G161" si="1">ROUND((D157+D159),2)</f>
        <v>#REF!</v>
      </c>
      <c r="E161" s="2006" t="e">
        <f t="shared" si="1"/>
        <v>#REF!</v>
      </c>
      <c r="F161" s="2006" t="e">
        <f t="shared" si="1"/>
        <v>#REF!</v>
      </c>
      <c r="G161" s="2006" t="e">
        <f t="shared" si="1"/>
        <v>#REF!</v>
      </c>
    </row>
    <row r="162" spans="1:9" ht="13.5" thickTop="1">
      <c r="A162" s="1960"/>
      <c r="B162" s="1960"/>
      <c r="C162" s="1960"/>
      <c r="D162" s="1935"/>
      <c r="E162" s="1960"/>
      <c r="F162" s="2001"/>
      <c r="G162" s="1960"/>
    </row>
    <row r="163" spans="1:9">
      <c r="A163" s="1960"/>
      <c r="B163" s="1960"/>
      <c r="C163" s="1960"/>
      <c r="D163" s="1935"/>
      <c r="E163" s="1960"/>
      <c r="F163" s="2001"/>
      <c r="G163" s="1960"/>
      <c r="I163" s="2010" t="e">
        <f>#REF!/#REF!*100</f>
        <v>#REF!</v>
      </c>
    </row>
    <row r="164" spans="1:9">
      <c r="A164" s="1960"/>
      <c r="B164" s="1960"/>
      <c r="C164" s="1960"/>
      <c r="D164" s="1935"/>
      <c r="E164" s="1960"/>
      <c r="F164" s="2001"/>
      <c r="G164" s="1960"/>
      <c r="H164" s="2011"/>
      <c r="I164" s="2010">
        <f>I36/K36*100</f>
        <v>9.3643787592286856</v>
      </c>
    </row>
    <row r="165" spans="1:9">
      <c r="A165" s="1960"/>
      <c r="B165" s="1960"/>
      <c r="C165" s="1960"/>
      <c r="D165" s="1935"/>
      <c r="E165" s="1960"/>
      <c r="F165" s="2001"/>
      <c r="G165" s="1960"/>
      <c r="I165" s="2010">
        <f>I49/K49*100</f>
        <v>0</v>
      </c>
    </row>
    <row r="166" spans="1:9">
      <c r="A166" s="1960"/>
      <c r="B166" s="1960"/>
      <c r="C166" s="1960"/>
      <c r="D166" s="1935"/>
      <c r="E166" s="1960"/>
      <c r="F166" s="2001"/>
      <c r="G166" s="1960"/>
      <c r="I166" s="2010">
        <f>I72/K72*100</f>
        <v>0</v>
      </c>
    </row>
    <row r="167" spans="1:9">
      <c r="A167" s="1960"/>
      <c r="B167" s="1960"/>
      <c r="C167" s="1960"/>
      <c r="D167" s="1935"/>
      <c r="E167" s="1960"/>
      <c r="F167" s="2001"/>
      <c r="G167" s="1960"/>
      <c r="I167" s="2010" t="e">
        <f>#REF!/#REF!*100</f>
        <v>#REF!</v>
      </c>
    </row>
    <row r="168" spans="1:9">
      <c r="A168" s="1960"/>
      <c r="B168" s="1960"/>
      <c r="C168" s="1960"/>
      <c r="D168" s="1935"/>
      <c r="E168" s="1960"/>
      <c r="F168" s="2001"/>
      <c r="G168" s="1960"/>
      <c r="I168" s="2010">
        <f>I134/K134*100</f>
        <v>0</v>
      </c>
    </row>
    <row r="169" spans="1:9">
      <c r="D169" s="2011"/>
      <c r="F169" s="2011"/>
      <c r="I169" s="2010"/>
    </row>
    <row r="170" spans="1:9">
      <c r="C170" s="2011"/>
      <c r="D170" s="2011"/>
      <c r="E170" s="2012"/>
      <c r="F170" s="2011"/>
      <c r="I170" s="2010"/>
    </row>
    <row r="171" spans="1:9">
      <c r="C171" s="2011"/>
      <c r="D171" s="1935"/>
      <c r="I171" s="2010"/>
    </row>
    <row r="172" spans="1:9">
      <c r="C172" s="2011"/>
    </row>
    <row r="182" spans="1:7" ht="32.25" customHeight="1">
      <c r="A182" s="2013" t="s">
        <v>32</v>
      </c>
      <c r="B182" s="2014"/>
      <c r="C182" s="2014"/>
      <c r="D182" s="2014"/>
      <c r="E182" s="2015"/>
      <c r="F182" s="2014"/>
      <c r="G182" s="2014"/>
    </row>
  </sheetData>
  <mergeCells count="12">
    <mergeCell ref="C10:D12"/>
    <mergeCell ref="C17:C18"/>
    <mergeCell ref="D17:D18"/>
    <mergeCell ref="E17:E18"/>
    <mergeCell ref="F17:F18"/>
    <mergeCell ref="G17:G18"/>
    <mergeCell ref="A1:G1"/>
    <mergeCell ref="A2:G2"/>
    <mergeCell ref="A3:G3"/>
    <mergeCell ref="A4:G4"/>
    <mergeCell ref="C5:F5"/>
    <mergeCell ref="A9:G9"/>
  </mergeCells>
  <pageMargins left="0.39370078740157483" right="0.19685039370078741" top="0.39370078740157483" bottom="0.19685039370078741" header="0.19685039370078741" footer="0"/>
  <pageSetup scale="45" orientation="landscape" r:id="rId1"/>
  <headerFooter alignWithMargins="0">
    <oddHeader>&amp;R&amp;"Arial,Normal"&amp;K000000E.P. 010.3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2"/>
  <sheetViews>
    <sheetView view="pageBreakPreview" zoomScale="115" zoomScaleNormal="85" zoomScaleSheetLayoutView="115" zoomScalePageLayoutView="85" workbookViewId="0">
      <selection activeCell="D9" sqref="D9:G11"/>
    </sheetView>
  </sheetViews>
  <sheetFormatPr baseColWidth="10" defaultRowHeight="12.75"/>
  <cols>
    <col min="1" max="1" width="11.85546875" style="566" customWidth="1"/>
    <col min="2" max="2" width="6.140625" style="566" customWidth="1"/>
    <col min="3" max="4" width="8.85546875" style="566" customWidth="1"/>
    <col min="5" max="6" width="5.85546875" style="566" customWidth="1"/>
    <col min="7" max="257" width="11.42578125" style="566"/>
    <col min="258" max="258" width="6.140625" style="566" customWidth="1"/>
    <col min="259" max="260" width="8.85546875" style="566" customWidth="1"/>
    <col min="261" max="262" width="5.85546875" style="566" customWidth="1"/>
    <col min="263" max="513" width="11.42578125" style="566"/>
    <col min="514" max="514" width="6.140625" style="566" customWidth="1"/>
    <col min="515" max="516" width="8.85546875" style="566" customWidth="1"/>
    <col min="517" max="518" width="5.85546875" style="566" customWidth="1"/>
    <col min="519" max="769" width="11.42578125" style="566"/>
    <col min="770" max="770" width="6.140625" style="566" customWidth="1"/>
    <col min="771" max="772" width="8.85546875" style="566" customWidth="1"/>
    <col min="773" max="774" width="5.85546875" style="566" customWidth="1"/>
    <col min="775" max="1025" width="11.42578125" style="566"/>
    <col min="1026" max="1026" width="6.140625" style="566" customWidth="1"/>
    <col min="1027" max="1028" width="8.85546875" style="566" customWidth="1"/>
    <col min="1029" max="1030" width="5.85546875" style="566" customWidth="1"/>
    <col min="1031" max="1281" width="11.42578125" style="566"/>
    <col min="1282" max="1282" width="6.140625" style="566" customWidth="1"/>
    <col min="1283" max="1284" width="8.85546875" style="566" customWidth="1"/>
    <col min="1285" max="1286" width="5.85546875" style="566" customWidth="1"/>
    <col min="1287" max="1537" width="11.42578125" style="566"/>
    <col min="1538" max="1538" width="6.140625" style="566" customWidth="1"/>
    <col min="1539" max="1540" width="8.85546875" style="566" customWidth="1"/>
    <col min="1541" max="1542" width="5.85546875" style="566" customWidth="1"/>
    <col min="1543" max="1793" width="11.42578125" style="566"/>
    <col min="1794" max="1794" width="6.140625" style="566" customWidth="1"/>
    <col min="1795" max="1796" width="8.85546875" style="566" customWidth="1"/>
    <col min="1797" max="1798" width="5.85546875" style="566" customWidth="1"/>
    <col min="1799" max="2049" width="11.42578125" style="566"/>
    <col min="2050" max="2050" width="6.140625" style="566" customWidth="1"/>
    <col min="2051" max="2052" width="8.85546875" style="566" customWidth="1"/>
    <col min="2053" max="2054" width="5.85546875" style="566" customWidth="1"/>
    <col min="2055" max="2305" width="11.42578125" style="566"/>
    <col min="2306" max="2306" width="6.140625" style="566" customWidth="1"/>
    <col min="2307" max="2308" width="8.85546875" style="566" customWidth="1"/>
    <col min="2309" max="2310" width="5.85546875" style="566" customWidth="1"/>
    <col min="2311" max="2561" width="11.42578125" style="566"/>
    <col min="2562" max="2562" width="6.140625" style="566" customWidth="1"/>
    <col min="2563" max="2564" width="8.85546875" style="566" customWidth="1"/>
    <col min="2565" max="2566" width="5.85546875" style="566" customWidth="1"/>
    <col min="2567" max="2817" width="11.42578125" style="566"/>
    <col min="2818" max="2818" width="6.140625" style="566" customWidth="1"/>
    <col min="2819" max="2820" width="8.85546875" style="566" customWidth="1"/>
    <col min="2821" max="2822" width="5.85546875" style="566" customWidth="1"/>
    <col min="2823" max="3073" width="11.42578125" style="566"/>
    <col min="3074" max="3074" width="6.140625" style="566" customWidth="1"/>
    <col min="3075" max="3076" width="8.85546875" style="566" customWidth="1"/>
    <col min="3077" max="3078" width="5.85546875" style="566" customWidth="1"/>
    <col min="3079" max="3329" width="11.42578125" style="566"/>
    <col min="3330" max="3330" width="6.140625" style="566" customWidth="1"/>
    <col min="3331" max="3332" width="8.85546875" style="566" customWidth="1"/>
    <col min="3333" max="3334" width="5.85546875" style="566" customWidth="1"/>
    <col min="3335" max="3585" width="11.42578125" style="566"/>
    <col min="3586" max="3586" width="6.140625" style="566" customWidth="1"/>
    <col min="3587" max="3588" width="8.85546875" style="566" customWidth="1"/>
    <col min="3589" max="3590" width="5.85546875" style="566" customWidth="1"/>
    <col min="3591" max="3841" width="11.42578125" style="566"/>
    <col min="3842" max="3842" width="6.140625" style="566" customWidth="1"/>
    <col min="3843" max="3844" width="8.85546875" style="566" customWidth="1"/>
    <col min="3845" max="3846" width="5.85546875" style="566" customWidth="1"/>
    <col min="3847" max="4097" width="11.42578125" style="566"/>
    <col min="4098" max="4098" width="6.140625" style="566" customWidth="1"/>
    <col min="4099" max="4100" width="8.85546875" style="566" customWidth="1"/>
    <col min="4101" max="4102" width="5.85546875" style="566" customWidth="1"/>
    <col min="4103" max="4353" width="11.42578125" style="566"/>
    <col min="4354" max="4354" width="6.140625" style="566" customWidth="1"/>
    <col min="4355" max="4356" width="8.85546875" style="566" customWidth="1"/>
    <col min="4357" max="4358" width="5.85546875" style="566" customWidth="1"/>
    <col min="4359" max="4609" width="11.42578125" style="566"/>
    <col min="4610" max="4610" width="6.140625" style="566" customWidth="1"/>
    <col min="4611" max="4612" width="8.85546875" style="566" customWidth="1"/>
    <col min="4613" max="4614" width="5.85546875" style="566" customWidth="1"/>
    <col min="4615" max="4865" width="11.42578125" style="566"/>
    <col min="4866" max="4866" width="6.140625" style="566" customWidth="1"/>
    <col min="4867" max="4868" width="8.85546875" style="566" customWidth="1"/>
    <col min="4869" max="4870" width="5.85546875" style="566" customWidth="1"/>
    <col min="4871" max="5121" width="11.42578125" style="566"/>
    <col min="5122" max="5122" width="6.140625" style="566" customWidth="1"/>
    <col min="5123" max="5124" width="8.85546875" style="566" customWidth="1"/>
    <col min="5125" max="5126" width="5.85546875" style="566" customWidth="1"/>
    <col min="5127" max="5377" width="11.42578125" style="566"/>
    <col min="5378" max="5378" width="6.140625" style="566" customWidth="1"/>
    <col min="5379" max="5380" width="8.85546875" style="566" customWidth="1"/>
    <col min="5381" max="5382" width="5.85546875" style="566" customWidth="1"/>
    <col min="5383" max="5633" width="11.42578125" style="566"/>
    <col min="5634" max="5634" width="6.140625" style="566" customWidth="1"/>
    <col min="5635" max="5636" width="8.85546875" style="566" customWidth="1"/>
    <col min="5637" max="5638" width="5.85546875" style="566" customWidth="1"/>
    <col min="5639" max="5889" width="11.42578125" style="566"/>
    <col min="5890" max="5890" width="6.140625" style="566" customWidth="1"/>
    <col min="5891" max="5892" width="8.85546875" style="566" customWidth="1"/>
    <col min="5893" max="5894" width="5.85546875" style="566" customWidth="1"/>
    <col min="5895" max="6145" width="11.42578125" style="566"/>
    <col min="6146" max="6146" width="6.140625" style="566" customWidth="1"/>
    <col min="6147" max="6148" width="8.85546875" style="566" customWidth="1"/>
    <col min="6149" max="6150" width="5.85546875" style="566" customWidth="1"/>
    <col min="6151" max="6401" width="11.42578125" style="566"/>
    <col min="6402" max="6402" width="6.140625" style="566" customWidth="1"/>
    <col min="6403" max="6404" width="8.85546875" style="566" customWidth="1"/>
    <col min="6405" max="6406" width="5.85546875" style="566" customWidth="1"/>
    <col min="6407" max="6657" width="11.42578125" style="566"/>
    <col min="6658" max="6658" width="6.140625" style="566" customWidth="1"/>
    <col min="6659" max="6660" width="8.85546875" style="566" customWidth="1"/>
    <col min="6661" max="6662" width="5.85546875" style="566" customWidth="1"/>
    <col min="6663" max="6913" width="11.42578125" style="566"/>
    <col min="6914" max="6914" width="6.140625" style="566" customWidth="1"/>
    <col min="6915" max="6916" width="8.85546875" style="566" customWidth="1"/>
    <col min="6917" max="6918" width="5.85546875" style="566" customWidth="1"/>
    <col min="6919" max="7169" width="11.42578125" style="566"/>
    <col min="7170" max="7170" width="6.140625" style="566" customWidth="1"/>
    <col min="7171" max="7172" width="8.85546875" style="566" customWidth="1"/>
    <col min="7173" max="7174" width="5.85546875" style="566" customWidth="1"/>
    <col min="7175" max="7425" width="11.42578125" style="566"/>
    <col min="7426" max="7426" width="6.140625" style="566" customWidth="1"/>
    <col min="7427" max="7428" width="8.85546875" style="566" customWidth="1"/>
    <col min="7429" max="7430" width="5.85546875" style="566" customWidth="1"/>
    <col min="7431" max="7681" width="11.42578125" style="566"/>
    <col min="7682" max="7682" width="6.140625" style="566" customWidth="1"/>
    <col min="7683" max="7684" width="8.85546875" style="566" customWidth="1"/>
    <col min="7685" max="7686" width="5.85546875" style="566" customWidth="1"/>
    <col min="7687" max="7937" width="11.42578125" style="566"/>
    <col min="7938" max="7938" width="6.140625" style="566" customWidth="1"/>
    <col min="7939" max="7940" width="8.85546875" style="566" customWidth="1"/>
    <col min="7941" max="7942" width="5.85546875" style="566" customWidth="1"/>
    <col min="7943" max="8193" width="11.42578125" style="566"/>
    <col min="8194" max="8194" width="6.140625" style="566" customWidth="1"/>
    <col min="8195" max="8196" width="8.85546875" style="566" customWidth="1"/>
    <col min="8197" max="8198" width="5.85546875" style="566" customWidth="1"/>
    <col min="8199" max="8449" width="11.42578125" style="566"/>
    <col min="8450" max="8450" width="6.140625" style="566" customWidth="1"/>
    <col min="8451" max="8452" width="8.85546875" style="566" customWidth="1"/>
    <col min="8453" max="8454" width="5.85546875" style="566" customWidth="1"/>
    <col min="8455" max="8705" width="11.42578125" style="566"/>
    <col min="8706" max="8706" width="6.140625" style="566" customWidth="1"/>
    <col min="8707" max="8708" width="8.85546875" style="566" customWidth="1"/>
    <col min="8709" max="8710" width="5.85546875" style="566" customWidth="1"/>
    <col min="8711" max="8961" width="11.42578125" style="566"/>
    <col min="8962" max="8962" width="6.140625" style="566" customWidth="1"/>
    <col min="8963" max="8964" width="8.85546875" style="566" customWidth="1"/>
    <col min="8965" max="8966" width="5.85546875" style="566" customWidth="1"/>
    <col min="8967" max="9217" width="11.42578125" style="566"/>
    <col min="9218" max="9218" width="6.140625" style="566" customWidth="1"/>
    <col min="9219" max="9220" width="8.85546875" style="566" customWidth="1"/>
    <col min="9221" max="9222" width="5.85546875" style="566" customWidth="1"/>
    <col min="9223" max="9473" width="11.42578125" style="566"/>
    <col min="9474" max="9474" width="6.140625" style="566" customWidth="1"/>
    <col min="9475" max="9476" width="8.85546875" style="566" customWidth="1"/>
    <col min="9477" max="9478" width="5.85546875" style="566" customWidth="1"/>
    <col min="9479" max="9729" width="11.42578125" style="566"/>
    <col min="9730" max="9730" width="6.140625" style="566" customWidth="1"/>
    <col min="9731" max="9732" width="8.85546875" style="566" customWidth="1"/>
    <col min="9733" max="9734" width="5.85546875" style="566" customWidth="1"/>
    <col min="9735" max="9985" width="11.42578125" style="566"/>
    <col min="9986" max="9986" width="6.140625" style="566" customWidth="1"/>
    <col min="9987" max="9988" width="8.85546875" style="566" customWidth="1"/>
    <col min="9989" max="9990" width="5.85546875" style="566" customWidth="1"/>
    <col min="9991" max="10241" width="11.42578125" style="566"/>
    <col min="10242" max="10242" width="6.140625" style="566" customWidth="1"/>
    <col min="10243" max="10244" width="8.85546875" style="566" customWidth="1"/>
    <col min="10245" max="10246" width="5.85546875" style="566" customWidth="1"/>
    <col min="10247" max="10497" width="11.42578125" style="566"/>
    <col min="10498" max="10498" width="6.140625" style="566" customWidth="1"/>
    <col min="10499" max="10500" width="8.85546875" style="566" customWidth="1"/>
    <col min="10501" max="10502" width="5.85546875" style="566" customWidth="1"/>
    <col min="10503" max="10753" width="11.42578125" style="566"/>
    <col min="10754" max="10754" width="6.140625" style="566" customWidth="1"/>
    <col min="10755" max="10756" width="8.85546875" style="566" customWidth="1"/>
    <col min="10757" max="10758" width="5.85546875" style="566" customWidth="1"/>
    <col min="10759" max="11009" width="11.42578125" style="566"/>
    <col min="11010" max="11010" width="6.140625" style="566" customWidth="1"/>
    <col min="11011" max="11012" width="8.85546875" style="566" customWidth="1"/>
    <col min="11013" max="11014" width="5.85546875" style="566" customWidth="1"/>
    <col min="11015" max="11265" width="11.42578125" style="566"/>
    <col min="11266" max="11266" width="6.140625" style="566" customWidth="1"/>
    <col min="11267" max="11268" width="8.85546875" style="566" customWidth="1"/>
    <col min="11269" max="11270" width="5.85546875" style="566" customWidth="1"/>
    <col min="11271" max="11521" width="11.42578125" style="566"/>
    <col min="11522" max="11522" width="6.140625" style="566" customWidth="1"/>
    <col min="11523" max="11524" width="8.85546875" style="566" customWidth="1"/>
    <col min="11525" max="11526" width="5.85546875" style="566" customWidth="1"/>
    <col min="11527" max="11777" width="11.42578125" style="566"/>
    <col min="11778" max="11778" width="6.140625" style="566" customWidth="1"/>
    <col min="11779" max="11780" width="8.85546875" style="566" customWidth="1"/>
    <col min="11781" max="11782" width="5.85546875" style="566" customWidth="1"/>
    <col min="11783" max="12033" width="11.42578125" style="566"/>
    <col min="12034" max="12034" width="6.140625" style="566" customWidth="1"/>
    <col min="12035" max="12036" width="8.85546875" style="566" customWidth="1"/>
    <col min="12037" max="12038" width="5.85546875" style="566" customWidth="1"/>
    <col min="12039" max="12289" width="11.42578125" style="566"/>
    <col min="12290" max="12290" width="6.140625" style="566" customWidth="1"/>
    <col min="12291" max="12292" width="8.85546875" style="566" customWidth="1"/>
    <col min="12293" max="12294" width="5.85546875" style="566" customWidth="1"/>
    <col min="12295" max="12545" width="11.42578125" style="566"/>
    <col min="12546" max="12546" width="6.140625" style="566" customWidth="1"/>
    <col min="12547" max="12548" width="8.85546875" style="566" customWidth="1"/>
    <col min="12549" max="12550" width="5.85546875" style="566" customWidth="1"/>
    <col min="12551" max="12801" width="11.42578125" style="566"/>
    <col min="12802" max="12802" width="6.140625" style="566" customWidth="1"/>
    <col min="12803" max="12804" width="8.85546875" style="566" customWidth="1"/>
    <col min="12805" max="12806" width="5.85546875" style="566" customWidth="1"/>
    <col min="12807" max="13057" width="11.42578125" style="566"/>
    <col min="13058" max="13058" width="6.140625" style="566" customWidth="1"/>
    <col min="13059" max="13060" width="8.85546875" style="566" customWidth="1"/>
    <col min="13061" max="13062" width="5.85546875" style="566" customWidth="1"/>
    <col min="13063" max="13313" width="11.42578125" style="566"/>
    <col min="13314" max="13314" width="6.140625" style="566" customWidth="1"/>
    <col min="13315" max="13316" width="8.85546875" style="566" customWidth="1"/>
    <col min="13317" max="13318" width="5.85546875" style="566" customWidth="1"/>
    <col min="13319" max="13569" width="11.42578125" style="566"/>
    <col min="13570" max="13570" width="6.140625" style="566" customWidth="1"/>
    <col min="13571" max="13572" width="8.85546875" style="566" customWidth="1"/>
    <col min="13573" max="13574" width="5.85546875" style="566" customWidth="1"/>
    <col min="13575" max="13825" width="11.42578125" style="566"/>
    <col min="13826" max="13826" width="6.140625" style="566" customWidth="1"/>
    <col min="13827" max="13828" width="8.85546875" style="566" customWidth="1"/>
    <col min="13829" max="13830" width="5.85546875" style="566" customWidth="1"/>
    <col min="13831" max="14081" width="11.42578125" style="566"/>
    <col min="14082" max="14082" width="6.140625" style="566" customWidth="1"/>
    <col min="14083" max="14084" width="8.85546875" style="566" customWidth="1"/>
    <col min="14085" max="14086" width="5.85546875" style="566" customWidth="1"/>
    <col min="14087" max="14337" width="11.42578125" style="566"/>
    <col min="14338" max="14338" width="6.140625" style="566" customWidth="1"/>
    <col min="14339" max="14340" width="8.85546875" style="566" customWidth="1"/>
    <col min="14341" max="14342" width="5.85546875" style="566" customWidth="1"/>
    <col min="14343" max="14593" width="11.42578125" style="566"/>
    <col min="14594" max="14594" width="6.140625" style="566" customWidth="1"/>
    <col min="14595" max="14596" width="8.85546875" style="566" customWidth="1"/>
    <col min="14597" max="14598" width="5.85546875" style="566" customWidth="1"/>
    <col min="14599" max="14849" width="11.42578125" style="566"/>
    <col min="14850" max="14850" width="6.140625" style="566" customWidth="1"/>
    <col min="14851" max="14852" width="8.85546875" style="566" customWidth="1"/>
    <col min="14853" max="14854" width="5.85546875" style="566" customWidth="1"/>
    <col min="14855" max="15105" width="11.42578125" style="566"/>
    <col min="15106" max="15106" width="6.140625" style="566" customWidth="1"/>
    <col min="15107" max="15108" width="8.85546875" style="566" customWidth="1"/>
    <col min="15109" max="15110" width="5.85546875" style="566" customWidth="1"/>
    <col min="15111" max="15361" width="11.42578125" style="566"/>
    <col min="15362" max="15362" width="6.140625" style="566" customWidth="1"/>
    <col min="15363" max="15364" width="8.85546875" style="566" customWidth="1"/>
    <col min="15365" max="15366" width="5.85546875" style="566" customWidth="1"/>
    <col min="15367" max="15617" width="11.42578125" style="566"/>
    <col min="15618" max="15618" width="6.140625" style="566" customWidth="1"/>
    <col min="15619" max="15620" width="8.85546875" style="566" customWidth="1"/>
    <col min="15621" max="15622" width="5.85546875" style="566" customWidth="1"/>
    <col min="15623" max="15873" width="11.42578125" style="566"/>
    <col min="15874" max="15874" width="6.140625" style="566" customWidth="1"/>
    <col min="15875" max="15876" width="8.85546875" style="566" customWidth="1"/>
    <col min="15877" max="15878" width="5.85546875" style="566" customWidth="1"/>
    <col min="15879" max="16129" width="11.42578125" style="566"/>
    <col min="16130" max="16130" width="6.140625" style="566" customWidth="1"/>
    <col min="16131" max="16132" width="8.85546875" style="566" customWidth="1"/>
    <col min="16133" max="16134" width="5.85546875" style="566" customWidth="1"/>
    <col min="16135" max="16384" width="11.42578125" style="566"/>
  </cols>
  <sheetData>
    <row r="1" spans="1:70" s="770" customFormat="1" ht="12.75" customHeight="1">
      <c r="A1" s="863"/>
      <c r="B1" s="863"/>
      <c r="C1" s="863"/>
      <c r="D1" s="863"/>
      <c r="E1" s="863"/>
      <c r="F1" s="863"/>
      <c r="G1" s="863"/>
      <c r="H1" s="863"/>
      <c r="I1" s="863"/>
      <c r="J1" s="659"/>
      <c r="K1" s="659"/>
      <c r="L1" s="659"/>
      <c r="M1" s="659"/>
      <c r="N1" s="659"/>
      <c r="O1" s="659"/>
      <c r="P1" s="659"/>
      <c r="Q1" s="659"/>
      <c r="R1" s="659"/>
      <c r="S1" s="659"/>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769"/>
      <c r="BJ1" s="769"/>
      <c r="BK1" s="769"/>
      <c r="BL1" s="769"/>
      <c r="BM1" s="418"/>
      <c r="BN1" s="418"/>
      <c r="BO1" s="418"/>
      <c r="BP1" s="418"/>
      <c r="BQ1" s="418"/>
      <c r="BR1" s="418"/>
    </row>
    <row r="2" spans="1:70" s="770" customFormat="1" ht="17.25" customHeight="1">
      <c r="A2" s="863"/>
      <c r="B2" s="863"/>
      <c r="C2" s="863"/>
      <c r="D2" s="863"/>
      <c r="E2" s="863"/>
      <c r="F2" s="863"/>
      <c r="G2" s="863"/>
      <c r="H2" s="863"/>
      <c r="I2" s="863"/>
      <c r="J2" s="659"/>
      <c r="K2" s="659"/>
      <c r="L2" s="659"/>
      <c r="M2" s="659"/>
      <c r="N2" s="659"/>
      <c r="O2" s="659"/>
      <c r="P2" s="659"/>
      <c r="Q2" s="659"/>
      <c r="R2" s="659"/>
      <c r="S2" s="659"/>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J2" s="769"/>
      <c r="BK2" s="769"/>
      <c r="BL2" s="769"/>
      <c r="BM2" s="418"/>
      <c r="BN2" s="418"/>
      <c r="BO2" s="418"/>
      <c r="BP2" s="418"/>
      <c r="BQ2" s="418"/>
      <c r="BR2" s="418"/>
    </row>
    <row r="3" spans="1:70" s="770" customFormat="1" ht="13.5" customHeight="1">
      <c r="A3" s="863"/>
      <c r="B3" s="863"/>
      <c r="C3" s="863"/>
      <c r="D3" s="863"/>
      <c r="E3" s="863"/>
      <c r="F3" s="863"/>
      <c r="G3" s="863"/>
      <c r="H3" s="863"/>
      <c r="I3" s="863"/>
      <c r="J3" s="659"/>
      <c r="K3" s="659"/>
      <c r="L3" s="659"/>
      <c r="M3" s="659"/>
      <c r="N3" s="659"/>
      <c r="O3" s="659"/>
      <c r="P3" s="659"/>
      <c r="Q3" s="659"/>
      <c r="R3" s="659"/>
      <c r="S3" s="659"/>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J3" s="769"/>
      <c r="BK3" s="769"/>
      <c r="BL3" s="769"/>
      <c r="BM3" s="418"/>
      <c r="BN3" s="418"/>
      <c r="BO3" s="418"/>
      <c r="BP3" s="418"/>
      <c r="BQ3" s="418"/>
      <c r="BR3" s="418"/>
    </row>
    <row r="4" spans="1:70" s="770" customFormat="1" ht="13.5" customHeight="1">
      <c r="A4" s="2016"/>
      <c r="B4" s="2016"/>
      <c r="C4" s="2016"/>
      <c r="D4" s="2016"/>
      <c r="E4" s="2016"/>
      <c r="F4" s="2016"/>
      <c r="G4" s="2016"/>
      <c r="H4" s="2016"/>
      <c r="I4" s="2016"/>
      <c r="J4" s="659"/>
      <c r="K4" s="659"/>
      <c r="L4" s="659"/>
      <c r="M4" s="659"/>
      <c r="N4" s="659"/>
      <c r="O4" s="659"/>
      <c r="P4" s="659"/>
      <c r="Q4" s="659"/>
      <c r="R4" s="659"/>
      <c r="S4" s="659"/>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J4" s="769"/>
      <c r="BK4" s="769"/>
      <c r="BL4" s="769"/>
      <c r="BM4" s="418"/>
      <c r="BN4" s="418"/>
      <c r="BO4" s="418"/>
      <c r="BP4" s="418"/>
      <c r="BQ4" s="418"/>
      <c r="BR4" s="418"/>
    </row>
    <row r="5" spans="1:70" ht="62.1" customHeight="1">
      <c r="A5" s="2017" t="s">
        <v>0</v>
      </c>
      <c r="B5" s="2018"/>
      <c r="C5" s="2018"/>
      <c r="D5" s="2018"/>
      <c r="E5" s="2018"/>
      <c r="F5" s="2018"/>
      <c r="G5" s="2018"/>
      <c r="H5" s="2018"/>
      <c r="I5" s="2018"/>
      <c r="J5" s="2019"/>
    </row>
    <row r="6" spans="1:70">
      <c r="A6" s="2017" t="str">
        <f>'F 10.3'!B6</f>
        <v>CARRETERA:</v>
      </c>
      <c r="B6" s="679">
        <f>'F 10.3'!C6</f>
        <v>0</v>
      </c>
    </row>
    <row r="7" spans="1:70">
      <c r="A7" s="2017" t="str">
        <f>'F 10.3'!B7</f>
        <v>TRAMO :</v>
      </c>
      <c r="B7" s="679">
        <f>'F 10.3'!C7</f>
        <v>0</v>
      </c>
    </row>
    <row r="8" spans="1:70">
      <c r="A8" s="2017" t="str">
        <f>'F 10.3'!B8</f>
        <v>CONTRATO:</v>
      </c>
      <c r="B8" s="679" t="str">
        <f>'F 10.3'!C8</f>
        <v>XXXXXXXX</v>
      </c>
    </row>
    <row r="9" spans="1:70" s="457" customFormat="1" ht="9" customHeight="1">
      <c r="A9" s="2020"/>
      <c r="B9" s="2020"/>
      <c r="C9" s="2020"/>
      <c r="D9" s="2021" t="s">
        <v>959</v>
      </c>
      <c r="E9" s="2021"/>
      <c r="F9" s="2021"/>
      <c r="G9" s="2021"/>
      <c r="H9" s="2020"/>
      <c r="I9" s="2020"/>
      <c r="J9" s="2020"/>
    </row>
    <row r="10" spans="1:70" ht="15">
      <c r="A10" s="2022"/>
      <c r="B10" s="2022"/>
      <c r="C10" s="2022"/>
      <c r="D10" s="2021"/>
      <c r="E10" s="2021"/>
      <c r="F10" s="2021"/>
      <c r="G10" s="2021"/>
      <c r="H10" s="664"/>
      <c r="I10" s="664"/>
      <c r="J10" s="664"/>
    </row>
    <row r="11" spans="1:70" s="457" customFormat="1" ht="18" customHeight="1">
      <c r="A11" s="2020"/>
      <c r="B11" s="2020"/>
      <c r="C11" s="2020"/>
      <c r="D11" s="2021"/>
      <c r="E11" s="2021"/>
      <c r="F11" s="2021"/>
      <c r="G11" s="2021"/>
      <c r="H11" s="2020"/>
      <c r="I11" s="2020"/>
      <c r="J11" s="2020"/>
    </row>
    <row r="12" spans="1:70" ht="16.5" customHeight="1"/>
    <row r="13" spans="1:70">
      <c r="A13" s="566" t="s">
        <v>960</v>
      </c>
      <c r="D13" s="566">
        <v>1</v>
      </c>
      <c r="H13" s="2023"/>
      <c r="I13" s="2023"/>
    </row>
    <row r="14" spans="1:70">
      <c r="A14" s="566" t="s">
        <v>961</v>
      </c>
      <c r="D14" s="566" t="s">
        <v>962</v>
      </c>
      <c r="F14" s="2023"/>
      <c r="G14" s="2023"/>
      <c r="H14" s="2023"/>
      <c r="I14" s="2023"/>
    </row>
    <row r="15" spans="1:70">
      <c r="A15" s="566" t="s">
        <v>963</v>
      </c>
      <c r="F15" s="2023"/>
      <c r="G15" s="2023"/>
      <c r="H15" s="2023"/>
      <c r="I15" s="2023"/>
    </row>
    <row r="16" spans="1:70">
      <c r="A16" s="566" t="s">
        <v>964</v>
      </c>
      <c r="F16" s="2023"/>
      <c r="G16" s="2023"/>
      <c r="H16" s="2023"/>
      <c r="I16" s="2023"/>
    </row>
    <row r="17" spans="1:10">
      <c r="A17" s="566" t="s">
        <v>965</v>
      </c>
    </row>
    <row r="18" spans="1:10">
      <c r="A18" s="2024" t="s">
        <v>966</v>
      </c>
      <c r="B18" s="612" t="s">
        <v>967</v>
      </c>
      <c r="C18" s="612" t="s">
        <v>968</v>
      </c>
      <c r="D18" s="612" t="s">
        <v>969</v>
      </c>
      <c r="E18" s="2025" t="s">
        <v>970</v>
      </c>
      <c r="F18" s="2025"/>
      <c r="G18" s="2025" t="s">
        <v>317</v>
      </c>
      <c r="H18" s="2025"/>
      <c r="I18" s="2025" t="s">
        <v>319</v>
      </c>
      <c r="J18" s="2025"/>
    </row>
    <row r="19" spans="1:10">
      <c r="A19" s="2026" t="s">
        <v>971</v>
      </c>
      <c r="B19" s="2027"/>
      <c r="C19" s="2027"/>
      <c r="D19" s="2027"/>
      <c r="E19" s="2028" t="s">
        <v>972</v>
      </c>
      <c r="F19" s="2028" t="s">
        <v>973</v>
      </c>
      <c r="G19" s="2028" t="s">
        <v>222</v>
      </c>
      <c r="H19" s="2028" t="s">
        <v>974</v>
      </c>
      <c r="I19" s="2028" t="s">
        <v>222</v>
      </c>
      <c r="J19" s="2028" t="s">
        <v>974</v>
      </c>
    </row>
    <row r="20" spans="1:10">
      <c r="A20" s="2029"/>
      <c r="B20" s="2029"/>
      <c r="C20" s="2029"/>
      <c r="D20" s="2029"/>
      <c r="E20" s="2029"/>
      <c r="F20" s="2029"/>
      <c r="G20" s="2029"/>
      <c r="H20" s="2029"/>
      <c r="I20" s="2029"/>
      <c r="J20" s="2029"/>
    </row>
    <row r="21" spans="1:10">
      <c r="A21" s="2028">
        <v>1</v>
      </c>
      <c r="B21" s="2030"/>
      <c r="C21" s="2030"/>
      <c r="D21" s="2028"/>
      <c r="E21" s="2028"/>
      <c r="F21" s="2028"/>
      <c r="G21" s="2029"/>
      <c r="H21" s="2029"/>
      <c r="I21" s="2031"/>
      <c r="J21" s="2031"/>
    </row>
    <row r="22" spans="1:10">
      <c r="A22" s="2029"/>
      <c r="B22" s="2030"/>
      <c r="C22" s="2028"/>
      <c r="D22" s="2028"/>
      <c r="E22" s="2029"/>
      <c r="F22" s="2028"/>
      <c r="G22" s="2029"/>
      <c r="H22" s="2029"/>
      <c r="I22" s="2029"/>
      <c r="J22" s="2029"/>
    </row>
    <row r="23" spans="1:10">
      <c r="A23" s="2029"/>
      <c r="B23" s="2029"/>
      <c r="C23" s="2029"/>
      <c r="D23" s="2029"/>
      <c r="E23" s="2029"/>
      <c r="F23" s="2029"/>
      <c r="G23" s="2029"/>
      <c r="H23" s="2029"/>
      <c r="I23" s="2029"/>
      <c r="J23" s="2029"/>
    </row>
    <row r="24" spans="1:10">
      <c r="A24" s="2029"/>
      <c r="B24" s="2029"/>
      <c r="C24" s="2029"/>
      <c r="D24" s="2029"/>
      <c r="E24" s="2029"/>
      <c r="F24" s="2029"/>
      <c r="G24" s="2029"/>
      <c r="H24" s="2029"/>
      <c r="I24" s="2029"/>
      <c r="J24" s="2029"/>
    </row>
    <row r="25" spans="1:10">
      <c r="A25" s="2029"/>
      <c r="B25" s="2029"/>
      <c r="C25" s="2029"/>
      <c r="D25" s="2029"/>
      <c r="E25" s="2029"/>
      <c r="F25" s="2029"/>
      <c r="G25" s="2029"/>
      <c r="H25" s="2029"/>
      <c r="I25" s="2029"/>
      <c r="J25" s="2029"/>
    </row>
    <row r="26" spans="1:10">
      <c r="A26" s="2029"/>
      <c r="B26" s="2029"/>
      <c r="C26" s="2029"/>
      <c r="D26" s="2029"/>
      <c r="E26" s="2029"/>
      <c r="F26" s="2029"/>
      <c r="G26" s="2029"/>
      <c r="H26" s="2029"/>
      <c r="I26" s="2029"/>
      <c r="J26" s="2029"/>
    </row>
    <row r="27" spans="1:10">
      <c r="A27" s="2029"/>
      <c r="B27" s="2029"/>
      <c r="C27" s="2029"/>
      <c r="D27" s="2029"/>
      <c r="E27" s="2029"/>
      <c r="F27" s="2029"/>
      <c r="G27" s="2029"/>
      <c r="H27" s="2029"/>
      <c r="I27" s="2029"/>
      <c r="J27" s="2029"/>
    </row>
    <row r="28" spans="1:10">
      <c r="A28" s="2029"/>
      <c r="B28" s="2029"/>
      <c r="C28" s="2029"/>
      <c r="D28" s="2029"/>
      <c r="E28" s="2029"/>
      <c r="F28" s="2029"/>
      <c r="G28" s="2029"/>
      <c r="H28" s="2029"/>
      <c r="I28" s="2029"/>
      <c r="J28" s="2029"/>
    </row>
    <row r="29" spans="1:10">
      <c r="A29" s="2029"/>
      <c r="B29" s="2029"/>
      <c r="C29" s="2029"/>
      <c r="D29" s="2029"/>
      <c r="E29" s="2029"/>
      <c r="F29" s="2029"/>
      <c r="G29" s="2029"/>
      <c r="H29" s="2029"/>
      <c r="I29" s="2029"/>
      <c r="J29" s="2029"/>
    </row>
    <row r="30" spans="1:10">
      <c r="A30" s="2029"/>
      <c r="B30" s="2029"/>
      <c r="C30" s="2029"/>
      <c r="D30" s="2029"/>
      <c r="E30" s="2029"/>
      <c r="F30" s="2029"/>
      <c r="G30" s="2029"/>
      <c r="H30" s="2029"/>
      <c r="I30" s="2029"/>
      <c r="J30" s="2029"/>
    </row>
    <row r="31" spans="1:10">
      <c r="A31" s="2029"/>
      <c r="B31" s="2029"/>
      <c r="C31" s="2029"/>
      <c r="D31" s="2029"/>
      <c r="E31" s="2029"/>
      <c r="F31" s="2029"/>
      <c r="G31" s="2029"/>
      <c r="H31" s="2029"/>
      <c r="I31" s="2029"/>
      <c r="J31" s="2029"/>
    </row>
    <row r="32" spans="1:10">
      <c r="A32" s="2029"/>
      <c r="B32" s="2029"/>
      <c r="C32" s="2029"/>
      <c r="D32" s="2029"/>
      <c r="E32" s="2029"/>
      <c r="F32" s="2029"/>
      <c r="G32" s="2029"/>
      <c r="H32" s="2029"/>
      <c r="I32" s="2029"/>
      <c r="J32" s="2029"/>
    </row>
    <row r="33" spans="1:12">
      <c r="A33" s="2029"/>
      <c r="B33" s="2029"/>
      <c r="C33" s="2029"/>
      <c r="D33" s="2029"/>
      <c r="E33" s="2029"/>
      <c r="F33" s="2029"/>
      <c r="G33" s="2029"/>
      <c r="H33" s="2029"/>
      <c r="I33" s="2029"/>
      <c r="J33" s="2029"/>
    </row>
    <row r="34" spans="1:12">
      <c r="A34" s="2029"/>
      <c r="B34" s="2029"/>
      <c r="C34" s="2029"/>
      <c r="D34" s="2029"/>
      <c r="E34" s="2029"/>
      <c r="F34" s="2029"/>
      <c r="G34" s="2029"/>
      <c r="H34" s="2029"/>
      <c r="I34" s="2029"/>
      <c r="J34" s="2029"/>
    </row>
    <row r="36" spans="1:12">
      <c r="A36" s="846" t="s">
        <v>84</v>
      </c>
      <c r="B36" s="24"/>
      <c r="C36" s="24"/>
      <c r="D36" s="24"/>
      <c r="E36" s="24"/>
      <c r="F36" s="24"/>
      <c r="G36" s="24"/>
      <c r="H36" s="24"/>
      <c r="I36" s="24"/>
      <c r="J36" s="24"/>
    </row>
    <row r="44" spans="1:12">
      <c r="A44" s="1296"/>
      <c r="B44" s="1296"/>
      <c r="C44" s="1296"/>
      <c r="D44" s="1296"/>
      <c r="E44" s="1296"/>
      <c r="F44" s="1296"/>
      <c r="G44" s="1296"/>
      <c r="H44" s="1296"/>
      <c r="I44" s="1296"/>
      <c r="J44" s="1296"/>
      <c r="K44" s="1296"/>
      <c r="L44" s="1296"/>
    </row>
    <row r="45" spans="1:12">
      <c r="A45" s="1296"/>
      <c r="B45" s="1296"/>
      <c r="C45" s="1296"/>
      <c r="D45" s="1296"/>
      <c r="E45" s="1296"/>
      <c r="F45" s="1296"/>
      <c r="G45" s="1296"/>
      <c r="H45" s="1296"/>
      <c r="I45" s="1296"/>
      <c r="J45" s="1296"/>
      <c r="K45" s="1296"/>
      <c r="L45" s="1296"/>
    </row>
    <row r="46" spans="1:12">
      <c r="A46" s="1296"/>
      <c r="B46" s="1296"/>
      <c r="C46" s="1296"/>
      <c r="D46" s="1296"/>
      <c r="E46" s="1296"/>
      <c r="F46" s="1296"/>
      <c r="G46" s="1296"/>
      <c r="H46" s="1296"/>
      <c r="I46" s="1296"/>
      <c r="J46" s="1296"/>
      <c r="K46" s="1296"/>
      <c r="L46" s="1296"/>
    </row>
    <row r="47" spans="1:12">
      <c r="A47" s="1296"/>
      <c r="B47" s="1296"/>
      <c r="C47" s="1296"/>
      <c r="D47" s="1296"/>
      <c r="E47" s="1296"/>
      <c r="F47" s="1296"/>
      <c r="G47" s="1296"/>
      <c r="H47" s="1296"/>
      <c r="I47" s="1296"/>
      <c r="J47" s="1296"/>
      <c r="K47" s="1296"/>
      <c r="L47" s="1296"/>
    </row>
    <row r="48" spans="1:12">
      <c r="A48" s="1296"/>
      <c r="B48" s="1296"/>
      <c r="C48" s="1296"/>
      <c r="D48" s="1296"/>
      <c r="E48" s="1296"/>
      <c r="F48" s="1296"/>
      <c r="G48" s="1296"/>
      <c r="H48" s="1296"/>
      <c r="I48" s="1296"/>
      <c r="J48" s="1296"/>
      <c r="K48" s="1296"/>
      <c r="L48" s="1296"/>
    </row>
    <row r="49" spans="1:12">
      <c r="A49" s="1296"/>
      <c r="B49" s="1296"/>
      <c r="C49" s="1296"/>
      <c r="D49" s="1296"/>
      <c r="E49" s="1296"/>
      <c r="F49" s="1296"/>
      <c r="G49" s="1296"/>
      <c r="H49" s="1296"/>
      <c r="I49" s="1296"/>
      <c r="J49" s="1296"/>
      <c r="K49" s="1296"/>
      <c r="L49" s="1296"/>
    </row>
    <row r="50" spans="1:12">
      <c r="A50" s="1296"/>
      <c r="B50" s="1296"/>
      <c r="C50" s="1296"/>
      <c r="D50" s="1296"/>
      <c r="E50" s="1296"/>
      <c r="F50" s="1296"/>
      <c r="G50" s="1296"/>
      <c r="H50" s="1296"/>
      <c r="I50" s="1296"/>
      <c r="J50" s="1296"/>
      <c r="K50" s="1296"/>
      <c r="L50" s="1296"/>
    </row>
    <row r="51" spans="1:12">
      <c r="A51" s="1296"/>
      <c r="B51" s="1296"/>
      <c r="C51" s="1296"/>
      <c r="D51" s="1296"/>
      <c r="E51" s="1296"/>
      <c r="F51" s="1296"/>
      <c r="G51" s="1296"/>
      <c r="H51" s="1296"/>
      <c r="I51" s="1296"/>
      <c r="J51" s="1296"/>
      <c r="K51" s="1296"/>
      <c r="L51" s="1296"/>
    </row>
    <row r="52" spans="1:12">
      <c r="A52" s="1296"/>
      <c r="B52" s="1296"/>
      <c r="C52" s="1296"/>
      <c r="D52" s="1296"/>
      <c r="E52" s="1296"/>
      <c r="F52" s="1296"/>
      <c r="G52" s="1296"/>
      <c r="H52" s="1296"/>
      <c r="I52" s="1296"/>
      <c r="J52" s="1296"/>
      <c r="K52" s="1296"/>
      <c r="L52" s="1296"/>
    </row>
    <row r="53" spans="1:12" s="2034" customFormat="1" ht="12.75" customHeight="1">
      <c r="A53" s="2032"/>
      <c r="B53" s="2032"/>
      <c r="C53" s="2032"/>
      <c r="D53" s="2033"/>
      <c r="E53" s="2033"/>
      <c r="F53" s="2033"/>
      <c r="G53" s="2033"/>
      <c r="H53" s="2033"/>
      <c r="I53" s="2033"/>
      <c r="J53" s="2033"/>
      <c r="K53" s="2033"/>
      <c r="L53" s="2033"/>
    </row>
    <row r="54" spans="1:12">
      <c r="A54" s="1296"/>
      <c r="B54" s="1296"/>
      <c r="C54" s="1296"/>
      <c r="D54" s="1296"/>
      <c r="E54" s="1296"/>
      <c r="F54" s="1296"/>
      <c r="G54" s="1296"/>
      <c r="H54" s="1296"/>
      <c r="I54" s="1296"/>
      <c r="J54" s="2035"/>
      <c r="K54" s="1296"/>
      <c r="L54" s="1296"/>
    </row>
    <row r="55" spans="1:12">
      <c r="A55" s="1296"/>
      <c r="B55" s="1296"/>
      <c r="C55" s="1296"/>
      <c r="D55" s="1296"/>
      <c r="E55" s="1296"/>
      <c r="F55" s="1296"/>
      <c r="G55" s="1296"/>
      <c r="H55" s="1296"/>
      <c r="I55" s="1296"/>
      <c r="J55" s="1296"/>
      <c r="K55" s="1296"/>
      <c r="L55" s="1296"/>
    </row>
    <row r="56" spans="1:12">
      <c r="A56" s="1296"/>
      <c r="B56" s="1296"/>
      <c r="C56" s="1296"/>
      <c r="D56" s="1296"/>
      <c r="E56" s="1296"/>
      <c r="F56" s="1296"/>
      <c r="G56" s="1296"/>
      <c r="H56" s="1296"/>
      <c r="I56" s="1296"/>
      <c r="J56" s="1296"/>
      <c r="K56" s="1296"/>
      <c r="L56" s="1296"/>
    </row>
    <row r="57" spans="1:12">
      <c r="A57" s="1296"/>
      <c r="B57" s="1296"/>
      <c r="C57" s="1296"/>
      <c r="D57" s="1296"/>
      <c r="E57" s="1296"/>
      <c r="F57" s="1296"/>
      <c r="G57" s="1296"/>
      <c r="H57" s="1296"/>
      <c r="I57" s="1296"/>
      <c r="J57" s="1296"/>
      <c r="K57" s="1296"/>
      <c r="L57" s="1296"/>
    </row>
    <row r="58" spans="1:12">
      <c r="A58" s="1296"/>
      <c r="B58" s="1296"/>
      <c r="C58" s="1296"/>
      <c r="D58" s="1296"/>
      <c r="E58" s="1296"/>
      <c r="F58" s="1296"/>
      <c r="G58" s="1296"/>
      <c r="H58" s="1296"/>
      <c r="I58" s="1296"/>
      <c r="J58" s="1296"/>
      <c r="K58" s="1296"/>
      <c r="L58" s="1296"/>
    </row>
    <row r="59" spans="1:12">
      <c r="A59" s="1296"/>
      <c r="B59" s="1296"/>
      <c r="C59" s="1296"/>
      <c r="D59" s="1296"/>
      <c r="E59" s="1296"/>
      <c r="F59" s="1296"/>
      <c r="G59" s="1296"/>
      <c r="H59" s="1296"/>
      <c r="I59" s="1296"/>
      <c r="J59" s="1296"/>
      <c r="K59" s="1296"/>
      <c r="L59" s="1296"/>
    </row>
    <row r="60" spans="1:12">
      <c r="A60" s="1296"/>
      <c r="B60" s="1296"/>
      <c r="C60" s="1296"/>
      <c r="D60" s="1296"/>
      <c r="E60" s="1296"/>
      <c r="F60" s="1296"/>
      <c r="G60" s="1296"/>
      <c r="H60" s="1296"/>
      <c r="I60" s="1296"/>
      <c r="J60" s="1296"/>
      <c r="K60" s="1296"/>
      <c r="L60" s="1296"/>
    </row>
    <row r="61" spans="1:12">
      <c r="A61" s="1296"/>
      <c r="B61" s="1296"/>
      <c r="C61" s="1296"/>
      <c r="D61" s="1296"/>
      <c r="E61" s="1296"/>
      <c r="F61" s="1296"/>
      <c r="G61" s="1296"/>
      <c r="H61" s="1296"/>
      <c r="I61" s="1296"/>
      <c r="J61" s="1296"/>
      <c r="K61" s="1296"/>
      <c r="L61" s="1296"/>
    </row>
    <row r="62" spans="1:12">
      <c r="A62" s="1296"/>
      <c r="B62" s="1296"/>
      <c r="C62" s="1296"/>
      <c r="D62" s="1296"/>
      <c r="E62" s="1296"/>
      <c r="F62" s="1296"/>
      <c r="G62" s="1296"/>
      <c r="H62" s="1296"/>
      <c r="I62" s="1296"/>
      <c r="J62" s="1296"/>
      <c r="K62" s="1296"/>
      <c r="L62" s="1296"/>
    </row>
  </sheetData>
  <mergeCells count="11">
    <mergeCell ref="I18:J18"/>
    <mergeCell ref="A1:I1"/>
    <mergeCell ref="A2:I2"/>
    <mergeCell ref="A3:I3"/>
    <mergeCell ref="B5:I5"/>
    <mergeCell ref="D9:G11"/>
    <mergeCell ref="B18:B19"/>
    <mergeCell ref="C18:C19"/>
    <mergeCell ref="D18:D19"/>
    <mergeCell ref="E18:F18"/>
    <mergeCell ref="G18:H18"/>
  </mergeCells>
  <printOptions horizontalCentered="1"/>
  <pageMargins left="0.39000000000000007" right="0.39000000000000007" top="0.39000000000000007" bottom="0.39000000000000007" header="0" footer="0"/>
  <pageSetup orientation="portrait" r:id="rId1"/>
  <headerFooter alignWithMargins="0">
    <oddHeader>&amp;R&amp;"Arial,Negrita"&amp;12&amp;K000000FORMATO E.P. 010.4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view="pageBreakPreview" zoomScale="75" zoomScaleNormal="75" zoomScaleSheetLayoutView="50" zoomScalePageLayoutView="75" workbookViewId="0">
      <selection activeCell="B6" sqref="B6:J6"/>
    </sheetView>
  </sheetViews>
  <sheetFormatPr baseColWidth="10" defaultColWidth="10.85546875" defaultRowHeight="12.75"/>
  <cols>
    <col min="1" max="1" width="15.140625" style="8" customWidth="1"/>
    <col min="2" max="2" width="62.85546875" style="8" customWidth="1"/>
    <col min="3" max="3" width="19.28515625" style="8" customWidth="1"/>
    <col min="4" max="4" width="23.28515625" style="8" customWidth="1"/>
    <col min="5" max="7" width="24.85546875" style="8" customWidth="1"/>
    <col min="8" max="8" width="17.28515625" style="8" customWidth="1"/>
    <col min="9" max="10" width="24.85546875" style="8" customWidth="1"/>
    <col min="11" max="11" width="23.28515625" style="8" customWidth="1"/>
    <col min="12" max="16384" width="10.85546875" style="8"/>
  </cols>
  <sheetData>
    <row r="1" spans="1:11" s="1" customFormat="1" ht="14.25"/>
    <row r="2" spans="1:11" s="1" customFormat="1" ht="20.25">
      <c r="A2" s="707"/>
      <c r="B2" s="707"/>
      <c r="C2" s="707"/>
      <c r="D2" s="707"/>
      <c r="E2" s="707"/>
      <c r="F2" s="707"/>
      <c r="G2" s="707"/>
      <c r="H2" s="707"/>
      <c r="I2" s="707"/>
      <c r="J2" s="707"/>
      <c r="K2" s="707"/>
    </row>
    <row r="3" spans="1:11" s="1" customFormat="1" ht="20.25">
      <c r="A3" s="707"/>
      <c r="B3" s="707"/>
      <c r="C3" s="707"/>
      <c r="D3" s="707"/>
      <c r="E3" s="707"/>
      <c r="F3" s="707"/>
      <c r="G3" s="707"/>
      <c r="H3" s="707"/>
      <c r="I3" s="707"/>
      <c r="J3" s="707"/>
      <c r="K3" s="707"/>
    </row>
    <row r="4" spans="1:11" s="1" customFormat="1" ht="20.25">
      <c r="A4" s="707"/>
      <c r="B4" s="707"/>
      <c r="C4" s="707"/>
      <c r="D4" s="707"/>
      <c r="E4" s="707"/>
      <c r="F4" s="707"/>
      <c r="G4" s="707"/>
      <c r="H4" s="707"/>
      <c r="I4" s="707"/>
      <c r="J4" s="707"/>
      <c r="K4" s="707"/>
    </row>
    <row r="5" spans="1:11" s="1" customFormat="1" ht="33" customHeight="1">
      <c r="A5" s="2"/>
      <c r="B5" s="2"/>
      <c r="C5" s="3"/>
      <c r="D5" s="3"/>
      <c r="E5" s="3"/>
      <c r="F5" s="3"/>
      <c r="G5" s="3"/>
      <c r="H5" s="3"/>
      <c r="I5" s="3"/>
      <c r="J5" s="3"/>
      <c r="K5" s="4"/>
    </row>
    <row r="6" spans="1:11" s="1" customFormat="1" ht="38.1" customHeight="1">
      <c r="A6" s="2036" t="s">
        <v>0</v>
      </c>
      <c r="B6" s="2037"/>
      <c r="C6" s="2037"/>
      <c r="D6" s="2037"/>
      <c r="E6" s="2037"/>
      <c r="F6" s="2037"/>
      <c r="G6" s="2037"/>
      <c r="H6" s="2037"/>
      <c r="I6" s="2037"/>
      <c r="J6" s="2037"/>
      <c r="K6" s="2038"/>
    </row>
    <row r="7" spans="1:11" s="1" customFormat="1" ht="33" customHeight="1">
      <c r="A7" s="2039" t="s">
        <v>44</v>
      </c>
      <c r="B7" s="885"/>
      <c r="C7" s="4"/>
      <c r="D7" s="4"/>
      <c r="E7" s="4"/>
      <c r="F7" s="4"/>
      <c r="G7" s="4"/>
      <c r="H7" s="4"/>
      <c r="I7" s="4"/>
      <c r="J7" s="4"/>
      <c r="K7" s="4"/>
    </row>
    <row r="8" spans="1:11" s="1" customFormat="1" ht="33" customHeight="1">
      <c r="A8" s="2039" t="s">
        <v>42</v>
      </c>
      <c r="B8" s="885"/>
      <c r="C8" s="4"/>
      <c r="D8" s="4"/>
      <c r="E8" s="4"/>
      <c r="F8" s="4"/>
      <c r="G8" s="4"/>
      <c r="H8" s="4"/>
      <c r="I8" s="4"/>
      <c r="J8" s="4"/>
      <c r="K8" s="4"/>
    </row>
    <row r="9" spans="1:11" ht="33" customHeight="1">
      <c r="A9" s="2039" t="s">
        <v>22</v>
      </c>
      <c r="B9" s="885" t="s">
        <v>205</v>
      </c>
      <c r="C9" s="1803"/>
      <c r="D9" s="1803"/>
      <c r="E9" s="1803"/>
      <c r="F9" s="1803"/>
      <c r="G9" s="1803"/>
      <c r="H9" s="1803"/>
      <c r="I9" s="1803"/>
      <c r="J9" s="1803"/>
      <c r="K9" s="1803"/>
    </row>
    <row r="10" spans="1:11" s="171" customFormat="1" ht="15.75" customHeight="1">
      <c r="A10" s="2040"/>
      <c r="B10" s="2040"/>
      <c r="C10" s="2040"/>
      <c r="D10" s="548" t="s">
        <v>975</v>
      </c>
      <c r="E10" s="548"/>
      <c r="F10" s="548"/>
      <c r="G10" s="548"/>
      <c r="H10" s="2040"/>
      <c r="I10" s="2040"/>
      <c r="J10" s="2040"/>
      <c r="K10" s="2040"/>
    </row>
    <row r="11" spans="1:11" ht="15.75" customHeight="1">
      <c r="A11" s="2041"/>
      <c r="B11" s="2041"/>
      <c r="C11" s="2041"/>
      <c r="D11" s="548"/>
      <c r="E11" s="548"/>
      <c r="F11" s="548"/>
      <c r="G11" s="548"/>
      <c r="H11" s="2042"/>
      <c r="I11" s="2042"/>
      <c r="J11" s="2042"/>
      <c r="K11" s="2042"/>
    </row>
    <row r="12" spans="1:11" s="171" customFormat="1" ht="15.75" customHeight="1">
      <c r="A12" s="2040"/>
      <c r="B12" s="2040"/>
      <c r="C12" s="2040"/>
      <c r="D12" s="548"/>
      <c r="E12" s="548"/>
      <c r="F12" s="548"/>
      <c r="G12" s="548"/>
      <c r="H12" s="2040"/>
      <c r="I12" s="2040"/>
      <c r="J12" s="2040"/>
      <c r="K12" s="2040"/>
    </row>
    <row r="13" spans="1:11" ht="15">
      <c r="A13" s="11"/>
      <c r="B13" s="11"/>
      <c r="C13" s="11"/>
      <c r="D13" s="11"/>
      <c r="E13" s="11"/>
      <c r="F13" s="11"/>
      <c r="G13" s="11"/>
      <c r="H13" s="11"/>
      <c r="I13" s="11"/>
      <c r="J13" s="11"/>
      <c r="K13" s="11"/>
    </row>
    <row r="14" spans="1:11" ht="33.75" customHeight="1">
      <c r="A14" s="2043" t="s">
        <v>1</v>
      </c>
      <c r="B14" s="2043" t="s">
        <v>2</v>
      </c>
      <c r="C14" s="2043" t="s">
        <v>976</v>
      </c>
      <c r="D14" s="2044" t="s">
        <v>977</v>
      </c>
      <c r="E14" s="2044" t="s">
        <v>978</v>
      </c>
      <c r="F14" s="2044" t="s">
        <v>979</v>
      </c>
      <c r="G14" s="2044" t="s">
        <v>980</v>
      </c>
      <c r="H14" s="2044" t="s">
        <v>981</v>
      </c>
      <c r="I14" s="2044" t="s">
        <v>318</v>
      </c>
      <c r="J14" s="2044" t="s">
        <v>317</v>
      </c>
      <c r="K14" s="2044" t="s">
        <v>319</v>
      </c>
    </row>
    <row r="15" spans="1:11" ht="22.5" customHeight="1">
      <c r="A15" s="2043"/>
      <c r="B15" s="2043"/>
      <c r="C15" s="2043"/>
      <c r="D15" s="2044"/>
      <c r="E15" s="2044"/>
      <c r="F15" s="2044"/>
      <c r="G15" s="2044"/>
      <c r="H15" s="2044"/>
      <c r="I15" s="2044"/>
      <c r="J15" s="2044"/>
      <c r="K15" s="2044"/>
    </row>
    <row r="16" spans="1:11" ht="12.75" customHeight="1" thickBot="1">
      <c r="A16" s="13"/>
      <c r="B16" s="13"/>
      <c r="C16" s="14"/>
      <c r="D16" s="14"/>
      <c r="E16" s="14"/>
      <c r="F16" s="14"/>
      <c r="G16" s="14"/>
      <c r="H16" s="14"/>
      <c r="I16" s="14"/>
      <c r="J16" s="14"/>
      <c r="K16" s="13"/>
    </row>
    <row r="17" spans="1:11" ht="99.95" customHeight="1">
      <c r="A17" s="2045"/>
      <c r="B17" s="2046"/>
      <c r="C17" s="553"/>
      <c r="D17" s="15"/>
      <c r="E17" s="15"/>
      <c r="F17" s="15"/>
      <c r="G17" s="15"/>
      <c r="H17" s="15"/>
      <c r="I17" s="15"/>
      <c r="J17" s="15"/>
      <c r="K17" s="2047"/>
    </row>
    <row r="18" spans="1:11" ht="99.95" customHeight="1">
      <c r="A18" s="2048"/>
      <c r="B18" s="2049"/>
      <c r="C18" s="2050"/>
      <c r="D18" s="2051"/>
      <c r="E18" s="2051"/>
      <c r="F18" s="2051"/>
      <c r="G18" s="2051"/>
      <c r="H18" s="2051"/>
      <c r="I18" s="2051"/>
      <c r="J18" s="2051"/>
      <c r="K18" s="2052"/>
    </row>
    <row r="19" spans="1:11" ht="99.95" customHeight="1">
      <c r="A19" s="2048"/>
      <c r="B19" s="2049"/>
      <c r="C19" s="2050"/>
      <c r="D19" s="2051"/>
      <c r="E19" s="2051"/>
      <c r="F19" s="2051"/>
      <c r="G19" s="2051"/>
      <c r="H19" s="2051"/>
      <c r="I19" s="2051"/>
      <c r="J19" s="2051"/>
      <c r="K19" s="2052"/>
    </row>
    <row r="20" spans="1:11" ht="99.95" customHeight="1">
      <c r="A20" s="2048"/>
      <c r="B20" s="2049"/>
      <c r="C20" s="2050"/>
      <c r="D20" s="2051"/>
      <c r="E20" s="2051"/>
      <c r="F20" s="2051"/>
      <c r="G20" s="2051"/>
      <c r="H20" s="2051"/>
      <c r="I20" s="2051"/>
      <c r="J20" s="2051"/>
      <c r="K20" s="2052"/>
    </row>
    <row r="21" spans="1:11" ht="99.95" customHeight="1">
      <c r="A21" s="2048"/>
      <c r="B21" s="2049"/>
      <c r="C21" s="2050"/>
      <c r="D21" s="2051"/>
      <c r="E21" s="2051"/>
      <c r="F21" s="2051"/>
      <c r="G21" s="2051"/>
      <c r="H21" s="2051"/>
      <c r="I21" s="2051"/>
      <c r="J21" s="2051"/>
      <c r="K21" s="2052"/>
    </row>
    <row r="22" spans="1:11" ht="99.95" customHeight="1">
      <c r="A22" s="1821"/>
      <c r="B22" s="1822"/>
      <c r="C22" s="21"/>
      <c r="D22" s="18"/>
      <c r="E22" s="18"/>
      <c r="F22" s="2053"/>
      <c r="G22" s="2053"/>
      <c r="H22" s="2053"/>
      <c r="I22" s="2053"/>
      <c r="J22" s="2053"/>
      <c r="K22" s="1791"/>
    </row>
    <row r="23" spans="1:11" ht="99.95" customHeight="1">
      <c r="A23" s="1821"/>
      <c r="B23" s="1822"/>
      <c r="C23" s="21"/>
      <c r="D23" s="18"/>
      <c r="E23" s="18"/>
      <c r="F23" s="2053"/>
      <c r="G23" s="2053"/>
      <c r="H23" s="2053"/>
      <c r="I23" s="2053"/>
      <c r="J23" s="2053"/>
      <c r="K23" s="1791"/>
    </row>
    <row r="24" spans="1:11" ht="99.95" customHeight="1" thickBot="1">
      <c r="A24" s="2054"/>
      <c r="B24" s="2055"/>
      <c r="C24" s="559"/>
      <c r="D24" s="561"/>
      <c r="E24" s="561"/>
      <c r="F24" s="2056"/>
      <c r="G24" s="2056"/>
      <c r="H24" s="2056"/>
      <c r="I24" s="2056"/>
      <c r="J24" s="2056"/>
      <c r="K24" s="562"/>
    </row>
    <row r="25" spans="1:11" ht="12.75" customHeight="1">
      <c r="A25" s="1825"/>
      <c r="B25" s="1825"/>
      <c r="C25" s="1826"/>
      <c r="D25" s="1826"/>
      <c r="E25" s="1826"/>
      <c r="F25" s="1826"/>
      <c r="G25" s="1826"/>
      <c r="H25" s="1826"/>
      <c r="I25" s="1826"/>
      <c r="J25" s="1826"/>
      <c r="K25" s="1826"/>
    </row>
    <row r="26" spans="1:11" ht="23.25" customHeight="1">
      <c r="A26" s="381"/>
      <c r="B26" s="381"/>
      <c r="C26" s="380"/>
      <c r="D26" s="380"/>
      <c r="E26" s="380"/>
      <c r="F26" s="380"/>
      <c r="G26" s="380"/>
      <c r="H26" s="380"/>
      <c r="I26" s="380"/>
      <c r="J26" s="380"/>
      <c r="K26" s="380"/>
    </row>
    <row r="27" spans="1:11" ht="23.25" customHeight="1">
      <c r="A27" s="380"/>
      <c r="B27" s="380"/>
      <c r="C27" s="380"/>
      <c r="D27" s="380"/>
      <c r="E27" s="380"/>
      <c r="F27" s="380"/>
      <c r="G27" s="380"/>
      <c r="H27" s="380"/>
      <c r="I27" s="380"/>
      <c r="J27" s="380"/>
      <c r="K27" s="380"/>
    </row>
    <row r="28" spans="1:11" ht="23.25" customHeight="1">
      <c r="A28" s="6"/>
      <c r="B28" s="6"/>
      <c r="C28" s="6"/>
      <c r="D28" s="6"/>
      <c r="E28" s="6"/>
      <c r="F28" s="6"/>
      <c r="G28" s="6"/>
      <c r="H28" s="6"/>
      <c r="I28" s="6"/>
      <c r="J28" s="6"/>
      <c r="K28" s="22"/>
    </row>
    <row r="29" spans="1:11" ht="23.25" customHeight="1">
      <c r="A29" s="6"/>
      <c r="B29" s="6"/>
      <c r="C29" s="6"/>
      <c r="D29" s="6"/>
      <c r="E29" s="6"/>
      <c r="F29" s="6"/>
      <c r="G29" s="6"/>
      <c r="H29" s="6"/>
      <c r="I29" s="6"/>
      <c r="J29" s="6"/>
      <c r="K29" s="6"/>
    </row>
    <row r="30" spans="1:11" ht="23.25" customHeight="1">
      <c r="A30" s="24"/>
      <c r="B30" s="24"/>
      <c r="C30" s="24"/>
      <c r="D30" s="24"/>
      <c r="E30" s="24"/>
      <c r="F30" s="24"/>
      <c r="G30" s="24"/>
      <c r="H30" s="24"/>
      <c r="I30" s="24"/>
      <c r="J30" s="24"/>
      <c r="K30" s="24"/>
    </row>
    <row r="31" spans="1:11" ht="23.25" customHeight="1">
      <c r="A31" s="6"/>
      <c r="B31" s="6"/>
      <c r="C31" s="6"/>
      <c r="D31" s="6"/>
      <c r="E31" s="6"/>
      <c r="F31" s="6"/>
      <c r="G31" s="6"/>
      <c r="H31" s="6"/>
      <c r="I31" s="6"/>
      <c r="J31" s="6"/>
      <c r="K31" s="6"/>
    </row>
    <row r="32" spans="1:11" ht="23.25" customHeight="1">
      <c r="A32" s="6"/>
      <c r="B32" s="6"/>
      <c r="C32" s="6"/>
      <c r="D32" s="6"/>
      <c r="E32" s="6"/>
      <c r="F32" s="6"/>
      <c r="G32" s="6"/>
      <c r="H32" s="6"/>
      <c r="I32" s="6"/>
      <c r="J32" s="6"/>
      <c r="K32" s="6"/>
    </row>
    <row r="33" spans="1:11" ht="23.25" customHeight="1">
      <c r="A33" s="6"/>
      <c r="B33" s="6"/>
      <c r="C33" s="6"/>
      <c r="D33" s="6"/>
      <c r="E33" s="6"/>
      <c r="F33" s="6"/>
      <c r="G33" s="6"/>
      <c r="H33" s="6"/>
      <c r="I33" s="6"/>
      <c r="J33" s="6"/>
      <c r="K33" s="6"/>
    </row>
    <row r="34" spans="1:11" ht="23.25" customHeight="1">
      <c r="A34" s="6"/>
      <c r="B34" s="6"/>
      <c r="C34" s="6"/>
      <c r="D34" s="6"/>
      <c r="E34" s="6"/>
      <c r="F34" s="6"/>
      <c r="G34" s="6"/>
      <c r="H34" s="6"/>
      <c r="I34" s="6"/>
      <c r="J34" s="6"/>
      <c r="K34" s="6"/>
    </row>
    <row r="35" spans="1:11" ht="23.25" customHeight="1">
      <c r="A35" s="6"/>
      <c r="B35" s="6"/>
      <c r="C35" s="6"/>
      <c r="D35" s="6"/>
      <c r="E35" s="6"/>
      <c r="F35" s="6"/>
      <c r="G35" s="6"/>
      <c r="H35" s="6"/>
      <c r="I35" s="6"/>
      <c r="J35" s="6"/>
      <c r="K35" s="6"/>
    </row>
    <row r="36" spans="1:11" ht="23.25" customHeight="1">
      <c r="A36" s="6"/>
      <c r="B36" s="6"/>
      <c r="C36" s="6"/>
      <c r="D36" s="6"/>
      <c r="E36" s="6"/>
      <c r="F36" s="6"/>
      <c r="G36" s="6"/>
      <c r="H36" s="6"/>
      <c r="I36" s="6"/>
      <c r="J36" s="6"/>
      <c r="K36" s="6"/>
    </row>
    <row r="37" spans="1:11" ht="23.25" customHeight="1">
      <c r="A37" s="6"/>
      <c r="B37" s="6"/>
      <c r="C37" s="6"/>
      <c r="D37" s="6"/>
      <c r="E37" s="6"/>
      <c r="F37" s="6"/>
      <c r="G37" s="6"/>
      <c r="H37" s="6"/>
      <c r="I37" s="6"/>
      <c r="J37" s="6"/>
      <c r="K37" s="6"/>
    </row>
    <row r="38" spans="1:11" ht="23.25" customHeight="1">
      <c r="A38" s="6"/>
      <c r="B38" s="6"/>
      <c r="C38" s="6"/>
      <c r="D38" s="6"/>
      <c r="E38" s="6"/>
      <c r="F38" s="6"/>
      <c r="G38" s="6"/>
      <c r="H38" s="6"/>
      <c r="I38" s="6"/>
      <c r="J38" s="6"/>
      <c r="K38" s="6"/>
    </row>
    <row r="39" spans="1:11" ht="23.25" customHeight="1">
      <c r="A39" s="6"/>
      <c r="B39" s="6"/>
      <c r="C39" s="6"/>
      <c r="D39" s="6"/>
      <c r="E39" s="6"/>
      <c r="F39" s="6"/>
      <c r="G39" s="6"/>
      <c r="H39" s="6"/>
      <c r="I39" s="6"/>
      <c r="J39" s="6"/>
      <c r="K39" s="6"/>
    </row>
    <row r="40" spans="1:11" ht="23.25" customHeight="1">
      <c r="A40" s="6"/>
      <c r="B40" s="6"/>
      <c r="C40" s="6"/>
      <c r="D40" s="6"/>
      <c r="E40" s="6"/>
      <c r="F40" s="6"/>
      <c r="G40" s="6"/>
      <c r="H40" s="6"/>
      <c r="I40" s="6"/>
      <c r="J40" s="6"/>
      <c r="K40" s="6"/>
    </row>
    <row r="41" spans="1:11" ht="23.25" customHeight="1">
      <c r="A41" s="6"/>
      <c r="B41" s="6"/>
      <c r="C41" s="6"/>
      <c r="D41" s="6"/>
      <c r="E41" s="6"/>
      <c r="F41" s="6"/>
      <c r="G41" s="6"/>
      <c r="H41" s="6"/>
      <c r="I41" s="6"/>
      <c r="J41" s="6"/>
      <c r="K41" s="6"/>
    </row>
    <row r="42" spans="1:11" ht="23.25" customHeight="1">
      <c r="A42" s="6"/>
      <c r="B42" s="6"/>
      <c r="C42" s="6"/>
      <c r="D42" s="6"/>
      <c r="E42" s="6"/>
      <c r="F42" s="6"/>
      <c r="G42" s="6"/>
      <c r="H42" s="6"/>
      <c r="I42" s="6"/>
      <c r="J42" s="6"/>
      <c r="K42" s="6"/>
    </row>
    <row r="43" spans="1:11" ht="23.25" customHeight="1">
      <c r="A43" s="6"/>
      <c r="B43" s="6"/>
      <c r="C43" s="6"/>
      <c r="D43" s="6"/>
      <c r="E43" s="6"/>
      <c r="F43" s="6"/>
      <c r="G43" s="6"/>
      <c r="H43" s="6"/>
      <c r="I43" s="6"/>
      <c r="J43" s="6"/>
      <c r="K43" s="6"/>
    </row>
    <row r="44" spans="1:11" ht="23.25" customHeight="1">
      <c r="A44" s="6"/>
      <c r="B44" s="6"/>
      <c r="C44" s="6"/>
      <c r="D44" s="6"/>
      <c r="E44" s="6"/>
      <c r="F44" s="6"/>
      <c r="G44" s="6"/>
      <c r="H44" s="6"/>
      <c r="I44" s="6"/>
      <c r="J44" s="6"/>
      <c r="K44" s="6"/>
    </row>
    <row r="45" spans="1:11" ht="23.25" customHeight="1">
      <c r="A45" s="6"/>
      <c r="B45" s="6"/>
      <c r="C45" s="6"/>
      <c r="D45" s="6"/>
      <c r="E45" s="6"/>
      <c r="F45" s="6"/>
      <c r="G45" s="6"/>
      <c r="H45" s="6"/>
      <c r="I45" s="6"/>
      <c r="J45" s="6"/>
      <c r="K45" s="6"/>
    </row>
    <row r="46" spans="1:11" ht="23.25" customHeight="1">
      <c r="A46" s="6"/>
      <c r="B46" s="6"/>
      <c r="C46" s="6"/>
      <c r="D46" s="6"/>
      <c r="E46" s="6"/>
      <c r="F46" s="6"/>
      <c r="G46" s="6"/>
      <c r="H46" s="6"/>
      <c r="I46" s="6"/>
      <c r="J46" s="6"/>
      <c r="K46" s="6"/>
    </row>
    <row r="47" spans="1:11" ht="23.25" customHeight="1">
      <c r="A47" s="6"/>
      <c r="B47" s="6"/>
      <c r="C47" s="6"/>
      <c r="D47" s="6"/>
      <c r="E47" s="6"/>
      <c r="F47" s="6"/>
      <c r="G47" s="6"/>
      <c r="H47" s="6"/>
      <c r="I47" s="6"/>
      <c r="J47" s="6"/>
      <c r="K47" s="6"/>
    </row>
    <row r="48" spans="1:11" ht="23.25" customHeight="1">
      <c r="A48" s="6"/>
      <c r="B48" s="6"/>
      <c r="C48" s="6"/>
      <c r="D48" s="6"/>
      <c r="E48" s="6"/>
      <c r="F48" s="6"/>
      <c r="G48" s="6"/>
      <c r="H48" s="6"/>
      <c r="I48" s="6"/>
      <c r="J48" s="6"/>
      <c r="K48" s="6"/>
    </row>
    <row r="49" spans="1:11" ht="23.25" customHeight="1">
      <c r="A49" s="6"/>
      <c r="B49" s="6"/>
      <c r="C49" s="6"/>
      <c r="D49" s="6"/>
      <c r="E49" s="6"/>
      <c r="F49" s="6"/>
      <c r="G49" s="6"/>
      <c r="H49" s="6"/>
      <c r="I49" s="6"/>
      <c r="J49" s="6"/>
      <c r="K49" s="6"/>
    </row>
    <row r="50" spans="1:11" ht="15.95" customHeight="1">
      <c r="A50" s="6"/>
      <c r="B50" s="6"/>
      <c r="C50" s="6"/>
      <c r="D50" s="6"/>
      <c r="E50" s="6"/>
      <c r="F50" s="6"/>
      <c r="G50" s="6"/>
      <c r="H50" s="6"/>
      <c r="I50" s="6"/>
      <c r="J50" s="6"/>
      <c r="K50" s="6"/>
    </row>
    <row r="51" spans="1:11" ht="11.25" customHeight="1">
      <c r="A51" s="6"/>
      <c r="B51" s="6"/>
      <c r="C51" s="6"/>
      <c r="D51" s="6"/>
      <c r="E51" s="6"/>
      <c r="F51" s="6"/>
      <c r="G51" s="6"/>
      <c r="H51" s="6"/>
      <c r="I51" s="6"/>
      <c r="J51" s="6"/>
      <c r="K51" s="6"/>
    </row>
    <row r="52" spans="1:11" ht="22.5" customHeight="1">
      <c r="A52" s="6"/>
      <c r="B52" s="6"/>
      <c r="C52" s="6"/>
      <c r="D52" s="6"/>
      <c r="E52" s="6"/>
      <c r="F52" s="6"/>
      <c r="G52" s="6"/>
      <c r="H52" s="6"/>
      <c r="I52" s="6"/>
      <c r="J52" s="6"/>
      <c r="K52" s="6"/>
    </row>
    <row r="53" spans="1:11">
      <c r="A53" s="6"/>
      <c r="B53" s="6"/>
      <c r="C53" s="6"/>
      <c r="D53" s="6"/>
      <c r="E53" s="6"/>
      <c r="F53" s="6"/>
      <c r="G53" s="6"/>
      <c r="H53" s="6"/>
      <c r="I53" s="6"/>
      <c r="J53" s="6"/>
      <c r="K53" s="6"/>
    </row>
    <row r="54" spans="1:11">
      <c r="A54" s="6"/>
      <c r="B54" s="6"/>
      <c r="C54" s="6"/>
      <c r="D54" s="6"/>
      <c r="E54" s="6"/>
      <c r="F54" s="6"/>
      <c r="G54" s="6"/>
      <c r="H54" s="6"/>
      <c r="I54" s="6"/>
      <c r="J54" s="6"/>
      <c r="K54" s="6"/>
    </row>
    <row r="55" spans="1:11">
      <c r="A55" s="6"/>
      <c r="B55" s="6"/>
      <c r="C55" s="6"/>
      <c r="D55" s="6"/>
      <c r="E55" s="6"/>
      <c r="F55" s="6"/>
      <c r="G55" s="6"/>
      <c r="H55" s="6"/>
      <c r="I55" s="6"/>
      <c r="J55" s="6"/>
      <c r="K55" s="6"/>
    </row>
    <row r="56" spans="1:11">
      <c r="A56" s="6"/>
      <c r="B56" s="6"/>
      <c r="C56" s="6"/>
      <c r="D56" s="6"/>
      <c r="E56" s="6"/>
      <c r="F56" s="6"/>
      <c r="G56" s="6"/>
      <c r="H56" s="6"/>
      <c r="I56" s="6"/>
      <c r="J56" s="6"/>
      <c r="K56" s="6"/>
    </row>
    <row r="57" spans="1:11">
      <c r="A57" s="6"/>
      <c r="B57" s="6"/>
      <c r="C57" s="6"/>
      <c r="D57" s="6"/>
      <c r="E57" s="6"/>
      <c r="F57" s="6"/>
      <c r="G57" s="6"/>
      <c r="H57" s="6"/>
      <c r="I57" s="6"/>
      <c r="J57" s="6"/>
      <c r="K57" s="6"/>
    </row>
    <row r="58" spans="1:11">
      <c r="A58" s="6"/>
      <c r="B58" s="6"/>
      <c r="C58" s="6"/>
      <c r="D58" s="6"/>
      <c r="E58" s="6"/>
      <c r="F58" s="6"/>
      <c r="G58" s="6"/>
      <c r="H58" s="6"/>
      <c r="I58" s="6"/>
      <c r="J58" s="6"/>
      <c r="K58" s="6"/>
    </row>
    <row r="59" spans="1:11">
      <c r="A59" s="6"/>
      <c r="B59" s="6"/>
      <c r="C59" s="6"/>
      <c r="D59" s="6"/>
      <c r="E59" s="6"/>
      <c r="F59" s="6"/>
      <c r="G59" s="6"/>
      <c r="H59" s="6"/>
      <c r="I59" s="6"/>
      <c r="J59" s="6"/>
      <c r="K59" s="6"/>
    </row>
    <row r="60" spans="1:11">
      <c r="A60" s="6"/>
      <c r="B60" s="6"/>
      <c r="C60" s="6"/>
      <c r="D60" s="6"/>
      <c r="E60" s="6"/>
      <c r="F60" s="6"/>
      <c r="G60" s="6"/>
      <c r="H60" s="6"/>
      <c r="I60" s="6"/>
      <c r="J60" s="6"/>
      <c r="K60" s="6"/>
    </row>
  </sheetData>
  <mergeCells count="16">
    <mergeCell ref="F14:F15"/>
    <mergeCell ref="G14:G15"/>
    <mergeCell ref="H14:H15"/>
    <mergeCell ref="I14:I15"/>
    <mergeCell ref="J14:J15"/>
    <mergeCell ref="K14:K15"/>
    <mergeCell ref="A2:K2"/>
    <mergeCell ref="A3:K3"/>
    <mergeCell ref="A4:K4"/>
    <mergeCell ref="B6:J6"/>
    <mergeCell ref="D10:G12"/>
    <mergeCell ref="A14:A15"/>
    <mergeCell ref="B14:B15"/>
    <mergeCell ref="C14:C15"/>
    <mergeCell ref="D14:D15"/>
    <mergeCell ref="E14:E15"/>
  </mergeCells>
  <printOptions horizontalCentered="1"/>
  <pageMargins left="0.59055118110236227" right="0.39370078740157483" top="0.59055118110236227" bottom="0.39370078740157483" header="0" footer="0"/>
  <pageSetup scale="33" orientation="landscape" copies="8" r:id="rId1"/>
  <headerFooter alignWithMargins="0">
    <oddHeader>&amp;R&amp;"Arial,Negrita"&amp;12&amp;K000000FORMATO E.P. 011</oddHeader>
    <oddFooter xml:space="preserve">&amp;R&amp;8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view="pageBreakPreview" zoomScaleSheetLayoutView="55" workbookViewId="0">
      <selection activeCell="B10" sqref="B10"/>
    </sheetView>
  </sheetViews>
  <sheetFormatPr baseColWidth="10" defaultColWidth="10.85546875" defaultRowHeight="12.75"/>
  <cols>
    <col min="1" max="1" width="13.85546875" style="8" customWidth="1"/>
    <col min="2" max="2" width="62.85546875" style="8" customWidth="1"/>
    <col min="3" max="3" width="21.85546875" style="8" customWidth="1"/>
    <col min="4" max="4" width="20.7109375" style="8" customWidth="1"/>
    <col min="5" max="8" width="24" style="8" customWidth="1"/>
    <col min="9" max="16384" width="10.85546875" style="8"/>
  </cols>
  <sheetData>
    <row r="1" spans="1:8" s="1" customFormat="1" ht="14.25"/>
    <row r="2" spans="1:8" s="1" customFormat="1" ht="18">
      <c r="A2" s="59"/>
      <c r="B2" s="59"/>
      <c r="C2" s="59"/>
      <c r="D2" s="59"/>
      <c r="E2" s="59"/>
      <c r="F2" s="59"/>
      <c r="G2" s="59"/>
      <c r="H2" s="59"/>
    </row>
    <row r="3" spans="1:8" s="1" customFormat="1" ht="18">
      <c r="A3" s="59"/>
      <c r="B3" s="59"/>
      <c r="C3" s="59"/>
      <c r="D3" s="59"/>
      <c r="E3" s="59"/>
      <c r="F3" s="59"/>
      <c r="G3" s="59"/>
      <c r="H3" s="59"/>
    </row>
    <row r="4" spans="1:8" s="1" customFormat="1" ht="18">
      <c r="A4" s="59"/>
      <c r="B4" s="59"/>
      <c r="C4" s="59"/>
      <c r="D4" s="59"/>
      <c r="E4" s="59"/>
      <c r="F4" s="59"/>
      <c r="G4" s="59"/>
      <c r="H4" s="59"/>
    </row>
    <row r="5" spans="1:8" s="1" customFormat="1" ht="9.75" customHeight="1">
      <c r="A5" s="2"/>
      <c r="B5" s="2"/>
      <c r="C5" s="3"/>
      <c r="D5" s="3"/>
      <c r="E5" s="3"/>
      <c r="F5" s="3"/>
      <c r="G5" s="3"/>
      <c r="H5" s="4"/>
    </row>
    <row r="6" spans="1:8" s="1" customFormat="1" ht="28.5" customHeight="1">
      <c r="A6" s="5"/>
      <c r="B6" s="5"/>
      <c r="C6" s="4"/>
      <c r="D6" s="4"/>
      <c r="E6" s="4"/>
      <c r="F6" s="4"/>
      <c r="G6" s="4"/>
      <c r="H6" s="4"/>
    </row>
    <row r="7" spans="1:8" s="1" customFormat="1" ht="47.1" customHeight="1">
      <c r="A7" s="2036" t="s">
        <v>0</v>
      </c>
      <c r="B7" s="2037"/>
      <c r="C7" s="2037"/>
      <c r="D7" s="2037"/>
      <c r="E7" s="2037"/>
      <c r="F7" s="2037"/>
      <c r="G7" s="2037"/>
      <c r="H7" s="2038"/>
    </row>
    <row r="8" spans="1:8" s="1" customFormat="1" ht="28.5" customHeight="1">
      <c r="A8" s="2039" t="s">
        <v>82</v>
      </c>
      <c r="B8" s="885"/>
      <c r="C8" s="4"/>
      <c r="D8" s="4"/>
      <c r="E8" s="4"/>
      <c r="F8" s="4"/>
      <c r="G8" s="4"/>
      <c r="H8" s="4"/>
    </row>
    <row r="9" spans="1:8" s="1" customFormat="1" ht="28.5" customHeight="1">
      <c r="A9" s="2039" t="s">
        <v>42</v>
      </c>
      <c r="B9" s="885"/>
      <c r="C9" s="4"/>
      <c r="D9" s="4"/>
      <c r="E9" s="4"/>
      <c r="F9" s="4"/>
      <c r="G9" s="4"/>
      <c r="H9" s="4"/>
    </row>
    <row r="10" spans="1:8" ht="27" customHeight="1">
      <c r="A10" s="2039" t="s">
        <v>22</v>
      </c>
      <c r="B10" s="885" t="s">
        <v>299</v>
      </c>
      <c r="C10" s="1803"/>
      <c r="D10" s="1803"/>
      <c r="E10" s="1803"/>
      <c r="F10" s="1803"/>
      <c r="G10" s="1803"/>
      <c r="H10" s="1803"/>
    </row>
    <row r="11" spans="1:8" s="171" customFormat="1" ht="12" customHeight="1">
      <c r="A11" s="715"/>
      <c r="B11" s="715"/>
      <c r="C11" s="548" t="s">
        <v>982</v>
      </c>
      <c r="D11" s="548"/>
      <c r="E11" s="548"/>
      <c r="F11" s="715"/>
      <c r="G11" s="715"/>
      <c r="H11" s="715"/>
    </row>
    <row r="12" spans="1:8" ht="12" customHeight="1">
      <c r="A12" s="718"/>
      <c r="B12" s="718"/>
      <c r="C12" s="548"/>
      <c r="D12" s="548"/>
      <c r="E12" s="548"/>
      <c r="F12" s="720"/>
      <c r="G12" s="720"/>
      <c r="H12" s="720"/>
    </row>
    <row r="13" spans="1:8" s="171" customFormat="1" ht="12" customHeight="1">
      <c r="A13" s="715"/>
      <c r="B13" s="715"/>
      <c r="C13" s="548"/>
      <c r="D13" s="548"/>
      <c r="E13" s="548"/>
      <c r="F13" s="715"/>
      <c r="G13" s="715"/>
      <c r="H13" s="715"/>
    </row>
    <row r="14" spans="1:8" ht="15.75" thickBot="1">
      <c r="A14" s="11"/>
      <c r="B14" s="11"/>
      <c r="C14" s="11"/>
      <c r="D14" s="11"/>
      <c r="E14" s="11"/>
      <c r="F14" s="11"/>
      <c r="G14" s="11"/>
      <c r="H14" s="11"/>
    </row>
    <row r="15" spans="1:8" ht="33.75" customHeight="1">
      <c r="A15" s="2057" t="s">
        <v>1</v>
      </c>
      <c r="B15" s="2058" t="s">
        <v>983</v>
      </c>
      <c r="C15" s="2059" t="s">
        <v>984</v>
      </c>
      <c r="D15" s="2060"/>
      <c r="E15" s="2061" t="s">
        <v>152</v>
      </c>
      <c r="F15" s="2062"/>
      <c r="G15" s="2062"/>
      <c r="H15" s="2063"/>
    </row>
    <row r="16" spans="1:8" ht="22.5" customHeight="1" thickBot="1">
      <c r="A16" s="2064"/>
      <c r="B16" s="2065"/>
      <c r="C16" s="2066" t="s">
        <v>153</v>
      </c>
      <c r="D16" s="2066" t="s">
        <v>154</v>
      </c>
      <c r="E16" s="2067"/>
      <c r="F16" s="2068"/>
      <c r="G16" s="2068"/>
      <c r="H16" s="2069"/>
    </row>
    <row r="17" spans="1:8" ht="22.5" customHeight="1" thickBot="1">
      <c r="A17" s="2070"/>
      <c r="B17" s="2070"/>
      <c r="C17" s="2070"/>
      <c r="D17" s="2070"/>
      <c r="E17" s="2070"/>
      <c r="F17" s="2070"/>
      <c r="G17" s="2070"/>
      <c r="H17" s="2071"/>
    </row>
    <row r="18" spans="1:8" ht="22.5" customHeight="1">
      <c r="A18" s="2072"/>
      <c r="B18" s="2073" t="s">
        <v>979</v>
      </c>
      <c r="C18" s="2074"/>
      <c r="D18" s="2074"/>
      <c r="E18" s="2074"/>
      <c r="F18" s="2074"/>
      <c r="G18" s="2074"/>
      <c r="H18" s="2075"/>
    </row>
    <row r="19" spans="1:8" ht="12.75" customHeight="1" thickBot="1">
      <c r="A19" s="2076"/>
      <c r="B19" s="13"/>
      <c r="C19" s="14"/>
      <c r="D19" s="14"/>
      <c r="E19" s="14"/>
      <c r="F19" s="14"/>
      <c r="G19" s="14"/>
      <c r="H19" s="2077"/>
    </row>
    <row r="20" spans="1:8" ht="118.5" customHeight="1">
      <c r="A20" s="2045">
        <v>1</v>
      </c>
      <c r="B20" s="2078" t="s">
        <v>985</v>
      </c>
      <c r="C20" s="2079" t="s">
        <v>23</v>
      </c>
      <c r="D20" s="15"/>
      <c r="E20" s="2080"/>
      <c r="F20" s="2080"/>
      <c r="G20" s="2080"/>
      <c r="H20" s="2081"/>
    </row>
    <row r="21" spans="1:8" ht="118.5" customHeight="1" thickBot="1">
      <c r="A21" s="2054">
        <v>2</v>
      </c>
      <c r="B21" s="2082"/>
      <c r="C21" s="2083"/>
      <c r="D21" s="561"/>
      <c r="E21" s="2056"/>
      <c r="F21" s="2056"/>
      <c r="G21" s="2056"/>
      <c r="H21" s="562"/>
    </row>
    <row r="22" spans="1:8" ht="22.5" customHeight="1" thickBot="1">
      <c r="A22" s="2084"/>
      <c r="B22" s="2070"/>
      <c r="C22" s="2070"/>
      <c r="D22" s="2070"/>
      <c r="E22" s="2070"/>
      <c r="F22" s="2070"/>
      <c r="G22" s="2070"/>
      <c r="H22" s="2085"/>
    </row>
    <row r="23" spans="1:8" ht="22.5" customHeight="1">
      <c r="A23" s="2072"/>
      <c r="B23" s="2073"/>
      <c r="C23" s="2074"/>
      <c r="D23" s="2074"/>
      <c r="E23" s="2074"/>
      <c r="F23" s="2074"/>
      <c r="G23" s="2074"/>
      <c r="H23" s="2075"/>
    </row>
    <row r="24" spans="1:8" ht="12.75" customHeight="1" thickBot="1">
      <c r="A24" s="2086"/>
      <c r="B24" s="2087"/>
      <c r="C24" s="2088"/>
      <c r="D24" s="2088"/>
      <c r="E24" s="2088"/>
      <c r="F24" s="2088"/>
      <c r="G24" s="2088"/>
      <c r="H24" s="2089"/>
    </row>
    <row r="25" spans="1:8" ht="119.25" customHeight="1">
      <c r="A25" s="2048">
        <v>3</v>
      </c>
      <c r="B25" s="2090" t="s">
        <v>986</v>
      </c>
      <c r="C25" s="2079" t="s">
        <v>23</v>
      </c>
      <c r="D25" s="2051"/>
      <c r="E25" s="2091"/>
      <c r="F25" s="2091"/>
      <c r="G25" s="2091"/>
      <c r="H25" s="2092"/>
    </row>
    <row r="26" spans="1:8" ht="119.25" customHeight="1" thickBot="1">
      <c r="A26" s="2054"/>
      <c r="B26" s="2055"/>
      <c r="C26" s="559"/>
      <c r="D26" s="561"/>
      <c r="E26" s="561"/>
      <c r="F26" s="561"/>
      <c r="G26" s="561"/>
      <c r="H26" s="2093"/>
    </row>
    <row r="27" spans="1:8" ht="22.5" customHeight="1" thickBot="1">
      <c r="A27" s="2084"/>
      <c r="B27" s="2070"/>
      <c r="C27" s="2070"/>
      <c r="D27" s="2070"/>
      <c r="E27" s="2070"/>
      <c r="F27" s="2070"/>
      <c r="G27" s="2070"/>
      <c r="H27" s="2085"/>
    </row>
    <row r="28" spans="1:8" ht="22.5" customHeight="1">
      <c r="A28" s="2072"/>
      <c r="B28" s="2073"/>
      <c r="C28" s="2074"/>
      <c r="D28" s="2074"/>
      <c r="E28" s="2074"/>
      <c r="F28" s="2074"/>
      <c r="G28" s="2074"/>
      <c r="H28" s="2075"/>
    </row>
    <row r="29" spans="1:8" ht="12.75" customHeight="1" thickBot="1">
      <c r="A29" s="2086"/>
      <c r="B29" s="2087"/>
      <c r="C29" s="2088"/>
      <c r="D29" s="2088"/>
      <c r="E29" s="2088"/>
      <c r="F29" s="2088"/>
      <c r="G29" s="2088"/>
      <c r="H29" s="2089"/>
    </row>
    <row r="30" spans="1:8" ht="99.95" customHeight="1">
      <c r="A30" s="2045"/>
      <c r="B30" s="2046"/>
      <c r="C30" s="553"/>
      <c r="D30" s="15"/>
      <c r="E30" s="2080"/>
      <c r="F30" s="2080"/>
      <c r="G30" s="2080"/>
      <c r="H30" s="2081"/>
    </row>
    <row r="31" spans="1:8" ht="99.95" customHeight="1" thickBot="1">
      <c r="A31" s="2054"/>
      <c r="B31" s="2055"/>
      <c r="C31" s="559"/>
      <c r="D31" s="561"/>
      <c r="E31" s="561"/>
      <c r="F31" s="561"/>
      <c r="G31" s="561"/>
      <c r="H31" s="2093"/>
    </row>
    <row r="32" spans="1:8" ht="22.5" customHeight="1" thickBot="1">
      <c r="A32" s="2084"/>
      <c r="B32" s="2070"/>
      <c r="C32" s="2070"/>
      <c r="D32" s="2070"/>
      <c r="E32" s="2070"/>
      <c r="F32" s="2070"/>
      <c r="G32" s="2070"/>
      <c r="H32" s="2085"/>
    </row>
    <row r="33" spans="1:8" ht="22.5" customHeight="1">
      <c r="A33" s="2072"/>
      <c r="B33" s="2073" t="s">
        <v>987</v>
      </c>
      <c r="C33" s="2074"/>
      <c r="D33" s="2074"/>
      <c r="E33" s="2074"/>
      <c r="F33" s="2074"/>
      <c r="G33" s="2074"/>
      <c r="H33" s="2075"/>
    </row>
    <row r="34" spans="1:8" ht="12.75" customHeight="1" thickBot="1">
      <c r="A34" s="2086"/>
      <c r="B34" s="2087"/>
      <c r="C34" s="2088"/>
      <c r="D34" s="2088"/>
      <c r="E34" s="2088"/>
      <c r="F34" s="2088"/>
      <c r="G34" s="2088"/>
      <c r="H34" s="2089"/>
    </row>
    <row r="35" spans="1:8" ht="99.95" customHeight="1">
      <c r="A35" s="2048"/>
      <c r="B35" s="2049"/>
      <c r="C35" s="2050"/>
      <c r="D35" s="2051"/>
      <c r="E35" s="2091"/>
      <c r="F35" s="2091"/>
      <c r="G35" s="2091"/>
      <c r="H35" s="2092"/>
    </row>
    <row r="36" spans="1:8" ht="99.95" customHeight="1" thickBot="1">
      <c r="A36" s="2054"/>
      <c r="B36" s="2055"/>
      <c r="C36" s="559"/>
      <c r="D36" s="561"/>
      <c r="E36" s="2056"/>
      <c r="F36" s="2056"/>
      <c r="G36" s="2056"/>
      <c r="H36" s="562"/>
    </row>
    <row r="37" spans="1:8" ht="12.75" customHeight="1">
      <c r="A37" s="1825"/>
      <c r="B37" s="1825"/>
      <c r="C37" s="1826"/>
      <c r="D37" s="1826"/>
      <c r="E37" s="1826"/>
      <c r="F37" s="1826"/>
      <c r="G37" s="1826"/>
      <c r="H37" s="1826"/>
    </row>
    <row r="38" spans="1:8" ht="23.25" customHeight="1">
      <c r="A38" s="381"/>
      <c r="B38" s="381"/>
      <c r="C38" s="380"/>
      <c r="D38" s="380"/>
      <c r="E38" s="380"/>
      <c r="F38" s="380"/>
      <c r="G38" s="380"/>
      <c r="H38" s="380"/>
    </row>
    <row r="39" spans="1:8" ht="23.25" customHeight="1">
      <c r="A39" s="380"/>
      <c r="B39" s="380"/>
      <c r="C39" s="380"/>
      <c r="D39" s="380"/>
      <c r="E39" s="380"/>
      <c r="F39" s="380"/>
      <c r="G39" s="380"/>
      <c r="H39" s="380"/>
    </row>
    <row r="40" spans="1:8" ht="23.25" customHeight="1">
      <c r="A40" s="6"/>
      <c r="B40" s="6"/>
      <c r="C40" s="6"/>
      <c r="D40" s="6"/>
      <c r="E40" s="6"/>
      <c r="F40" s="6"/>
      <c r="G40" s="6"/>
      <c r="H40" s="22"/>
    </row>
    <row r="41" spans="1:8" ht="23.25" customHeight="1">
      <c r="A41" s="6"/>
      <c r="B41" s="6"/>
      <c r="C41" s="6"/>
      <c r="D41" s="6"/>
      <c r="E41" s="6"/>
      <c r="F41" s="6"/>
      <c r="G41" s="6"/>
      <c r="H41" s="6"/>
    </row>
    <row r="42" spans="1:8" ht="23.25" customHeight="1">
      <c r="A42" s="6"/>
      <c r="B42" s="6"/>
      <c r="C42" s="6"/>
      <c r="D42" s="6"/>
      <c r="E42" s="6"/>
      <c r="F42" s="6"/>
      <c r="G42" s="6"/>
      <c r="H42" s="6"/>
    </row>
    <row r="43" spans="1:8" ht="23.25" customHeight="1">
      <c r="A43" s="6"/>
      <c r="B43" s="6"/>
      <c r="C43" s="6"/>
      <c r="D43" s="6"/>
      <c r="E43" s="6"/>
      <c r="F43" s="6"/>
      <c r="G43" s="6"/>
      <c r="H43" s="6"/>
    </row>
    <row r="44" spans="1:8" ht="23.25" customHeight="1">
      <c r="A44" s="6"/>
      <c r="B44" s="6"/>
      <c r="C44" s="6"/>
      <c r="D44" s="6"/>
      <c r="E44" s="6"/>
      <c r="F44" s="6"/>
      <c r="G44" s="6"/>
      <c r="H44" s="6"/>
    </row>
    <row r="45" spans="1:8" ht="23.25" customHeight="1">
      <c r="A45" s="6"/>
      <c r="B45" s="6"/>
      <c r="C45" s="6"/>
      <c r="D45" s="6"/>
      <c r="E45" s="6"/>
      <c r="F45" s="6"/>
      <c r="G45" s="6"/>
      <c r="H45" s="6"/>
    </row>
    <row r="46" spans="1:8" ht="23.25" customHeight="1">
      <c r="A46" s="6"/>
      <c r="B46" s="6"/>
      <c r="C46" s="6"/>
      <c r="D46" s="6"/>
      <c r="E46" s="6"/>
      <c r="F46" s="6"/>
      <c r="G46" s="6"/>
      <c r="H46" s="6"/>
    </row>
    <row r="47" spans="1:8" ht="23.25" customHeight="1">
      <c r="A47" s="6"/>
      <c r="B47" s="6"/>
      <c r="C47" s="6"/>
      <c r="D47" s="6"/>
      <c r="E47" s="6"/>
      <c r="F47" s="6"/>
      <c r="G47" s="6"/>
      <c r="H47" s="6"/>
    </row>
    <row r="48" spans="1:8" ht="23.25" customHeight="1">
      <c r="A48" s="6"/>
      <c r="B48" s="6"/>
      <c r="C48" s="6"/>
      <c r="D48" s="6"/>
      <c r="E48" s="6"/>
      <c r="F48" s="6"/>
      <c r="G48" s="6"/>
      <c r="H48" s="6"/>
    </row>
    <row r="49" spans="1:8" ht="23.25" customHeight="1">
      <c r="A49" s="6"/>
      <c r="B49" s="6"/>
      <c r="C49" s="6"/>
      <c r="D49" s="6"/>
      <c r="E49" s="6"/>
      <c r="F49" s="6"/>
      <c r="G49" s="6"/>
      <c r="H49" s="6"/>
    </row>
    <row r="50" spans="1:8" ht="23.25" customHeight="1">
      <c r="A50" s="6"/>
      <c r="B50" s="6"/>
      <c r="C50" s="6"/>
      <c r="D50" s="6"/>
      <c r="E50" s="6"/>
      <c r="F50" s="6"/>
      <c r="G50" s="6"/>
      <c r="H50" s="6"/>
    </row>
    <row r="51" spans="1:8" ht="23.25" customHeight="1">
      <c r="A51" s="6"/>
      <c r="B51" s="6"/>
      <c r="C51" s="6"/>
      <c r="D51" s="6"/>
      <c r="E51" s="6"/>
      <c r="F51" s="6"/>
      <c r="G51" s="6"/>
      <c r="H51" s="6"/>
    </row>
    <row r="52" spans="1:8" ht="23.25" customHeight="1">
      <c r="A52" s="6"/>
      <c r="B52" s="6"/>
      <c r="C52" s="6"/>
      <c r="D52" s="6"/>
      <c r="E52" s="6"/>
      <c r="F52" s="6"/>
      <c r="G52" s="6"/>
      <c r="H52" s="6"/>
    </row>
    <row r="53" spans="1:8" ht="23.25" customHeight="1">
      <c r="A53" s="6"/>
      <c r="B53" s="6"/>
      <c r="C53" s="6"/>
      <c r="D53" s="6"/>
      <c r="E53" s="6"/>
      <c r="F53" s="6"/>
      <c r="G53" s="6"/>
      <c r="H53" s="6"/>
    </row>
    <row r="54" spans="1:8" ht="23.25" customHeight="1">
      <c r="A54" s="6"/>
      <c r="B54" s="6"/>
      <c r="C54" s="6"/>
      <c r="D54" s="6"/>
      <c r="E54" s="6"/>
      <c r="F54" s="6"/>
      <c r="G54" s="6"/>
      <c r="H54" s="6"/>
    </row>
    <row r="55" spans="1:8" ht="23.25" customHeight="1">
      <c r="A55" s="6"/>
      <c r="B55" s="6"/>
      <c r="C55" s="6"/>
      <c r="D55" s="6"/>
      <c r="E55" s="6"/>
      <c r="F55" s="6"/>
      <c r="G55" s="6"/>
      <c r="H55" s="6"/>
    </row>
    <row r="56" spans="1:8" ht="23.25" customHeight="1">
      <c r="A56" s="6"/>
      <c r="B56" s="6"/>
      <c r="C56" s="6"/>
      <c r="D56" s="6"/>
      <c r="E56" s="6"/>
      <c r="F56" s="6"/>
      <c r="G56" s="6"/>
      <c r="H56" s="6"/>
    </row>
    <row r="57" spans="1:8" ht="23.25" customHeight="1">
      <c r="A57" s="6"/>
      <c r="B57" s="6"/>
      <c r="C57" s="6"/>
      <c r="D57" s="6"/>
      <c r="E57" s="6"/>
      <c r="F57" s="6"/>
      <c r="G57" s="6"/>
      <c r="H57" s="6"/>
    </row>
    <row r="58" spans="1:8" ht="23.25" customHeight="1">
      <c r="A58" s="6"/>
      <c r="B58" s="6"/>
      <c r="C58" s="6"/>
      <c r="D58" s="6"/>
      <c r="E58" s="6"/>
      <c r="F58" s="6"/>
      <c r="G58" s="6"/>
      <c r="H58" s="6"/>
    </row>
    <row r="59" spans="1:8" ht="23.25" customHeight="1">
      <c r="A59" s="6"/>
      <c r="B59" s="6"/>
      <c r="C59" s="6"/>
      <c r="D59" s="6"/>
      <c r="E59" s="6"/>
      <c r="F59" s="6"/>
      <c r="G59" s="6"/>
      <c r="H59" s="6"/>
    </row>
    <row r="60" spans="1:8" ht="23.25" customHeight="1">
      <c r="A60" s="6"/>
      <c r="B60" s="6"/>
      <c r="C60" s="6"/>
      <c r="D60" s="6"/>
      <c r="E60" s="6"/>
      <c r="F60" s="6"/>
      <c r="G60" s="6"/>
      <c r="H60" s="6"/>
    </row>
    <row r="61" spans="1:8" ht="23.25" customHeight="1">
      <c r="A61" s="6"/>
      <c r="B61" s="6"/>
      <c r="C61" s="6"/>
      <c r="D61" s="6"/>
      <c r="E61" s="6"/>
      <c r="F61" s="6"/>
      <c r="G61" s="6"/>
      <c r="H61" s="6"/>
    </row>
    <row r="62" spans="1:8" ht="15.95" customHeight="1">
      <c r="A62" s="6"/>
      <c r="B62" s="6"/>
      <c r="C62" s="6"/>
      <c r="D62" s="6"/>
      <c r="E62" s="6"/>
      <c r="F62" s="6"/>
      <c r="G62" s="6"/>
      <c r="H62" s="6"/>
    </row>
    <row r="63" spans="1:8" ht="11.25" customHeight="1">
      <c r="A63" s="6"/>
      <c r="B63" s="6"/>
      <c r="C63" s="6"/>
      <c r="D63" s="6"/>
      <c r="E63" s="6"/>
      <c r="F63" s="6"/>
      <c r="G63" s="6"/>
      <c r="H63" s="6"/>
    </row>
    <row r="64" spans="1:8" ht="22.5" customHeight="1">
      <c r="A64" s="6"/>
      <c r="B64" s="6"/>
      <c r="C64" s="6"/>
      <c r="D64" s="6"/>
      <c r="E64" s="6"/>
      <c r="F64" s="6"/>
      <c r="G64" s="6"/>
      <c r="H64" s="6"/>
    </row>
    <row r="65" spans="1:8">
      <c r="A65" s="6"/>
      <c r="B65" s="6"/>
      <c r="C65" s="6"/>
      <c r="D65" s="6"/>
      <c r="E65" s="6"/>
      <c r="F65" s="6"/>
      <c r="G65" s="6"/>
      <c r="H65" s="6"/>
    </row>
    <row r="66" spans="1:8">
      <c r="A66" s="6"/>
      <c r="B66" s="6"/>
      <c r="C66" s="6"/>
      <c r="D66" s="6"/>
      <c r="E66" s="6"/>
      <c r="F66" s="6"/>
      <c r="G66" s="6"/>
      <c r="H66" s="6"/>
    </row>
    <row r="67" spans="1:8">
      <c r="A67" s="6"/>
      <c r="B67" s="6"/>
      <c r="C67" s="6"/>
      <c r="D67" s="6"/>
      <c r="E67" s="6"/>
      <c r="F67" s="6"/>
      <c r="G67" s="6"/>
      <c r="H67" s="6"/>
    </row>
    <row r="68" spans="1:8">
      <c r="A68" s="6"/>
      <c r="B68" s="6"/>
      <c r="C68" s="6"/>
      <c r="D68" s="6"/>
      <c r="E68" s="6"/>
      <c r="F68" s="6"/>
      <c r="G68" s="6"/>
      <c r="H68" s="6"/>
    </row>
    <row r="69" spans="1:8">
      <c r="A69" s="6"/>
      <c r="B69" s="6"/>
      <c r="C69" s="6"/>
      <c r="D69" s="6"/>
      <c r="E69" s="6"/>
      <c r="F69" s="6"/>
      <c r="G69" s="6"/>
      <c r="H69" s="6"/>
    </row>
    <row r="70" spans="1:8">
      <c r="A70" s="6"/>
      <c r="B70" s="6"/>
      <c r="C70" s="6"/>
      <c r="D70" s="6"/>
      <c r="E70" s="6"/>
      <c r="F70" s="6"/>
      <c r="G70" s="6"/>
      <c r="H70" s="6"/>
    </row>
    <row r="71" spans="1:8">
      <c r="A71" s="6"/>
      <c r="B71" s="6"/>
      <c r="C71" s="6"/>
      <c r="D71" s="6"/>
      <c r="E71" s="6"/>
      <c r="F71" s="6"/>
      <c r="G71" s="6"/>
      <c r="H71" s="6"/>
    </row>
    <row r="72" spans="1:8">
      <c r="A72" s="6"/>
      <c r="B72" s="6"/>
      <c r="C72" s="6"/>
      <c r="D72" s="6"/>
      <c r="E72" s="6"/>
      <c r="F72" s="6"/>
      <c r="G72" s="6"/>
      <c r="H72" s="6"/>
    </row>
  </sheetData>
  <mergeCells count="9">
    <mergeCell ref="A2:H2"/>
    <mergeCell ref="A3:H3"/>
    <mergeCell ref="A4:H4"/>
    <mergeCell ref="B7:G7"/>
    <mergeCell ref="C11:E13"/>
    <mergeCell ref="A15:A16"/>
    <mergeCell ref="B15:B16"/>
    <mergeCell ref="C15:D15"/>
    <mergeCell ref="E15:H16"/>
  </mergeCells>
  <pageMargins left="0.39370078740157483" right="0.19685039370078741" top="0.39370078740157483" bottom="0.19685039370078741" header="0" footer="0"/>
  <pageSetup scale="55" orientation="landscape" r:id="rId1"/>
  <headerFooter alignWithMargins="0">
    <oddHeader>&amp;R&amp;"Arial,Negrita"&amp;12&amp;K000000FORMATO E.P. 012.1</oddHeader>
    <oddFooter xml:space="preserve">&amp;R&amp;8 </oddFooter>
  </headerFooter>
  <rowBreaks count="1" manualBreakCount="1">
    <brk id="38" max="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U66"/>
  <sheetViews>
    <sheetView view="pageBreakPreview" zoomScale="85" zoomScaleSheetLayoutView="85" workbookViewId="0">
      <selection activeCell="B10" sqref="B10"/>
    </sheetView>
  </sheetViews>
  <sheetFormatPr baseColWidth="10" defaultColWidth="10.85546875" defaultRowHeight="12.75"/>
  <cols>
    <col min="1" max="1" width="89" style="8" customWidth="1"/>
    <col min="2" max="4" width="25.28515625" style="8" customWidth="1"/>
    <col min="5" max="5" width="51" style="8" customWidth="1"/>
    <col min="6" max="10" width="10.85546875" style="8"/>
    <col min="11" max="11" width="16.28515625" style="8" bestFit="1" customWidth="1"/>
    <col min="12" max="12" width="12.42578125" style="8" bestFit="1" customWidth="1"/>
    <col min="13" max="13" width="15" style="8" bestFit="1" customWidth="1"/>
    <col min="14" max="14" width="14.42578125" style="8" bestFit="1" customWidth="1"/>
    <col min="15" max="15" width="10.85546875" style="8" bestFit="1" customWidth="1"/>
    <col min="16" max="16" width="14.140625" style="8" bestFit="1" customWidth="1"/>
    <col min="17" max="18" width="12.42578125" style="8" bestFit="1" customWidth="1"/>
    <col min="19" max="19" width="10.85546875" style="8" bestFit="1" customWidth="1"/>
    <col min="20" max="16384" width="10.85546875" style="8"/>
  </cols>
  <sheetData>
    <row r="1" spans="1:21" s="1" customFormat="1" ht="15.75">
      <c r="A1" s="450"/>
      <c r="B1" s="450"/>
      <c r="C1" s="450"/>
      <c r="D1" s="450"/>
      <c r="E1" s="450"/>
      <c r="H1" s="6"/>
      <c r="I1" s="6"/>
      <c r="J1" s="6"/>
      <c r="K1" s="6"/>
    </row>
    <row r="2" spans="1:21" s="1" customFormat="1" ht="15.75">
      <c r="A2" s="450"/>
      <c r="B2" s="450"/>
      <c r="C2" s="450"/>
      <c r="D2" s="450"/>
      <c r="E2" s="450"/>
      <c r="F2" s="449"/>
      <c r="G2" s="449"/>
      <c r="H2" s="449"/>
      <c r="I2" s="6"/>
      <c r="J2" s="6"/>
      <c r="K2" s="6"/>
    </row>
    <row r="3" spans="1:21" s="1" customFormat="1" ht="15.75">
      <c r="A3" s="450"/>
      <c r="B3" s="450"/>
      <c r="C3" s="450"/>
      <c r="D3" s="450"/>
      <c r="E3" s="450"/>
      <c r="F3" s="449"/>
      <c r="G3" s="449"/>
      <c r="H3" s="449"/>
      <c r="I3" s="6"/>
      <c r="J3" s="6"/>
      <c r="K3" s="6"/>
    </row>
    <row r="4" spans="1:21" s="1" customFormat="1" ht="18">
      <c r="A4" s="59"/>
      <c r="B4" s="59"/>
      <c r="C4" s="59"/>
      <c r="D4" s="59"/>
      <c r="E4" s="59"/>
      <c r="F4" s="449"/>
      <c r="G4" s="449"/>
      <c r="H4" s="449"/>
      <c r="I4" s="6"/>
      <c r="J4" s="6"/>
      <c r="K4" s="6"/>
    </row>
    <row r="5" spans="1:21" s="1" customFormat="1" ht="63" customHeight="1">
      <c r="A5" s="2036" t="s">
        <v>0</v>
      </c>
      <c r="B5" s="2094">
        <f>'F. 12.1'!B7:H7</f>
        <v>0</v>
      </c>
      <c r="C5" s="2094"/>
      <c r="D5" s="2094"/>
      <c r="E5" s="2094"/>
      <c r="F5" s="5"/>
      <c r="G5" s="5"/>
      <c r="H5" s="6"/>
      <c r="I5" s="6"/>
      <c r="J5" s="6"/>
      <c r="K5" s="6"/>
    </row>
    <row r="6" spans="1:21" s="1" customFormat="1" ht="19.5" customHeight="1">
      <c r="A6" s="2036" t="str">
        <f>'F. 12.1'!A8</f>
        <v>AUTOPISTA:</v>
      </c>
      <c r="B6" s="2095">
        <f>'F. 12.1'!B8:H8</f>
        <v>0</v>
      </c>
      <c r="C6" s="2095"/>
      <c r="D6" s="2095"/>
      <c r="E6" s="2095"/>
      <c r="F6" s="5"/>
      <c r="G6" s="5"/>
      <c r="H6" s="6"/>
      <c r="I6" s="6"/>
      <c r="J6" s="6"/>
      <c r="K6" s="6"/>
    </row>
    <row r="7" spans="1:21" s="1" customFormat="1" ht="19.5" customHeight="1">
      <c r="A7" s="2036" t="str">
        <f>'F. 12.1'!A9</f>
        <v>TRAMO :</v>
      </c>
      <c r="B7" s="2095">
        <f>'F. 12.1'!B9:H9</f>
        <v>0</v>
      </c>
      <c r="C7" s="2095"/>
      <c r="D7" s="2095"/>
      <c r="E7" s="2095"/>
      <c r="F7" s="5"/>
      <c r="G7" s="5"/>
      <c r="H7" s="6"/>
      <c r="I7" s="6"/>
      <c r="J7" s="6"/>
      <c r="K7" s="6"/>
    </row>
    <row r="8" spans="1:21" s="1" customFormat="1" ht="19.5" customHeight="1">
      <c r="A8" s="2036" t="str">
        <f>'F. 12.1'!A10</f>
        <v>CONTRATO:</v>
      </c>
      <c r="B8" s="2095" t="str">
        <f>'F. 12.1'!B10:H10</f>
        <v>XXXXXXXXXX</v>
      </c>
      <c r="C8" s="2095"/>
      <c r="D8" s="2095"/>
      <c r="E8" s="2095"/>
      <c r="F8" s="5"/>
      <c r="G8" s="5"/>
      <c r="H8" s="6"/>
      <c r="I8" s="6"/>
      <c r="J8" s="6"/>
      <c r="K8" s="6"/>
    </row>
    <row r="9" spans="1:21" s="171" customFormat="1" ht="16.5" customHeight="1">
      <c r="A9" s="715"/>
      <c r="B9" s="715"/>
      <c r="C9" s="715"/>
      <c r="D9" s="715"/>
      <c r="E9" s="715"/>
    </row>
    <row r="10" spans="1:21" ht="30.75" customHeight="1">
      <c r="A10" s="548" t="s">
        <v>988</v>
      </c>
      <c r="B10" s="548"/>
      <c r="C10" s="548"/>
      <c r="D10" s="548"/>
      <c r="E10" s="548"/>
    </row>
    <row r="11" spans="1:21" ht="16.5" customHeight="1">
      <c r="A11" s="718"/>
      <c r="B11" s="2096"/>
      <c r="C11" s="720"/>
      <c r="D11" s="720"/>
      <c r="E11" s="720"/>
    </row>
    <row r="12" spans="1:21" ht="15.75" thickBot="1">
      <c r="A12" s="11"/>
      <c r="B12" s="11"/>
      <c r="C12" s="11"/>
      <c r="D12" s="11"/>
      <c r="E12" s="11"/>
    </row>
    <row r="13" spans="1:21" ht="22.5" customHeight="1">
      <c r="A13" s="51" t="s">
        <v>989</v>
      </c>
      <c r="B13" s="55" t="s">
        <v>990</v>
      </c>
      <c r="C13" s="55"/>
      <c r="D13" s="55"/>
      <c r="E13" s="2097" t="s">
        <v>7</v>
      </c>
      <c r="F13" s="2098" t="s">
        <v>213</v>
      </c>
      <c r="G13" s="2098" t="s">
        <v>214</v>
      </c>
      <c r="H13" s="2098" t="s">
        <v>215</v>
      </c>
      <c r="I13" s="2098" t="s">
        <v>216</v>
      </c>
      <c r="J13" s="2098" t="s">
        <v>217</v>
      </c>
      <c r="K13" s="2098" t="s">
        <v>218</v>
      </c>
      <c r="L13" s="2098" t="s">
        <v>219</v>
      </c>
      <c r="M13" s="2098" t="s">
        <v>220</v>
      </c>
      <c r="N13" s="2098" t="s">
        <v>991</v>
      </c>
      <c r="O13" s="2098" t="s">
        <v>992</v>
      </c>
      <c r="P13" s="2098" t="s">
        <v>211</v>
      </c>
      <c r="Q13" s="2098" t="s">
        <v>212</v>
      </c>
      <c r="R13" s="2098" t="s">
        <v>213</v>
      </c>
      <c r="S13" s="2098" t="s">
        <v>214</v>
      </c>
      <c r="T13" s="2098" t="s">
        <v>236</v>
      </c>
    </row>
    <row r="14" spans="1:21" ht="22.5" customHeight="1" thickBot="1">
      <c r="A14" s="52"/>
      <c r="B14" s="12" t="s">
        <v>993</v>
      </c>
      <c r="C14" s="12" t="s">
        <v>994</v>
      </c>
      <c r="D14" s="12" t="s">
        <v>995</v>
      </c>
      <c r="E14" s="2099"/>
      <c r="F14" s="2100"/>
      <c r="G14" s="2100"/>
      <c r="H14" s="2100"/>
      <c r="I14" s="2100"/>
      <c r="J14" s="2100"/>
      <c r="K14" s="2100"/>
      <c r="L14" s="2100"/>
      <c r="M14" s="2100"/>
      <c r="N14" s="2100"/>
      <c r="O14" s="2100"/>
      <c r="P14" s="2100"/>
      <c r="Q14" s="2100"/>
      <c r="R14" s="2100"/>
      <c r="S14" s="2100"/>
      <c r="T14" s="2100"/>
    </row>
    <row r="15" spans="1:21" ht="12.75" customHeight="1" thickBot="1">
      <c r="A15" s="13"/>
      <c r="B15" s="14"/>
      <c r="C15" s="14"/>
      <c r="D15" s="14"/>
      <c r="E15" s="13"/>
    </row>
    <row r="16" spans="1:21" ht="28.5" customHeight="1">
      <c r="A16" s="552"/>
      <c r="B16" s="2101"/>
      <c r="C16" s="15"/>
      <c r="D16" s="15"/>
      <c r="E16" s="554" t="str">
        <f t="shared" ref="E16:E27" si="0">IF(A16&lt;&gt;"",+(C16+D16)-B16,"")</f>
        <v/>
      </c>
      <c r="F16" s="2102">
        <v>0</v>
      </c>
      <c r="G16" s="2102">
        <v>0</v>
      </c>
      <c r="H16" s="2102">
        <v>0</v>
      </c>
      <c r="I16" s="2102">
        <v>0</v>
      </c>
      <c r="J16" s="2102">
        <v>0</v>
      </c>
      <c r="K16" s="2102">
        <v>0</v>
      </c>
      <c r="L16" s="2102">
        <v>0</v>
      </c>
      <c r="M16" s="2102">
        <v>0</v>
      </c>
      <c r="N16" s="2102">
        <v>0</v>
      </c>
      <c r="O16" s="2102">
        <v>0</v>
      </c>
      <c r="P16" s="2102">
        <v>3.62</v>
      </c>
      <c r="Q16" s="2102">
        <v>7.9</v>
      </c>
      <c r="R16" s="2102">
        <v>7.9</v>
      </c>
      <c r="S16" s="2102">
        <v>0.32</v>
      </c>
      <c r="T16" s="2098">
        <f t="shared" ref="T16:T29" si="1">SUM(F16:S16)</f>
        <v>19.740000000000002</v>
      </c>
      <c r="U16" s="8">
        <f t="shared" ref="U16:U29" si="2">S16/248</f>
        <v>1.2903225806451613E-3</v>
      </c>
    </row>
    <row r="17" spans="1:21" ht="28.5" customHeight="1">
      <c r="A17" s="557" t="s">
        <v>996</v>
      </c>
      <c r="B17" s="20">
        <v>1</v>
      </c>
      <c r="C17" s="18">
        <v>1</v>
      </c>
      <c r="D17" s="18"/>
      <c r="E17" s="19"/>
      <c r="F17" s="2102">
        <v>0</v>
      </c>
      <c r="G17" s="2102">
        <v>133.97999999999999</v>
      </c>
      <c r="H17" s="2102">
        <v>441.84</v>
      </c>
      <c r="I17" s="2102">
        <v>404.21</v>
      </c>
      <c r="J17" s="2102">
        <v>31.88</v>
      </c>
      <c r="K17" s="2102">
        <v>29.62</v>
      </c>
      <c r="L17" s="2102">
        <v>160.41</v>
      </c>
      <c r="M17" s="2102">
        <v>231.58</v>
      </c>
      <c r="N17" s="2102">
        <v>95.73</v>
      </c>
      <c r="O17" s="2102">
        <v>332.68</v>
      </c>
      <c r="P17" s="2102">
        <v>316.92</v>
      </c>
      <c r="Q17" s="2102">
        <v>94</v>
      </c>
      <c r="R17" s="2102">
        <v>2.86</v>
      </c>
      <c r="S17" s="2102">
        <v>2.2599999999999998</v>
      </c>
      <c r="T17" s="2098">
        <f t="shared" si="1"/>
        <v>2277.9700000000003</v>
      </c>
      <c r="U17" s="8">
        <f t="shared" si="2"/>
        <v>9.1129032258064502E-3</v>
      </c>
    </row>
    <row r="18" spans="1:21" ht="28.5" customHeight="1">
      <c r="A18" s="557" t="s">
        <v>997</v>
      </c>
      <c r="B18" s="20">
        <v>2</v>
      </c>
      <c r="C18" s="18">
        <v>2</v>
      </c>
      <c r="D18" s="18"/>
      <c r="E18" s="19"/>
      <c r="F18" s="2102">
        <v>0</v>
      </c>
      <c r="G18" s="2102">
        <v>0</v>
      </c>
      <c r="H18" s="2102">
        <v>0</v>
      </c>
      <c r="I18" s="2102">
        <v>0</v>
      </c>
      <c r="J18" s="2102">
        <v>0</v>
      </c>
      <c r="K18" s="2102">
        <v>0</v>
      </c>
      <c r="L18" s="2102">
        <v>47.87</v>
      </c>
      <c r="M18" s="2102">
        <v>82.85</v>
      </c>
      <c r="N18" s="2102">
        <v>92.06</v>
      </c>
      <c r="O18" s="2102">
        <v>84.7</v>
      </c>
      <c r="P18" s="2102">
        <v>0</v>
      </c>
      <c r="Q18" s="2102">
        <v>0</v>
      </c>
      <c r="R18" s="2102">
        <v>0</v>
      </c>
      <c r="S18" s="2102">
        <v>0</v>
      </c>
      <c r="T18" s="2098">
        <f t="shared" si="1"/>
        <v>307.48</v>
      </c>
      <c r="U18" s="8">
        <f t="shared" si="2"/>
        <v>0</v>
      </c>
    </row>
    <row r="19" spans="1:21" ht="28.5" customHeight="1">
      <c r="A19" s="557" t="s">
        <v>998</v>
      </c>
      <c r="B19" s="20">
        <v>1</v>
      </c>
      <c r="C19" s="18">
        <v>1</v>
      </c>
      <c r="D19" s="18"/>
      <c r="E19" s="19"/>
      <c r="F19" s="2102">
        <v>0</v>
      </c>
      <c r="G19" s="2102">
        <v>0</v>
      </c>
      <c r="H19" s="2102">
        <v>0</v>
      </c>
      <c r="I19" s="2102">
        <v>0</v>
      </c>
      <c r="J19" s="2102">
        <v>18.8</v>
      </c>
      <c r="K19" s="2102">
        <v>180.51</v>
      </c>
      <c r="L19" s="2102">
        <v>417.26</v>
      </c>
      <c r="M19" s="2102">
        <v>293.58</v>
      </c>
      <c r="N19" s="2102">
        <v>189.07</v>
      </c>
      <c r="O19" s="2102">
        <v>135.53</v>
      </c>
      <c r="P19" s="2102">
        <v>41.83</v>
      </c>
      <c r="Q19" s="2102">
        <v>0</v>
      </c>
      <c r="R19" s="2102">
        <v>0</v>
      </c>
      <c r="S19" s="2102">
        <v>8</v>
      </c>
      <c r="T19" s="2098">
        <f t="shared" si="1"/>
        <v>1284.5799999999997</v>
      </c>
      <c r="U19" s="8">
        <f t="shared" si="2"/>
        <v>3.2258064516129031E-2</v>
      </c>
    </row>
    <row r="20" spans="1:21" ht="28.5" customHeight="1">
      <c r="A20" s="557" t="s">
        <v>999</v>
      </c>
      <c r="B20" s="20">
        <v>1</v>
      </c>
      <c r="C20" s="18">
        <v>1</v>
      </c>
      <c r="D20" s="18"/>
      <c r="E20" s="19"/>
      <c r="F20" s="2102">
        <v>0</v>
      </c>
      <c r="G20" s="2102">
        <v>246.49</v>
      </c>
      <c r="H20" s="2102">
        <v>912.62</v>
      </c>
      <c r="I20" s="2102">
        <v>887.56</v>
      </c>
      <c r="J20" s="2102">
        <v>73.27</v>
      </c>
      <c r="K20" s="2102">
        <v>68.34</v>
      </c>
      <c r="L20" s="2102">
        <v>369.83</v>
      </c>
      <c r="M20" s="2102">
        <v>536.35</v>
      </c>
      <c r="N20" s="2102">
        <v>221.71</v>
      </c>
      <c r="O20" s="2102">
        <v>786.46</v>
      </c>
      <c r="P20" s="2102">
        <v>836.06</v>
      </c>
      <c r="Q20" s="2102">
        <v>335.92</v>
      </c>
      <c r="R20" s="2102">
        <v>40.380000000000003</v>
      </c>
      <c r="S20" s="2102">
        <v>21.47</v>
      </c>
      <c r="T20" s="2098">
        <f t="shared" si="1"/>
        <v>5336.4600000000009</v>
      </c>
      <c r="U20" s="8">
        <f t="shared" si="2"/>
        <v>8.6572580645161282E-2</v>
      </c>
    </row>
    <row r="21" spans="1:21" ht="28.5" customHeight="1">
      <c r="A21" s="557" t="s">
        <v>1000</v>
      </c>
      <c r="B21" s="20">
        <v>1</v>
      </c>
      <c r="C21" s="18">
        <v>1</v>
      </c>
      <c r="D21" s="18"/>
      <c r="E21" s="19"/>
      <c r="F21" s="2102"/>
      <c r="G21" s="2102"/>
      <c r="H21" s="2102"/>
      <c r="I21" s="2102"/>
      <c r="J21" s="2102"/>
      <c r="K21" s="2102"/>
      <c r="L21" s="2102"/>
      <c r="M21" s="2102"/>
      <c r="N21" s="2102"/>
      <c r="O21" s="2102"/>
      <c r="P21" s="2102"/>
      <c r="Q21" s="2102"/>
      <c r="R21" s="2102"/>
      <c r="S21" s="2102"/>
      <c r="T21" s="2098"/>
    </row>
    <row r="22" spans="1:21" ht="28.5" customHeight="1">
      <c r="A22" s="557" t="s">
        <v>1001</v>
      </c>
      <c r="B22" s="20">
        <v>1</v>
      </c>
      <c r="C22" s="18">
        <v>1</v>
      </c>
      <c r="D22" s="18"/>
      <c r="E22" s="19"/>
      <c r="F22" s="2102">
        <v>119.02</v>
      </c>
      <c r="G22" s="2102">
        <v>611.14</v>
      </c>
      <c r="H22" s="2102">
        <v>289.14</v>
      </c>
      <c r="I22" s="2102">
        <v>106.49</v>
      </c>
      <c r="J22" s="2102">
        <v>150.03</v>
      </c>
      <c r="K22" s="2102">
        <v>190.74</v>
      </c>
      <c r="L22" s="2102">
        <v>116.58</v>
      </c>
      <c r="M22" s="2102">
        <v>162.1</v>
      </c>
      <c r="N22" s="2102">
        <v>67.010000000000005</v>
      </c>
      <c r="O22" s="2102">
        <v>221.87</v>
      </c>
      <c r="P22" s="2102">
        <v>151.59</v>
      </c>
      <c r="Q22" s="2102">
        <v>48.88</v>
      </c>
      <c r="R22" s="2102">
        <v>43.37</v>
      </c>
      <c r="S22" s="2102">
        <v>19.87</v>
      </c>
      <c r="T22" s="2098">
        <f t="shared" si="1"/>
        <v>2297.83</v>
      </c>
      <c r="U22" s="8">
        <f t="shared" si="2"/>
        <v>8.0120967741935487E-2</v>
      </c>
    </row>
    <row r="23" spans="1:21" ht="28.5" customHeight="1">
      <c r="A23" s="557" t="s">
        <v>1002</v>
      </c>
      <c r="B23" s="20">
        <v>1</v>
      </c>
      <c r="C23" s="18">
        <v>1</v>
      </c>
      <c r="D23" s="18"/>
      <c r="E23" s="19"/>
      <c r="F23" s="2102">
        <v>0</v>
      </c>
      <c r="G23" s="2102">
        <v>0</v>
      </c>
      <c r="H23" s="2102">
        <v>0</v>
      </c>
      <c r="I23" s="2102">
        <v>0</v>
      </c>
      <c r="J23" s="2102">
        <v>0</v>
      </c>
      <c r="K23" s="2102">
        <v>0</v>
      </c>
      <c r="L23" s="2102">
        <v>0</v>
      </c>
      <c r="M23" s="2102">
        <v>0</v>
      </c>
      <c r="N23" s="2102">
        <v>0</v>
      </c>
      <c r="O23" s="2102">
        <v>0</v>
      </c>
      <c r="P23" s="2102">
        <v>0</v>
      </c>
      <c r="Q23" s="2102">
        <v>43.37</v>
      </c>
      <c r="R23" s="2102">
        <v>43.37</v>
      </c>
      <c r="S23" s="2102">
        <v>19.87</v>
      </c>
      <c r="T23" s="2098">
        <f t="shared" si="1"/>
        <v>106.61</v>
      </c>
      <c r="U23" s="8">
        <f t="shared" si="2"/>
        <v>8.0120967741935487E-2</v>
      </c>
    </row>
    <row r="24" spans="1:21" ht="28.5" customHeight="1">
      <c r="A24" s="557"/>
      <c r="B24" s="20"/>
      <c r="C24" s="18"/>
      <c r="D24" s="18"/>
      <c r="E24" s="19"/>
      <c r="F24" s="2102">
        <v>0</v>
      </c>
      <c r="G24" s="2102">
        <v>0</v>
      </c>
      <c r="H24" s="2102">
        <v>0</v>
      </c>
      <c r="I24" s="2102">
        <v>0</v>
      </c>
      <c r="J24" s="2102">
        <v>0</v>
      </c>
      <c r="K24" s="2102">
        <v>0</v>
      </c>
      <c r="L24" s="2102">
        <v>47.87</v>
      </c>
      <c r="M24" s="2102">
        <v>82.85</v>
      </c>
      <c r="N24" s="2102">
        <v>92.06</v>
      </c>
      <c r="O24" s="2102">
        <v>84.7</v>
      </c>
      <c r="P24" s="2102">
        <v>0</v>
      </c>
      <c r="Q24" s="2102">
        <v>0</v>
      </c>
      <c r="R24" s="2102">
        <v>0</v>
      </c>
      <c r="S24" s="2102">
        <v>0</v>
      </c>
      <c r="T24" s="2098">
        <f t="shared" si="1"/>
        <v>307.48</v>
      </c>
      <c r="U24" s="8">
        <f t="shared" si="2"/>
        <v>0</v>
      </c>
    </row>
    <row r="25" spans="1:21" ht="28.5" customHeight="1">
      <c r="A25" s="557"/>
      <c r="B25" s="20"/>
      <c r="C25" s="18"/>
      <c r="D25" s="18"/>
      <c r="E25" s="19"/>
      <c r="F25" s="2102">
        <v>0</v>
      </c>
      <c r="G25" s="2102">
        <v>37.43</v>
      </c>
      <c r="H25" s="2102">
        <v>83.05</v>
      </c>
      <c r="I25" s="2102">
        <v>26.63</v>
      </c>
      <c r="J25" s="2102">
        <v>14.94</v>
      </c>
      <c r="K25" s="2102">
        <v>11.25</v>
      </c>
      <c r="L25" s="2102">
        <v>0.93</v>
      </c>
      <c r="M25" s="2102">
        <v>0</v>
      </c>
      <c r="N25" s="2102">
        <v>0</v>
      </c>
      <c r="O25" s="2102">
        <v>0</v>
      </c>
      <c r="P25" s="2102">
        <v>0</v>
      </c>
      <c r="Q25" s="2102">
        <v>0</v>
      </c>
      <c r="R25" s="2102">
        <v>0</v>
      </c>
      <c r="S25" s="2102">
        <v>0</v>
      </c>
      <c r="T25" s="2098">
        <f t="shared" si="1"/>
        <v>174.23</v>
      </c>
      <c r="U25" s="8">
        <f t="shared" si="2"/>
        <v>0</v>
      </c>
    </row>
    <row r="26" spans="1:21" ht="28.5" customHeight="1">
      <c r="A26" s="557"/>
      <c r="B26" s="20"/>
      <c r="C26" s="18"/>
      <c r="D26" s="18"/>
      <c r="E26" s="19"/>
      <c r="F26" s="2102">
        <v>0</v>
      </c>
      <c r="G26" s="2102">
        <v>10.73</v>
      </c>
      <c r="H26" s="2102">
        <v>10.1</v>
      </c>
      <c r="I26" s="2102">
        <v>4.83</v>
      </c>
      <c r="J26" s="2102">
        <v>0</v>
      </c>
      <c r="K26" s="2102">
        <v>0</v>
      </c>
      <c r="L26" s="2102">
        <v>0</v>
      </c>
      <c r="M26" s="2102">
        <v>0</v>
      </c>
      <c r="N26" s="2102">
        <v>0</v>
      </c>
      <c r="O26" s="2102">
        <v>0</v>
      </c>
      <c r="P26" s="2102">
        <v>0</v>
      </c>
      <c r="Q26" s="2102">
        <v>9.59</v>
      </c>
      <c r="R26" s="2102">
        <v>5.16</v>
      </c>
      <c r="S26" s="2102">
        <v>6.58</v>
      </c>
      <c r="T26" s="2098">
        <f t="shared" si="1"/>
        <v>46.989999999999995</v>
      </c>
      <c r="U26" s="8">
        <f t="shared" si="2"/>
        <v>2.6532258064516128E-2</v>
      </c>
    </row>
    <row r="27" spans="1:21" ht="28.5" customHeight="1">
      <c r="A27" s="557"/>
      <c r="B27" s="20"/>
      <c r="C27" s="18"/>
      <c r="D27" s="18"/>
      <c r="E27" s="19" t="str">
        <f t="shared" si="0"/>
        <v/>
      </c>
      <c r="F27" s="2102">
        <v>0</v>
      </c>
      <c r="G27" s="2102">
        <v>0</v>
      </c>
      <c r="H27" s="2102">
        <v>0</v>
      </c>
      <c r="I27" s="2102">
        <v>0</v>
      </c>
      <c r="J27" s="2102">
        <v>0</v>
      </c>
      <c r="K27" s="2102">
        <v>0</v>
      </c>
      <c r="L27" s="2102">
        <v>0</v>
      </c>
      <c r="M27" s="2102">
        <v>0</v>
      </c>
      <c r="N27" s="2102">
        <v>0</v>
      </c>
      <c r="O27" s="2102">
        <v>168.47</v>
      </c>
      <c r="P27" s="2102">
        <v>41.44</v>
      </c>
      <c r="Q27" s="2102">
        <v>0</v>
      </c>
      <c r="R27" s="2102">
        <v>0</v>
      </c>
      <c r="S27" s="2102">
        <v>0</v>
      </c>
      <c r="T27" s="2098">
        <f t="shared" si="1"/>
        <v>209.91</v>
      </c>
      <c r="U27" s="8">
        <f t="shared" si="2"/>
        <v>0</v>
      </c>
    </row>
    <row r="28" spans="1:21" ht="28.5" customHeight="1">
      <c r="A28" s="557"/>
      <c r="B28" s="20"/>
      <c r="C28" s="18"/>
      <c r="D28" s="18"/>
      <c r="E28" s="19"/>
      <c r="F28" s="2102">
        <v>77.349999999999994</v>
      </c>
      <c r="G28" s="2102">
        <v>424.94</v>
      </c>
      <c r="H28" s="2102">
        <v>209.36</v>
      </c>
      <c r="I28" s="2102">
        <v>74.81</v>
      </c>
      <c r="J28" s="2102">
        <v>58.47</v>
      </c>
      <c r="K28" s="2102">
        <v>82.45</v>
      </c>
      <c r="L28" s="2102">
        <v>129.52000000000001</v>
      </c>
      <c r="M28" s="2102">
        <v>186.26</v>
      </c>
      <c r="N28" s="2102">
        <v>76.989999999999995</v>
      </c>
      <c r="O28" s="2102">
        <v>254.93</v>
      </c>
      <c r="P28" s="2102">
        <v>174.18</v>
      </c>
      <c r="Q28" s="2102">
        <v>6.33</v>
      </c>
      <c r="R28" s="2102">
        <v>0</v>
      </c>
      <c r="S28" s="2102">
        <v>0</v>
      </c>
      <c r="T28" s="2098">
        <f t="shared" si="1"/>
        <v>1755.5900000000001</v>
      </c>
      <c r="U28" s="8">
        <f t="shared" si="2"/>
        <v>0</v>
      </c>
    </row>
    <row r="29" spans="1:21" ht="28.5" customHeight="1" thickBot="1">
      <c r="A29" s="557"/>
      <c r="B29" s="20"/>
      <c r="C29" s="18"/>
      <c r="D29" s="18"/>
      <c r="E29" s="19"/>
      <c r="F29" s="2102">
        <v>0</v>
      </c>
      <c r="G29" s="2102">
        <v>6.36</v>
      </c>
      <c r="H29" s="2102">
        <v>201.71</v>
      </c>
      <c r="I29" s="2102">
        <v>93.04</v>
      </c>
      <c r="J29" s="2102">
        <v>190.32</v>
      </c>
      <c r="K29" s="2102">
        <v>50.96</v>
      </c>
      <c r="L29" s="2102">
        <v>65.37</v>
      </c>
      <c r="M29" s="2102">
        <v>57.92</v>
      </c>
      <c r="N29" s="2102">
        <v>20.260000000000002</v>
      </c>
      <c r="O29" s="2102">
        <v>25.13</v>
      </c>
      <c r="P29" s="2102">
        <v>17.010000000000002</v>
      </c>
      <c r="Q29" s="2102">
        <v>0</v>
      </c>
      <c r="R29" s="2102">
        <v>0</v>
      </c>
      <c r="S29" s="2102">
        <v>0</v>
      </c>
      <c r="T29" s="2098">
        <f t="shared" si="1"/>
        <v>728.07999999999993</v>
      </c>
      <c r="U29" s="8">
        <f t="shared" si="2"/>
        <v>0</v>
      </c>
    </row>
    <row r="30" spans="1:21" ht="12.75" customHeight="1" thickBot="1">
      <c r="A30" s="2103"/>
      <c r="B30" s="2104"/>
      <c r="C30" s="2104"/>
      <c r="D30" s="2104"/>
      <c r="E30" s="2104"/>
      <c r="F30" s="2102"/>
      <c r="G30" s="2102"/>
      <c r="H30" s="2102"/>
      <c r="I30" s="2102"/>
      <c r="J30" s="2102"/>
      <c r="K30" s="2102"/>
      <c r="L30" s="2102"/>
      <c r="M30" s="2102"/>
      <c r="N30" s="2102"/>
      <c r="O30" s="2102"/>
      <c r="P30" s="2102"/>
      <c r="Q30" s="2102"/>
      <c r="R30" s="2102"/>
      <c r="S30" s="2102"/>
      <c r="T30" s="2100"/>
    </row>
    <row r="31" spans="1:21" ht="21" customHeight="1" thickBot="1">
      <c r="A31" s="2105" t="s">
        <v>1003</v>
      </c>
      <c r="B31" s="2106">
        <f>SUM(B16:B29)</f>
        <v>8</v>
      </c>
      <c r="C31" s="2106">
        <f>SUM(C16:C29)</f>
        <v>8</v>
      </c>
      <c r="D31" s="2106">
        <f>SUM(D16:D29)</f>
        <v>0</v>
      </c>
      <c r="E31" s="2107">
        <f>SUM(E16:E29)</f>
        <v>0</v>
      </c>
      <c r="F31" s="2102"/>
      <c r="G31" s="2102"/>
      <c r="H31" s="2102"/>
      <c r="I31" s="2102"/>
      <c r="J31" s="2102"/>
      <c r="K31" s="2102"/>
      <c r="L31" s="2102"/>
      <c r="M31" s="2102"/>
      <c r="N31" s="2102"/>
      <c r="O31" s="2102"/>
      <c r="P31" s="2102"/>
      <c r="Q31" s="2102"/>
      <c r="R31" s="2102"/>
      <c r="S31" s="2102"/>
      <c r="T31" s="2100"/>
    </row>
    <row r="32" spans="1:21" ht="23.25" customHeight="1">
      <c r="A32" s="2"/>
      <c r="B32" s="6"/>
      <c r="C32" s="6"/>
      <c r="D32" s="6"/>
      <c r="E32" s="6"/>
    </row>
    <row r="33" spans="1:5" ht="23.25" customHeight="1">
      <c r="A33" s="6"/>
      <c r="B33" s="6"/>
      <c r="C33" s="6"/>
      <c r="D33" s="6"/>
      <c r="E33" s="6"/>
    </row>
    <row r="34" spans="1:5" ht="23.25" customHeight="1">
      <c r="A34" s="6"/>
      <c r="B34" s="6"/>
      <c r="C34" s="6"/>
      <c r="D34" s="6"/>
      <c r="E34" s="22"/>
    </row>
    <row r="35" spans="1:5" ht="23.25" customHeight="1">
      <c r="A35" s="24"/>
      <c r="B35" s="24"/>
      <c r="C35" s="24"/>
      <c r="D35" s="24"/>
      <c r="E35" s="24"/>
    </row>
    <row r="36" spans="1:5" ht="23.25" customHeight="1">
      <c r="A36" s="6"/>
      <c r="B36" s="6"/>
      <c r="C36" s="6"/>
      <c r="D36" s="6"/>
      <c r="E36" s="6"/>
    </row>
    <row r="37" spans="1:5" ht="23.25" customHeight="1">
      <c r="A37" s="6"/>
      <c r="B37" s="6"/>
      <c r="C37" s="6"/>
      <c r="D37" s="6"/>
      <c r="E37" s="6"/>
    </row>
    <row r="38" spans="1:5" ht="23.25" customHeight="1">
      <c r="A38" s="6"/>
      <c r="B38" s="6"/>
      <c r="C38" s="6"/>
      <c r="D38" s="6"/>
      <c r="E38" s="6"/>
    </row>
    <row r="39" spans="1:5" ht="23.25" customHeight="1">
      <c r="A39" s="6"/>
      <c r="B39" s="6"/>
      <c r="C39" s="6"/>
      <c r="D39" s="6"/>
      <c r="E39" s="6"/>
    </row>
    <row r="40" spans="1:5" ht="23.25" customHeight="1">
      <c r="A40" s="6"/>
      <c r="B40" s="6"/>
      <c r="C40" s="6"/>
      <c r="D40" s="6"/>
      <c r="E40" s="6"/>
    </row>
    <row r="41" spans="1:5" ht="23.25" customHeight="1">
      <c r="A41" s="6"/>
      <c r="B41" s="6"/>
      <c r="C41" s="6"/>
      <c r="D41" s="6"/>
      <c r="E41" s="6"/>
    </row>
    <row r="42" spans="1:5" ht="23.25" customHeight="1">
      <c r="A42" s="6"/>
      <c r="B42" s="6"/>
      <c r="C42" s="6"/>
      <c r="D42" s="6"/>
      <c r="E42" s="6"/>
    </row>
    <row r="43" spans="1:5" ht="23.25" customHeight="1">
      <c r="A43" s="6"/>
      <c r="B43" s="6"/>
      <c r="C43" s="6"/>
      <c r="D43" s="6"/>
      <c r="E43" s="6"/>
    </row>
    <row r="44" spans="1:5" ht="23.25" customHeight="1">
      <c r="A44" s="6"/>
      <c r="B44" s="6"/>
      <c r="C44" s="6"/>
      <c r="D44" s="6"/>
      <c r="E44" s="6"/>
    </row>
    <row r="45" spans="1:5" ht="23.25" customHeight="1">
      <c r="A45" s="6"/>
      <c r="B45" s="6"/>
      <c r="C45" s="6"/>
      <c r="D45" s="6"/>
      <c r="E45" s="6"/>
    </row>
    <row r="46" spans="1:5" ht="23.25" customHeight="1">
      <c r="A46" s="6"/>
      <c r="B46" s="6"/>
      <c r="C46" s="6"/>
      <c r="D46" s="6"/>
      <c r="E46" s="6"/>
    </row>
    <row r="47" spans="1:5" ht="23.25" customHeight="1">
      <c r="A47" s="6"/>
      <c r="B47" s="6"/>
      <c r="C47" s="6"/>
      <c r="D47" s="6"/>
      <c r="E47" s="6"/>
    </row>
    <row r="48" spans="1:5" ht="23.25" customHeight="1">
      <c r="A48" s="6"/>
      <c r="B48" s="6"/>
      <c r="C48" s="6"/>
      <c r="D48" s="6"/>
      <c r="E48" s="6"/>
    </row>
    <row r="49" spans="1:6" ht="23.25" customHeight="1">
      <c r="A49" s="6"/>
      <c r="B49" s="6"/>
      <c r="C49" s="6"/>
      <c r="D49" s="6"/>
      <c r="E49" s="6"/>
    </row>
    <row r="50" spans="1:6" ht="23.25" customHeight="1">
      <c r="A50" s="6"/>
      <c r="B50" s="6"/>
      <c r="C50" s="6"/>
      <c r="D50" s="6"/>
      <c r="E50" s="6"/>
    </row>
    <row r="51" spans="1:6" ht="23.25" customHeight="1">
      <c r="A51" s="6"/>
      <c r="B51" s="6"/>
      <c r="C51" s="6"/>
      <c r="D51" s="6"/>
      <c r="E51" s="6"/>
    </row>
    <row r="52" spans="1:6" ht="23.25" customHeight="1">
      <c r="A52" s="6"/>
      <c r="B52" s="6"/>
      <c r="C52" s="6"/>
      <c r="D52" s="6"/>
      <c r="E52" s="6"/>
    </row>
    <row r="53" spans="1:6" ht="23.25" customHeight="1">
      <c r="A53" s="6"/>
      <c r="B53" s="6"/>
      <c r="C53" s="6"/>
      <c r="D53" s="6"/>
      <c r="E53" s="6"/>
    </row>
    <row r="54" spans="1:6" ht="23.25" customHeight="1">
      <c r="A54" s="6"/>
      <c r="B54" s="6"/>
      <c r="C54" s="6"/>
      <c r="D54" s="6"/>
      <c r="E54" s="6"/>
    </row>
    <row r="55" spans="1:6" ht="23.25" customHeight="1">
      <c r="A55" s="6"/>
      <c r="B55" s="6"/>
      <c r="C55" s="6"/>
      <c r="D55" s="6"/>
      <c r="E55" s="6"/>
    </row>
    <row r="56" spans="1:6" ht="15.95" customHeight="1">
      <c r="A56" s="6"/>
      <c r="B56" s="6"/>
      <c r="C56" s="6"/>
      <c r="D56" s="6"/>
      <c r="E56" s="6"/>
    </row>
    <row r="57" spans="1:6" ht="11.25" customHeight="1">
      <c r="A57" s="6"/>
      <c r="B57" s="6"/>
      <c r="C57" s="6"/>
      <c r="D57" s="6"/>
      <c r="E57" s="6"/>
    </row>
    <row r="58" spans="1:6" ht="22.5" customHeight="1">
      <c r="A58" s="6"/>
      <c r="B58" s="6"/>
      <c r="C58" s="6"/>
      <c r="D58" s="6"/>
      <c r="E58" s="6"/>
    </row>
    <row r="59" spans="1:6">
      <c r="A59" s="6"/>
      <c r="B59" s="6"/>
      <c r="C59" s="6"/>
      <c r="D59" s="6"/>
      <c r="E59" s="6"/>
    </row>
    <row r="60" spans="1:6">
      <c r="A60" s="6"/>
      <c r="B60" s="6"/>
      <c r="C60" s="6"/>
      <c r="D60" s="6"/>
      <c r="E60" s="6"/>
    </row>
    <row r="61" spans="1:6">
      <c r="A61" s="6"/>
      <c r="B61" s="6"/>
      <c r="C61" s="6"/>
      <c r="D61" s="6"/>
      <c r="E61" s="6"/>
    </row>
    <row r="62" spans="1:6">
      <c r="A62" s="6"/>
      <c r="B62" s="6"/>
      <c r="C62" s="6"/>
      <c r="D62" s="6"/>
      <c r="E62" s="6"/>
    </row>
    <row r="63" spans="1:6">
      <c r="A63" s="6"/>
      <c r="B63" s="6"/>
      <c r="C63" s="6"/>
      <c r="D63" s="6"/>
      <c r="E63" s="6"/>
      <c r="F63" s="2108"/>
    </row>
    <row r="64" spans="1:6">
      <c r="A64" s="6"/>
      <c r="B64" s="6"/>
      <c r="C64" s="6"/>
      <c r="D64" s="6"/>
      <c r="E64" s="6"/>
    </row>
    <row r="65" spans="1:5">
      <c r="A65" s="6"/>
      <c r="B65" s="6"/>
      <c r="C65" s="6"/>
      <c r="D65" s="6"/>
      <c r="E65" s="6"/>
    </row>
    <row r="66" spans="1:5">
      <c r="A66" s="6"/>
      <c r="B66" s="6"/>
      <c r="C66" s="6"/>
      <c r="D66" s="6"/>
      <c r="E66" s="6"/>
    </row>
  </sheetData>
  <mergeCells count="12">
    <mergeCell ref="B7:E7"/>
    <mergeCell ref="B8:E8"/>
    <mergeCell ref="A10:E10"/>
    <mergeCell ref="A13:A14"/>
    <mergeCell ref="B13:D13"/>
    <mergeCell ref="E13:E14"/>
    <mergeCell ref="A1:E1"/>
    <mergeCell ref="A2:E2"/>
    <mergeCell ref="A3:E3"/>
    <mergeCell ref="A4:E4"/>
    <mergeCell ref="B5:E5"/>
    <mergeCell ref="B6:E6"/>
  </mergeCells>
  <printOptions horizontalCentered="1"/>
  <pageMargins left="0.59055118110236227" right="0.39370078740157483" top="0.59055118110236227" bottom="0.39370078740157483" header="0" footer="0"/>
  <pageSetup scale="47" orientation="landscape" horizontalDpi="4294967292" verticalDpi="4294967292" r:id="rId1"/>
  <headerFooter alignWithMargins="0">
    <oddHeader>&amp;R&amp;"Arial,Negrita"&amp;12&amp;K000000FORMATO E.P. 012.2</oddHeader>
    <oddFooter xml:space="preserve">&amp;R&amp;8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N70"/>
  <sheetViews>
    <sheetView view="pageBreakPreview" zoomScaleSheetLayoutView="85" workbookViewId="0">
      <selection activeCell="B10" sqref="B10"/>
    </sheetView>
  </sheetViews>
  <sheetFormatPr baseColWidth="10" defaultRowHeight="12.75"/>
  <cols>
    <col min="1" max="1" width="46.42578125" style="2109" customWidth="1"/>
    <col min="2" max="2" width="16.28515625" style="2109" customWidth="1"/>
    <col min="3" max="6" width="14.7109375" style="2109" customWidth="1"/>
    <col min="7" max="256" width="11.42578125" style="2109"/>
    <col min="257" max="257" width="40.42578125" style="2109" customWidth="1"/>
    <col min="258" max="258" width="14.28515625" style="2109" customWidth="1"/>
    <col min="259" max="259" width="9.7109375" style="2109" customWidth="1"/>
    <col min="260" max="260" width="10.7109375" style="2109" customWidth="1"/>
    <col min="261" max="261" width="10.85546875" style="2109" customWidth="1"/>
    <col min="262" max="262" width="12" style="2109" customWidth="1"/>
    <col min="263" max="512" width="11.42578125" style="2109"/>
    <col min="513" max="513" width="40.42578125" style="2109" customWidth="1"/>
    <col min="514" max="514" width="14.28515625" style="2109" customWidth="1"/>
    <col min="515" max="515" width="9.7109375" style="2109" customWidth="1"/>
    <col min="516" max="516" width="10.7109375" style="2109" customWidth="1"/>
    <col min="517" max="517" width="10.85546875" style="2109" customWidth="1"/>
    <col min="518" max="518" width="12" style="2109" customWidth="1"/>
    <col min="519" max="768" width="11.42578125" style="2109"/>
    <col min="769" max="769" width="40.42578125" style="2109" customWidth="1"/>
    <col min="770" max="770" width="14.28515625" style="2109" customWidth="1"/>
    <col min="771" max="771" width="9.7109375" style="2109" customWidth="1"/>
    <col min="772" max="772" width="10.7109375" style="2109" customWidth="1"/>
    <col min="773" max="773" width="10.85546875" style="2109" customWidth="1"/>
    <col min="774" max="774" width="12" style="2109" customWidth="1"/>
    <col min="775" max="1024" width="11.42578125" style="2109"/>
    <col min="1025" max="1025" width="40.42578125" style="2109" customWidth="1"/>
    <col min="1026" max="1026" width="14.28515625" style="2109" customWidth="1"/>
    <col min="1027" max="1027" width="9.7109375" style="2109" customWidth="1"/>
    <col min="1028" max="1028" width="10.7109375" style="2109" customWidth="1"/>
    <col min="1029" max="1029" width="10.85546875" style="2109" customWidth="1"/>
    <col min="1030" max="1030" width="12" style="2109" customWidth="1"/>
    <col min="1031" max="1280" width="11.42578125" style="2109"/>
    <col min="1281" max="1281" width="40.42578125" style="2109" customWidth="1"/>
    <col min="1282" max="1282" width="14.28515625" style="2109" customWidth="1"/>
    <col min="1283" max="1283" width="9.7109375" style="2109" customWidth="1"/>
    <col min="1284" max="1284" width="10.7109375" style="2109" customWidth="1"/>
    <col min="1285" max="1285" width="10.85546875" style="2109" customWidth="1"/>
    <col min="1286" max="1286" width="12" style="2109" customWidth="1"/>
    <col min="1287" max="1536" width="11.42578125" style="2109"/>
    <col min="1537" max="1537" width="40.42578125" style="2109" customWidth="1"/>
    <col min="1538" max="1538" width="14.28515625" style="2109" customWidth="1"/>
    <col min="1539" max="1539" width="9.7109375" style="2109" customWidth="1"/>
    <col min="1540" max="1540" width="10.7109375" style="2109" customWidth="1"/>
    <col min="1541" max="1541" width="10.85546875" style="2109" customWidth="1"/>
    <col min="1542" max="1542" width="12" style="2109" customWidth="1"/>
    <col min="1543" max="1792" width="11.42578125" style="2109"/>
    <col min="1793" max="1793" width="40.42578125" style="2109" customWidth="1"/>
    <col min="1794" max="1794" width="14.28515625" style="2109" customWidth="1"/>
    <col min="1795" max="1795" width="9.7109375" style="2109" customWidth="1"/>
    <col min="1796" max="1796" width="10.7109375" style="2109" customWidth="1"/>
    <col min="1797" max="1797" width="10.85546875" style="2109" customWidth="1"/>
    <col min="1798" max="1798" width="12" style="2109" customWidth="1"/>
    <col min="1799" max="2048" width="11.42578125" style="2109"/>
    <col min="2049" max="2049" width="40.42578125" style="2109" customWidth="1"/>
    <col min="2050" max="2050" width="14.28515625" style="2109" customWidth="1"/>
    <col min="2051" max="2051" width="9.7109375" style="2109" customWidth="1"/>
    <col min="2052" max="2052" width="10.7109375" style="2109" customWidth="1"/>
    <col min="2053" max="2053" width="10.85546875" style="2109" customWidth="1"/>
    <col min="2054" max="2054" width="12" style="2109" customWidth="1"/>
    <col min="2055" max="2304" width="11.42578125" style="2109"/>
    <col min="2305" max="2305" width="40.42578125" style="2109" customWidth="1"/>
    <col min="2306" max="2306" width="14.28515625" style="2109" customWidth="1"/>
    <col min="2307" max="2307" width="9.7109375" style="2109" customWidth="1"/>
    <col min="2308" max="2308" width="10.7109375" style="2109" customWidth="1"/>
    <col min="2309" max="2309" width="10.85546875" style="2109" customWidth="1"/>
    <col min="2310" max="2310" width="12" style="2109" customWidth="1"/>
    <col min="2311" max="2560" width="11.42578125" style="2109"/>
    <col min="2561" max="2561" width="40.42578125" style="2109" customWidth="1"/>
    <col min="2562" max="2562" width="14.28515625" style="2109" customWidth="1"/>
    <col min="2563" max="2563" width="9.7109375" style="2109" customWidth="1"/>
    <col min="2564" max="2564" width="10.7109375" style="2109" customWidth="1"/>
    <col min="2565" max="2565" width="10.85546875" style="2109" customWidth="1"/>
    <col min="2566" max="2566" width="12" style="2109" customWidth="1"/>
    <col min="2567" max="2816" width="11.42578125" style="2109"/>
    <col min="2817" max="2817" width="40.42578125" style="2109" customWidth="1"/>
    <col min="2818" max="2818" width="14.28515625" style="2109" customWidth="1"/>
    <col min="2819" max="2819" width="9.7109375" style="2109" customWidth="1"/>
    <col min="2820" max="2820" width="10.7109375" style="2109" customWidth="1"/>
    <col min="2821" max="2821" width="10.85546875" style="2109" customWidth="1"/>
    <col min="2822" max="2822" width="12" style="2109" customWidth="1"/>
    <col min="2823" max="3072" width="11.42578125" style="2109"/>
    <col min="3073" max="3073" width="40.42578125" style="2109" customWidth="1"/>
    <col min="3074" max="3074" width="14.28515625" style="2109" customWidth="1"/>
    <col min="3075" max="3075" width="9.7109375" style="2109" customWidth="1"/>
    <col min="3076" max="3076" width="10.7109375" style="2109" customWidth="1"/>
    <col min="3077" max="3077" width="10.85546875" style="2109" customWidth="1"/>
    <col min="3078" max="3078" width="12" style="2109" customWidth="1"/>
    <col min="3079" max="3328" width="11.42578125" style="2109"/>
    <col min="3329" max="3329" width="40.42578125" style="2109" customWidth="1"/>
    <col min="3330" max="3330" width="14.28515625" style="2109" customWidth="1"/>
    <col min="3331" max="3331" width="9.7109375" style="2109" customWidth="1"/>
    <col min="3332" max="3332" width="10.7109375" style="2109" customWidth="1"/>
    <col min="3333" max="3333" width="10.85546875" style="2109" customWidth="1"/>
    <col min="3334" max="3334" width="12" style="2109" customWidth="1"/>
    <col min="3335" max="3584" width="11.42578125" style="2109"/>
    <col min="3585" max="3585" width="40.42578125" style="2109" customWidth="1"/>
    <col min="3586" max="3586" width="14.28515625" style="2109" customWidth="1"/>
    <col min="3587" max="3587" width="9.7109375" style="2109" customWidth="1"/>
    <col min="3588" max="3588" width="10.7109375" style="2109" customWidth="1"/>
    <col min="3589" max="3589" width="10.85546875" style="2109" customWidth="1"/>
    <col min="3590" max="3590" width="12" style="2109" customWidth="1"/>
    <col min="3591" max="3840" width="11.42578125" style="2109"/>
    <col min="3841" max="3841" width="40.42578125" style="2109" customWidth="1"/>
    <col min="3842" max="3842" width="14.28515625" style="2109" customWidth="1"/>
    <col min="3843" max="3843" width="9.7109375" style="2109" customWidth="1"/>
    <col min="3844" max="3844" width="10.7109375" style="2109" customWidth="1"/>
    <col min="3845" max="3845" width="10.85546875" style="2109" customWidth="1"/>
    <col min="3846" max="3846" width="12" style="2109" customWidth="1"/>
    <col min="3847" max="4096" width="11.42578125" style="2109"/>
    <col min="4097" max="4097" width="40.42578125" style="2109" customWidth="1"/>
    <col min="4098" max="4098" width="14.28515625" style="2109" customWidth="1"/>
    <col min="4099" max="4099" width="9.7109375" style="2109" customWidth="1"/>
    <col min="4100" max="4100" width="10.7109375" style="2109" customWidth="1"/>
    <col min="4101" max="4101" width="10.85546875" style="2109" customWidth="1"/>
    <col min="4102" max="4102" width="12" style="2109" customWidth="1"/>
    <col min="4103" max="4352" width="11.42578125" style="2109"/>
    <col min="4353" max="4353" width="40.42578125" style="2109" customWidth="1"/>
    <col min="4354" max="4354" width="14.28515625" style="2109" customWidth="1"/>
    <col min="4355" max="4355" width="9.7109375" style="2109" customWidth="1"/>
    <col min="4356" max="4356" width="10.7109375" style="2109" customWidth="1"/>
    <col min="4357" max="4357" width="10.85546875" style="2109" customWidth="1"/>
    <col min="4358" max="4358" width="12" style="2109" customWidth="1"/>
    <col min="4359" max="4608" width="11.42578125" style="2109"/>
    <col min="4609" max="4609" width="40.42578125" style="2109" customWidth="1"/>
    <col min="4610" max="4610" width="14.28515625" style="2109" customWidth="1"/>
    <col min="4611" max="4611" width="9.7109375" style="2109" customWidth="1"/>
    <col min="4612" max="4612" width="10.7109375" style="2109" customWidth="1"/>
    <col min="4613" max="4613" width="10.85546875" style="2109" customWidth="1"/>
    <col min="4614" max="4614" width="12" style="2109" customWidth="1"/>
    <col min="4615" max="4864" width="11.42578125" style="2109"/>
    <col min="4865" max="4865" width="40.42578125" style="2109" customWidth="1"/>
    <col min="4866" max="4866" width="14.28515625" style="2109" customWidth="1"/>
    <col min="4867" max="4867" width="9.7109375" style="2109" customWidth="1"/>
    <col min="4868" max="4868" width="10.7109375" style="2109" customWidth="1"/>
    <col min="4869" max="4869" width="10.85546875" style="2109" customWidth="1"/>
    <col min="4870" max="4870" width="12" style="2109" customWidth="1"/>
    <col min="4871" max="5120" width="11.42578125" style="2109"/>
    <col min="5121" max="5121" width="40.42578125" style="2109" customWidth="1"/>
    <col min="5122" max="5122" width="14.28515625" style="2109" customWidth="1"/>
    <col min="5123" max="5123" width="9.7109375" style="2109" customWidth="1"/>
    <col min="5124" max="5124" width="10.7109375" style="2109" customWidth="1"/>
    <col min="5125" max="5125" width="10.85546875" style="2109" customWidth="1"/>
    <col min="5126" max="5126" width="12" style="2109" customWidth="1"/>
    <col min="5127" max="5376" width="11.42578125" style="2109"/>
    <col min="5377" max="5377" width="40.42578125" style="2109" customWidth="1"/>
    <col min="5378" max="5378" width="14.28515625" style="2109" customWidth="1"/>
    <col min="5379" max="5379" width="9.7109375" style="2109" customWidth="1"/>
    <col min="5380" max="5380" width="10.7109375" style="2109" customWidth="1"/>
    <col min="5381" max="5381" width="10.85546875" style="2109" customWidth="1"/>
    <col min="5382" max="5382" width="12" style="2109" customWidth="1"/>
    <col min="5383" max="5632" width="11.42578125" style="2109"/>
    <col min="5633" max="5633" width="40.42578125" style="2109" customWidth="1"/>
    <col min="5634" max="5634" width="14.28515625" style="2109" customWidth="1"/>
    <col min="5635" max="5635" width="9.7109375" style="2109" customWidth="1"/>
    <col min="5636" max="5636" width="10.7109375" style="2109" customWidth="1"/>
    <col min="5637" max="5637" width="10.85546875" style="2109" customWidth="1"/>
    <col min="5638" max="5638" width="12" style="2109" customWidth="1"/>
    <col min="5639" max="5888" width="11.42578125" style="2109"/>
    <col min="5889" max="5889" width="40.42578125" style="2109" customWidth="1"/>
    <col min="5890" max="5890" width="14.28515625" style="2109" customWidth="1"/>
    <col min="5891" max="5891" width="9.7109375" style="2109" customWidth="1"/>
    <col min="5892" max="5892" width="10.7109375" style="2109" customWidth="1"/>
    <col min="5893" max="5893" width="10.85546875" style="2109" customWidth="1"/>
    <col min="5894" max="5894" width="12" style="2109" customWidth="1"/>
    <col min="5895" max="6144" width="11.42578125" style="2109"/>
    <col min="6145" max="6145" width="40.42578125" style="2109" customWidth="1"/>
    <col min="6146" max="6146" width="14.28515625" style="2109" customWidth="1"/>
    <col min="6147" max="6147" width="9.7109375" style="2109" customWidth="1"/>
    <col min="6148" max="6148" width="10.7109375" style="2109" customWidth="1"/>
    <col min="6149" max="6149" width="10.85546875" style="2109" customWidth="1"/>
    <col min="6150" max="6150" width="12" style="2109" customWidth="1"/>
    <col min="6151" max="6400" width="11.42578125" style="2109"/>
    <col min="6401" max="6401" width="40.42578125" style="2109" customWidth="1"/>
    <col min="6402" max="6402" width="14.28515625" style="2109" customWidth="1"/>
    <col min="6403" max="6403" width="9.7109375" style="2109" customWidth="1"/>
    <col min="6404" max="6404" width="10.7109375" style="2109" customWidth="1"/>
    <col min="6405" max="6405" width="10.85546875" style="2109" customWidth="1"/>
    <col min="6406" max="6406" width="12" style="2109" customWidth="1"/>
    <col min="6407" max="6656" width="11.42578125" style="2109"/>
    <col min="6657" max="6657" width="40.42578125" style="2109" customWidth="1"/>
    <col min="6658" max="6658" width="14.28515625" style="2109" customWidth="1"/>
    <col min="6659" max="6659" width="9.7109375" style="2109" customWidth="1"/>
    <col min="6660" max="6660" width="10.7109375" style="2109" customWidth="1"/>
    <col min="6661" max="6661" width="10.85546875" style="2109" customWidth="1"/>
    <col min="6662" max="6662" width="12" style="2109" customWidth="1"/>
    <col min="6663" max="6912" width="11.42578125" style="2109"/>
    <col min="6913" max="6913" width="40.42578125" style="2109" customWidth="1"/>
    <col min="6914" max="6914" width="14.28515625" style="2109" customWidth="1"/>
    <col min="6915" max="6915" width="9.7109375" style="2109" customWidth="1"/>
    <col min="6916" max="6916" width="10.7109375" style="2109" customWidth="1"/>
    <col min="6917" max="6917" width="10.85546875" style="2109" customWidth="1"/>
    <col min="6918" max="6918" width="12" style="2109" customWidth="1"/>
    <col min="6919" max="7168" width="11.42578125" style="2109"/>
    <col min="7169" max="7169" width="40.42578125" style="2109" customWidth="1"/>
    <col min="7170" max="7170" width="14.28515625" style="2109" customWidth="1"/>
    <col min="7171" max="7171" width="9.7109375" style="2109" customWidth="1"/>
    <col min="7172" max="7172" width="10.7109375" style="2109" customWidth="1"/>
    <col min="7173" max="7173" width="10.85546875" style="2109" customWidth="1"/>
    <col min="7174" max="7174" width="12" style="2109" customWidth="1"/>
    <col min="7175" max="7424" width="11.42578125" style="2109"/>
    <col min="7425" max="7425" width="40.42578125" style="2109" customWidth="1"/>
    <col min="7426" max="7426" width="14.28515625" style="2109" customWidth="1"/>
    <col min="7427" max="7427" width="9.7109375" style="2109" customWidth="1"/>
    <col min="7428" max="7428" width="10.7109375" style="2109" customWidth="1"/>
    <col min="7429" max="7429" width="10.85546875" style="2109" customWidth="1"/>
    <col min="7430" max="7430" width="12" style="2109" customWidth="1"/>
    <col min="7431" max="7680" width="11.42578125" style="2109"/>
    <col min="7681" max="7681" width="40.42578125" style="2109" customWidth="1"/>
    <col min="7682" max="7682" width="14.28515625" style="2109" customWidth="1"/>
    <col min="7683" max="7683" width="9.7109375" style="2109" customWidth="1"/>
    <col min="7684" max="7684" width="10.7109375" style="2109" customWidth="1"/>
    <col min="7685" max="7685" width="10.85546875" style="2109" customWidth="1"/>
    <col min="7686" max="7686" width="12" style="2109" customWidth="1"/>
    <col min="7687" max="7936" width="11.42578125" style="2109"/>
    <col min="7937" max="7937" width="40.42578125" style="2109" customWidth="1"/>
    <col min="7938" max="7938" width="14.28515625" style="2109" customWidth="1"/>
    <col min="7939" max="7939" width="9.7109375" style="2109" customWidth="1"/>
    <col min="7940" max="7940" width="10.7109375" style="2109" customWidth="1"/>
    <col min="7941" max="7941" width="10.85546875" style="2109" customWidth="1"/>
    <col min="7942" max="7942" width="12" style="2109" customWidth="1"/>
    <col min="7943" max="8192" width="11.42578125" style="2109"/>
    <col min="8193" max="8193" width="40.42578125" style="2109" customWidth="1"/>
    <col min="8194" max="8194" width="14.28515625" style="2109" customWidth="1"/>
    <col min="8195" max="8195" width="9.7109375" style="2109" customWidth="1"/>
    <col min="8196" max="8196" width="10.7109375" style="2109" customWidth="1"/>
    <col min="8197" max="8197" width="10.85546875" style="2109" customWidth="1"/>
    <col min="8198" max="8198" width="12" style="2109" customWidth="1"/>
    <col min="8199" max="8448" width="11.42578125" style="2109"/>
    <col min="8449" max="8449" width="40.42578125" style="2109" customWidth="1"/>
    <col min="8450" max="8450" width="14.28515625" style="2109" customWidth="1"/>
    <col min="8451" max="8451" width="9.7109375" style="2109" customWidth="1"/>
    <col min="8452" max="8452" width="10.7109375" style="2109" customWidth="1"/>
    <col min="8453" max="8453" width="10.85546875" style="2109" customWidth="1"/>
    <col min="8454" max="8454" width="12" style="2109" customWidth="1"/>
    <col min="8455" max="8704" width="11.42578125" style="2109"/>
    <col min="8705" max="8705" width="40.42578125" style="2109" customWidth="1"/>
    <col min="8706" max="8706" width="14.28515625" style="2109" customWidth="1"/>
    <col min="8707" max="8707" width="9.7109375" style="2109" customWidth="1"/>
    <col min="8708" max="8708" width="10.7109375" style="2109" customWidth="1"/>
    <col min="8709" max="8709" width="10.85546875" style="2109" customWidth="1"/>
    <col min="8710" max="8710" width="12" style="2109" customWidth="1"/>
    <col min="8711" max="8960" width="11.42578125" style="2109"/>
    <col min="8961" max="8961" width="40.42578125" style="2109" customWidth="1"/>
    <col min="8962" max="8962" width="14.28515625" style="2109" customWidth="1"/>
    <col min="8963" max="8963" width="9.7109375" style="2109" customWidth="1"/>
    <col min="8964" max="8964" width="10.7109375" style="2109" customWidth="1"/>
    <col min="8965" max="8965" width="10.85546875" style="2109" customWidth="1"/>
    <col min="8966" max="8966" width="12" style="2109" customWidth="1"/>
    <col min="8967" max="9216" width="11.42578125" style="2109"/>
    <col min="9217" max="9217" width="40.42578125" style="2109" customWidth="1"/>
    <col min="9218" max="9218" width="14.28515625" style="2109" customWidth="1"/>
    <col min="9219" max="9219" width="9.7109375" style="2109" customWidth="1"/>
    <col min="9220" max="9220" width="10.7109375" style="2109" customWidth="1"/>
    <col min="9221" max="9221" width="10.85546875" style="2109" customWidth="1"/>
    <col min="9222" max="9222" width="12" style="2109" customWidth="1"/>
    <col min="9223" max="9472" width="11.42578125" style="2109"/>
    <col min="9473" max="9473" width="40.42578125" style="2109" customWidth="1"/>
    <col min="9474" max="9474" width="14.28515625" style="2109" customWidth="1"/>
    <col min="9475" max="9475" width="9.7109375" style="2109" customWidth="1"/>
    <col min="9476" max="9476" width="10.7109375" style="2109" customWidth="1"/>
    <col min="9477" max="9477" width="10.85546875" style="2109" customWidth="1"/>
    <col min="9478" max="9478" width="12" style="2109" customWidth="1"/>
    <col min="9479" max="9728" width="11.42578125" style="2109"/>
    <col min="9729" max="9729" width="40.42578125" style="2109" customWidth="1"/>
    <col min="9730" max="9730" width="14.28515625" style="2109" customWidth="1"/>
    <col min="9731" max="9731" width="9.7109375" style="2109" customWidth="1"/>
    <col min="9732" max="9732" width="10.7109375" style="2109" customWidth="1"/>
    <col min="9733" max="9733" width="10.85546875" style="2109" customWidth="1"/>
    <col min="9734" max="9734" width="12" style="2109" customWidth="1"/>
    <col min="9735" max="9984" width="11.42578125" style="2109"/>
    <col min="9985" max="9985" width="40.42578125" style="2109" customWidth="1"/>
    <col min="9986" max="9986" width="14.28515625" style="2109" customWidth="1"/>
    <col min="9987" max="9987" width="9.7109375" style="2109" customWidth="1"/>
    <col min="9988" max="9988" width="10.7109375" style="2109" customWidth="1"/>
    <col min="9989" max="9989" width="10.85546875" style="2109" customWidth="1"/>
    <col min="9990" max="9990" width="12" style="2109" customWidth="1"/>
    <col min="9991" max="10240" width="11.42578125" style="2109"/>
    <col min="10241" max="10241" width="40.42578125" style="2109" customWidth="1"/>
    <col min="10242" max="10242" width="14.28515625" style="2109" customWidth="1"/>
    <col min="10243" max="10243" width="9.7109375" style="2109" customWidth="1"/>
    <col min="10244" max="10244" width="10.7109375" style="2109" customWidth="1"/>
    <col min="10245" max="10245" width="10.85546875" style="2109" customWidth="1"/>
    <col min="10246" max="10246" width="12" style="2109" customWidth="1"/>
    <col min="10247" max="10496" width="11.42578125" style="2109"/>
    <col min="10497" max="10497" width="40.42578125" style="2109" customWidth="1"/>
    <col min="10498" max="10498" width="14.28515625" style="2109" customWidth="1"/>
    <col min="10499" max="10499" width="9.7109375" style="2109" customWidth="1"/>
    <col min="10500" max="10500" width="10.7109375" style="2109" customWidth="1"/>
    <col min="10501" max="10501" width="10.85546875" style="2109" customWidth="1"/>
    <col min="10502" max="10502" width="12" style="2109" customWidth="1"/>
    <col min="10503" max="10752" width="11.42578125" style="2109"/>
    <col min="10753" max="10753" width="40.42578125" style="2109" customWidth="1"/>
    <col min="10754" max="10754" width="14.28515625" style="2109" customWidth="1"/>
    <col min="10755" max="10755" width="9.7109375" style="2109" customWidth="1"/>
    <col min="10756" max="10756" width="10.7109375" style="2109" customWidth="1"/>
    <col min="10757" max="10757" width="10.85546875" style="2109" customWidth="1"/>
    <col min="10758" max="10758" width="12" style="2109" customWidth="1"/>
    <col min="10759" max="11008" width="11.42578125" style="2109"/>
    <col min="11009" max="11009" width="40.42578125" style="2109" customWidth="1"/>
    <col min="11010" max="11010" width="14.28515625" style="2109" customWidth="1"/>
    <col min="11011" max="11011" width="9.7109375" style="2109" customWidth="1"/>
    <col min="11012" max="11012" width="10.7109375" style="2109" customWidth="1"/>
    <col min="11013" max="11013" width="10.85546875" style="2109" customWidth="1"/>
    <col min="11014" max="11014" width="12" style="2109" customWidth="1"/>
    <col min="11015" max="11264" width="11.42578125" style="2109"/>
    <col min="11265" max="11265" width="40.42578125" style="2109" customWidth="1"/>
    <col min="11266" max="11266" width="14.28515625" style="2109" customWidth="1"/>
    <col min="11267" max="11267" width="9.7109375" style="2109" customWidth="1"/>
    <col min="11268" max="11268" width="10.7109375" style="2109" customWidth="1"/>
    <col min="11269" max="11269" width="10.85546875" style="2109" customWidth="1"/>
    <col min="11270" max="11270" width="12" style="2109" customWidth="1"/>
    <col min="11271" max="11520" width="11.42578125" style="2109"/>
    <col min="11521" max="11521" width="40.42578125" style="2109" customWidth="1"/>
    <col min="11522" max="11522" width="14.28515625" style="2109" customWidth="1"/>
    <col min="11523" max="11523" width="9.7109375" style="2109" customWidth="1"/>
    <col min="11524" max="11524" width="10.7109375" style="2109" customWidth="1"/>
    <col min="11525" max="11525" width="10.85546875" style="2109" customWidth="1"/>
    <col min="11526" max="11526" width="12" style="2109" customWidth="1"/>
    <col min="11527" max="11776" width="11.42578125" style="2109"/>
    <col min="11777" max="11777" width="40.42578125" style="2109" customWidth="1"/>
    <col min="11778" max="11778" width="14.28515625" style="2109" customWidth="1"/>
    <col min="11779" max="11779" width="9.7109375" style="2109" customWidth="1"/>
    <col min="11780" max="11780" width="10.7109375" style="2109" customWidth="1"/>
    <col min="11781" max="11781" width="10.85546875" style="2109" customWidth="1"/>
    <col min="11782" max="11782" width="12" style="2109" customWidth="1"/>
    <col min="11783" max="12032" width="11.42578125" style="2109"/>
    <col min="12033" max="12033" width="40.42578125" style="2109" customWidth="1"/>
    <col min="12034" max="12034" width="14.28515625" style="2109" customWidth="1"/>
    <col min="12035" max="12035" width="9.7109375" style="2109" customWidth="1"/>
    <col min="12036" max="12036" width="10.7109375" style="2109" customWidth="1"/>
    <col min="12037" max="12037" width="10.85546875" style="2109" customWidth="1"/>
    <col min="12038" max="12038" width="12" style="2109" customWidth="1"/>
    <col min="12039" max="12288" width="11.42578125" style="2109"/>
    <col min="12289" max="12289" width="40.42578125" style="2109" customWidth="1"/>
    <col min="12290" max="12290" width="14.28515625" style="2109" customWidth="1"/>
    <col min="12291" max="12291" width="9.7109375" style="2109" customWidth="1"/>
    <col min="12292" max="12292" width="10.7109375" style="2109" customWidth="1"/>
    <col min="12293" max="12293" width="10.85546875" style="2109" customWidth="1"/>
    <col min="12294" max="12294" width="12" style="2109" customWidth="1"/>
    <col min="12295" max="12544" width="11.42578125" style="2109"/>
    <col min="12545" max="12545" width="40.42578125" style="2109" customWidth="1"/>
    <col min="12546" max="12546" width="14.28515625" style="2109" customWidth="1"/>
    <col min="12547" max="12547" width="9.7109375" style="2109" customWidth="1"/>
    <col min="12548" max="12548" width="10.7109375" style="2109" customWidth="1"/>
    <col min="12549" max="12549" width="10.85546875" style="2109" customWidth="1"/>
    <col min="12550" max="12550" width="12" style="2109" customWidth="1"/>
    <col min="12551" max="12800" width="11.42578125" style="2109"/>
    <col min="12801" max="12801" width="40.42578125" style="2109" customWidth="1"/>
    <col min="12802" max="12802" width="14.28515625" style="2109" customWidth="1"/>
    <col min="12803" max="12803" width="9.7109375" style="2109" customWidth="1"/>
    <col min="12804" max="12804" width="10.7109375" style="2109" customWidth="1"/>
    <col min="12805" max="12805" width="10.85546875" style="2109" customWidth="1"/>
    <col min="12806" max="12806" width="12" style="2109" customWidth="1"/>
    <col min="12807" max="13056" width="11.42578125" style="2109"/>
    <col min="13057" max="13057" width="40.42578125" style="2109" customWidth="1"/>
    <col min="13058" max="13058" width="14.28515625" style="2109" customWidth="1"/>
    <col min="13059" max="13059" width="9.7109375" style="2109" customWidth="1"/>
    <col min="13060" max="13060" width="10.7109375" style="2109" customWidth="1"/>
    <col min="13061" max="13061" width="10.85546875" style="2109" customWidth="1"/>
    <col min="13062" max="13062" width="12" style="2109" customWidth="1"/>
    <col min="13063" max="13312" width="11.42578125" style="2109"/>
    <col min="13313" max="13313" width="40.42578125" style="2109" customWidth="1"/>
    <col min="13314" max="13314" width="14.28515625" style="2109" customWidth="1"/>
    <col min="13315" max="13315" width="9.7109375" style="2109" customWidth="1"/>
    <col min="13316" max="13316" width="10.7109375" style="2109" customWidth="1"/>
    <col min="13317" max="13317" width="10.85546875" style="2109" customWidth="1"/>
    <col min="13318" max="13318" width="12" style="2109" customWidth="1"/>
    <col min="13319" max="13568" width="11.42578125" style="2109"/>
    <col min="13569" max="13569" width="40.42578125" style="2109" customWidth="1"/>
    <col min="13570" max="13570" width="14.28515625" style="2109" customWidth="1"/>
    <col min="13571" max="13571" width="9.7109375" style="2109" customWidth="1"/>
    <col min="13572" max="13572" width="10.7109375" style="2109" customWidth="1"/>
    <col min="13573" max="13573" width="10.85546875" style="2109" customWidth="1"/>
    <col min="13574" max="13574" width="12" style="2109" customWidth="1"/>
    <col min="13575" max="13824" width="11.42578125" style="2109"/>
    <col min="13825" max="13825" width="40.42578125" style="2109" customWidth="1"/>
    <col min="13826" max="13826" width="14.28515625" style="2109" customWidth="1"/>
    <col min="13827" max="13827" width="9.7109375" style="2109" customWidth="1"/>
    <col min="13828" max="13828" width="10.7109375" style="2109" customWidth="1"/>
    <col min="13829" max="13829" width="10.85546875" style="2109" customWidth="1"/>
    <col min="13830" max="13830" width="12" style="2109" customWidth="1"/>
    <col min="13831" max="14080" width="11.42578125" style="2109"/>
    <col min="14081" max="14081" width="40.42578125" style="2109" customWidth="1"/>
    <col min="14082" max="14082" width="14.28515625" style="2109" customWidth="1"/>
    <col min="14083" max="14083" width="9.7109375" style="2109" customWidth="1"/>
    <col min="14084" max="14084" width="10.7109375" style="2109" customWidth="1"/>
    <col min="14085" max="14085" width="10.85546875" style="2109" customWidth="1"/>
    <col min="14086" max="14086" width="12" style="2109" customWidth="1"/>
    <col min="14087" max="14336" width="11.42578125" style="2109"/>
    <col min="14337" max="14337" width="40.42578125" style="2109" customWidth="1"/>
    <col min="14338" max="14338" width="14.28515625" style="2109" customWidth="1"/>
    <col min="14339" max="14339" width="9.7109375" style="2109" customWidth="1"/>
    <col min="14340" max="14340" width="10.7109375" style="2109" customWidth="1"/>
    <col min="14341" max="14341" width="10.85546875" style="2109" customWidth="1"/>
    <col min="14342" max="14342" width="12" style="2109" customWidth="1"/>
    <col min="14343" max="14592" width="11.42578125" style="2109"/>
    <col min="14593" max="14593" width="40.42578125" style="2109" customWidth="1"/>
    <col min="14594" max="14594" width="14.28515625" style="2109" customWidth="1"/>
    <col min="14595" max="14595" width="9.7109375" style="2109" customWidth="1"/>
    <col min="14596" max="14596" width="10.7109375" style="2109" customWidth="1"/>
    <col min="14597" max="14597" width="10.85546875" style="2109" customWidth="1"/>
    <col min="14598" max="14598" width="12" style="2109" customWidth="1"/>
    <col min="14599" max="14848" width="11.42578125" style="2109"/>
    <col min="14849" max="14849" width="40.42578125" style="2109" customWidth="1"/>
    <col min="14850" max="14850" width="14.28515625" style="2109" customWidth="1"/>
    <col min="14851" max="14851" width="9.7109375" style="2109" customWidth="1"/>
    <col min="14852" max="14852" width="10.7109375" style="2109" customWidth="1"/>
    <col min="14853" max="14853" width="10.85546875" style="2109" customWidth="1"/>
    <col min="14854" max="14854" width="12" style="2109" customWidth="1"/>
    <col min="14855" max="15104" width="11.42578125" style="2109"/>
    <col min="15105" max="15105" width="40.42578125" style="2109" customWidth="1"/>
    <col min="15106" max="15106" width="14.28515625" style="2109" customWidth="1"/>
    <col min="15107" max="15107" width="9.7109375" style="2109" customWidth="1"/>
    <col min="15108" max="15108" width="10.7109375" style="2109" customWidth="1"/>
    <col min="15109" max="15109" width="10.85546875" style="2109" customWidth="1"/>
    <col min="15110" max="15110" width="12" style="2109" customWidth="1"/>
    <col min="15111" max="15360" width="11.42578125" style="2109"/>
    <col min="15361" max="15361" width="40.42578125" style="2109" customWidth="1"/>
    <col min="15362" max="15362" width="14.28515625" style="2109" customWidth="1"/>
    <col min="15363" max="15363" width="9.7109375" style="2109" customWidth="1"/>
    <col min="15364" max="15364" width="10.7109375" style="2109" customWidth="1"/>
    <col min="15365" max="15365" width="10.85546875" style="2109" customWidth="1"/>
    <col min="15366" max="15366" width="12" style="2109" customWidth="1"/>
    <col min="15367" max="15616" width="11.42578125" style="2109"/>
    <col min="15617" max="15617" width="40.42578125" style="2109" customWidth="1"/>
    <col min="15618" max="15618" width="14.28515625" style="2109" customWidth="1"/>
    <col min="15619" max="15619" width="9.7109375" style="2109" customWidth="1"/>
    <col min="15620" max="15620" width="10.7109375" style="2109" customWidth="1"/>
    <col min="15621" max="15621" width="10.85546875" style="2109" customWidth="1"/>
    <col min="15622" max="15622" width="12" style="2109" customWidth="1"/>
    <col min="15623" max="15872" width="11.42578125" style="2109"/>
    <col min="15873" max="15873" width="40.42578125" style="2109" customWidth="1"/>
    <col min="15874" max="15874" width="14.28515625" style="2109" customWidth="1"/>
    <col min="15875" max="15875" width="9.7109375" style="2109" customWidth="1"/>
    <col min="15876" max="15876" width="10.7109375" style="2109" customWidth="1"/>
    <col min="15877" max="15877" width="10.85546875" style="2109" customWidth="1"/>
    <col min="15878" max="15878" width="12" style="2109" customWidth="1"/>
    <col min="15879" max="16128" width="11.42578125" style="2109"/>
    <col min="16129" max="16129" width="40.42578125" style="2109" customWidth="1"/>
    <col min="16130" max="16130" width="14.28515625" style="2109" customWidth="1"/>
    <col min="16131" max="16131" width="9.7109375" style="2109" customWidth="1"/>
    <col min="16132" max="16132" width="10.7109375" style="2109" customWidth="1"/>
    <col min="16133" max="16133" width="10.85546875" style="2109" customWidth="1"/>
    <col min="16134" max="16134" width="12" style="2109" customWidth="1"/>
    <col min="16135" max="16384" width="11.42578125" style="2109"/>
  </cols>
  <sheetData>
    <row r="2" spans="1:14">
      <c r="A2" s="1830"/>
      <c r="B2" s="1830"/>
      <c r="C2" s="1830"/>
      <c r="D2" s="1830"/>
      <c r="E2" s="1830"/>
      <c r="F2" s="1830"/>
    </row>
    <row r="3" spans="1:14">
      <c r="A3" s="1830"/>
      <c r="B3" s="1830"/>
      <c r="C3" s="1830"/>
      <c r="D3" s="1830"/>
      <c r="E3" s="1830"/>
      <c r="F3" s="1830"/>
    </row>
    <row r="4" spans="1:14">
      <c r="A4" s="1830"/>
      <c r="B4" s="1830"/>
      <c r="C4" s="1830"/>
      <c r="D4" s="1830"/>
      <c r="E4" s="1830"/>
      <c r="F4" s="1830"/>
    </row>
    <row r="5" spans="1:14">
      <c r="A5" s="680"/>
      <c r="B5" s="680"/>
      <c r="C5" s="680"/>
      <c r="D5" s="680"/>
      <c r="E5" s="680"/>
      <c r="F5" s="680"/>
    </row>
    <row r="6" spans="1:14" ht="75.95" customHeight="1">
      <c r="A6" s="2110" t="str">
        <f>'F. 12.1'!$A$7</f>
        <v>OBRA:</v>
      </c>
      <c r="B6" s="2111">
        <f>'F. 12.1'!$B$7:$H$7</f>
        <v>0</v>
      </c>
      <c r="C6" s="2111"/>
      <c r="D6" s="2111"/>
      <c r="E6" s="2111"/>
      <c r="F6" s="2112"/>
      <c r="G6" s="2113"/>
      <c r="H6" s="2113"/>
      <c r="I6" s="2113"/>
      <c r="J6" s="2113"/>
      <c r="K6" s="2113"/>
      <c r="L6" s="2113"/>
      <c r="M6" s="2113"/>
      <c r="N6" s="2113"/>
    </row>
    <row r="7" spans="1:14" ht="12.75" customHeight="1">
      <c r="A7" s="2110" t="str">
        <f>'F. 12.1'!$A$8</f>
        <v>AUTOPISTA:</v>
      </c>
      <c r="B7" s="2114">
        <f>'F. 12.1'!$B$8</f>
        <v>0</v>
      </c>
      <c r="C7" s="2113"/>
      <c r="D7" s="2113"/>
      <c r="E7" s="2113"/>
      <c r="F7" s="2115"/>
    </row>
    <row r="8" spans="1:14" ht="12.75" customHeight="1">
      <c r="A8" s="2110" t="str">
        <f>'F. 12.1'!$A$9</f>
        <v>TRAMO :</v>
      </c>
      <c r="B8" s="2114">
        <f>'F. 12.1'!$B$9</f>
        <v>0</v>
      </c>
      <c r="C8" s="2113"/>
      <c r="D8" s="2113"/>
      <c r="E8" s="2113"/>
      <c r="F8" s="2115"/>
    </row>
    <row r="9" spans="1:14" ht="12.75" customHeight="1">
      <c r="A9" s="2110" t="str">
        <f>'F. 12.1'!$A$10</f>
        <v>CONTRATO:</v>
      </c>
      <c r="B9" s="2114" t="str">
        <f>'F. 12.1'!$B$10</f>
        <v>XXXXXXXXXX</v>
      </c>
      <c r="C9" s="2113"/>
      <c r="D9" s="2113"/>
      <c r="E9" s="2113"/>
      <c r="F9" s="2115"/>
    </row>
    <row r="10" spans="1:14" ht="15">
      <c r="A10" s="2116"/>
      <c r="B10" s="2116"/>
      <c r="C10" s="2116"/>
      <c r="D10" s="2116"/>
      <c r="E10" s="2116"/>
      <c r="F10" s="2116"/>
    </row>
    <row r="11" spans="1:14" s="2119" customFormat="1" ht="6.75" customHeight="1">
      <c r="A11" s="2117"/>
      <c r="B11" s="2116" t="s">
        <v>1004</v>
      </c>
      <c r="C11" s="2116"/>
      <c r="D11" s="2118"/>
      <c r="E11" s="2118"/>
      <c r="F11" s="2118"/>
    </row>
    <row r="12" spans="1:14" ht="6.75" customHeight="1">
      <c r="A12" s="2120"/>
      <c r="B12" s="2116"/>
      <c r="C12" s="2116"/>
      <c r="D12" s="2121"/>
      <c r="E12" s="2121"/>
      <c r="F12" s="2121"/>
    </row>
    <row r="13" spans="1:14" s="2119" customFormat="1" ht="6.75" customHeight="1">
      <c r="A13" s="2117"/>
      <c r="B13" s="2116"/>
      <c r="C13" s="2116"/>
      <c r="D13" s="2118"/>
      <c r="E13" s="2118"/>
      <c r="F13" s="2118"/>
    </row>
    <row r="14" spans="1:14" ht="12.75" customHeight="1" thickBot="1">
      <c r="A14" s="2122"/>
      <c r="B14" s="2123"/>
      <c r="C14" s="2123"/>
      <c r="D14" s="2124"/>
      <c r="E14" s="2123"/>
      <c r="F14" s="2123"/>
    </row>
    <row r="15" spans="1:14" ht="20.25" customHeight="1">
      <c r="A15" s="2125" t="s">
        <v>72</v>
      </c>
      <c r="B15" s="2126" t="s">
        <v>1005</v>
      </c>
      <c r="C15" s="2127"/>
      <c r="D15" s="2128" t="s">
        <v>1006</v>
      </c>
      <c r="E15" s="2129"/>
      <c r="F15" s="2130" t="s">
        <v>72</v>
      </c>
    </row>
    <row r="16" spans="1:14" ht="21.75" customHeight="1" thickBot="1">
      <c r="A16" s="2131" t="s">
        <v>1007</v>
      </c>
      <c r="B16" s="2132" t="s">
        <v>141</v>
      </c>
      <c r="C16" s="2133" t="s">
        <v>1008</v>
      </c>
      <c r="D16" s="2134" t="s">
        <v>1009</v>
      </c>
      <c r="E16" s="2132" t="s">
        <v>236</v>
      </c>
      <c r="F16" s="2135" t="s">
        <v>7</v>
      </c>
    </row>
    <row r="17" spans="1:7" ht="4.5" customHeight="1">
      <c r="A17" s="2136"/>
      <c r="B17" s="2113"/>
      <c r="C17" s="2113"/>
      <c r="D17" s="2113"/>
      <c r="E17" s="2113"/>
      <c r="F17" s="2137"/>
      <c r="G17" s="2113"/>
    </row>
    <row r="18" spans="1:7" ht="12.75" customHeight="1">
      <c r="A18" s="2138"/>
      <c r="B18" s="2139"/>
      <c r="C18" s="2139"/>
      <c r="D18" s="2139"/>
      <c r="E18" s="2139"/>
      <c r="F18" s="2140"/>
    </row>
    <row r="19" spans="1:7" ht="20.100000000000001" customHeight="1">
      <c r="A19" s="557" t="s">
        <v>1010</v>
      </c>
      <c r="B19" s="2140">
        <v>1</v>
      </c>
      <c r="C19" s="2123"/>
      <c r="D19" s="2140">
        <v>1</v>
      </c>
      <c r="E19" s="2140">
        <v>1</v>
      </c>
      <c r="F19" s="2140"/>
    </row>
    <row r="20" spans="1:7" ht="20.100000000000001" customHeight="1">
      <c r="A20" s="2141" t="s">
        <v>1011</v>
      </c>
      <c r="B20" s="2140">
        <v>1</v>
      </c>
      <c r="C20" s="2142"/>
      <c r="D20" s="2140">
        <v>1</v>
      </c>
      <c r="E20" s="2140">
        <v>1</v>
      </c>
      <c r="F20" s="2140"/>
    </row>
    <row r="21" spans="1:7" ht="20.100000000000001" customHeight="1">
      <c r="A21" s="2141" t="s">
        <v>1012</v>
      </c>
      <c r="B21" s="2140">
        <v>1</v>
      </c>
      <c r="C21" s="2142"/>
      <c r="D21" s="2140">
        <v>1</v>
      </c>
      <c r="E21" s="2140">
        <v>1</v>
      </c>
      <c r="F21" s="2140"/>
    </row>
    <row r="22" spans="1:7" ht="20.100000000000001" customHeight="1">
      <c r="A22" s="557" t="s">
        <v>1013</v>
      </c>
      <c r="B22" s="2140">
        <v>1</v>
      </c>
      <c r="C22" s="2123"/>
      <c r="D22" s="2140">
        <v>1</v>
      </c>
      <c r="E22" s="2140">
        <v>1</v>
      </c>
      <c r="F22" s="2140"/>
    </row>
    <row r="23" spans="1:7" ht="20.100000000000001" customHeight="1">
      <c r="A23" s="2141" t="s">
        <v>1014</v>
      </c>
      <c r="B23" s="2140">
        <v>1</v>
      </c>
      <c r="C23" s="2143"/>
      <c r="D23" s="2140">
        <v>1</v>
      </c>
      <c r="E23" s="2140">
        <v>1</v>
      </c>
      <c r="F23" s="2140"/>
    </row>
    <row r="24" spans="1:7" ht="20.100000000000001" customHeight="1">
      <c r="A24" s="16" t="s">
        <v>1015</v>
      </c>
      <c r="B24" s="2140">
        <v>1</v>
      </c>
      <c r="C24" s="2143"/>
      <c r="D24" s="2140">
        <v>1</v>
      </c>
      <c r="E24" s="2140">
        <v>1</v>
      </c>
      <c r="F24" s="2140"/>
    </row>
    <row r="25" spans="1:7" ht="20.100000000000001" customHeight="1">
      <c r="A25" s="557" t="s">
        <v>1016</v>
      </c>
      <c r="B25" s="2140">
        <v>1</v>
      </c>
      <c r="C25" s="2143"/>
      <c r="D25" s="2140">
        <v>1</v>
      </c>
      <c r="E25" s="2140">
        <v>1</v>
      </c>
      <c r="F25" s="2140"/>
    </row>
    <row r="26" spans="1:7" ht="20.100000000000001" customHeight="1">
      <c r="A26" s="2141" t="s">
        <v>1017</v>
      </c>
      <c r="B26" s="2140">
        <v>1</v>
      </c>
      <c r="C26" s="2142"/>
      <c r="D26" s="2140">
        <v>1</v>
      </c>
      <c r="E26" s="2140">
        <v>1</v>
      </c>
      <c r="F26" s="2140"/>
    </row>
    <row r="27" spans="1:7" ht="20.100000000000001" customHeight="1">
      <c r="A27" s="16" t="s">
        <v>1018</v>
      </c>
      <c r="B27" s="2140">
        <v>1</v>
      </c>
      <c r="C27" s="2142"/>
      <c r="D27" s="2140">
        <v>1</v>
      </c>
      <c r="E27" s="2140">
        <v>1</v>
      </c>
      <c r="F27" s="2140"/>
    </row>
    <row r="28" spans="1:7" ht="20.100000000000001" customHeight="1">
      <c r="A28" s="2141" t="s">
        <v>1019</v>
      </c>
      <c r="B28" s="2140">
        <v>3</v>
      </c>
      <c r="C28" s="2142"/>
      <c r="D28" s="2140">
        <v>3</v>
      </c>
      <c r="E28" s="2140">
        <v>3</v>
      </c>
      <c r="F28" s="2140"/>
    </row>
    <row r="29" spans="1:7" ht="20.100000000000001" customHeight="1">
      <c r="A29" s="557" t="s">
        <v>1020</v>
      </c>
      <c r="B29" s="2140">
        <v>6</v>
      </c>
      <c r="C29" s="2142">
        <v>6</v>
      </c>
      <c r="D29" s="2140"/>
      <c r="E29" s="2140">
        <v>6</v>
      </c>
      <c r="F29" s="2140"/>
    </row>
    <row r="30" spans="1:7" ht="20.100000000000001" customHeight="1">
      <c r="A30" s="2141" t="s">
        <v>1021</v>
      </c>
      <c r="B30" s="2140">
        <v>1</v>
      </c>
      <c r="C30" s="2142">
        <v>1</v>
      </c>
      <c r="D30" s="2140"/>
      <c r="E30" s="2140">
        <v>1</v>
      </c>
      <c r="F30" s="2140"/>
    </row>
    <row r="31" spans="1:7" ht="20.100000000000001" customHeight="1">
      <c r="A31" s="557" t="s">
        <v>1022</v>
      </c>
      <c r="B31" s="2140">
        <v>2</v>
      </c>
      <c r="C31" s="2142">
        <v>1</v>
      </c>
      <c r="D31" s="2140"/>
      <c r="E31" s="2140">
        <v>2</v>
      </c>
      <c r="F31" s="2140"/>
    </row>
    <row r="32" spans="1:7" ht="20.100000000000001" customHeight="1">
      <c r="A32" s="2113" t="s">
        <v>1023</v>
      </c>
      <c r="B32" s="2140">
        <v>1</v>
      </c>
      <c r="C32" s="2142"/>
      <c r="D32" s="2140">
        <v>1</v>
      </c>
      <c r="E32" s="2140">
        <v>1</v>
      </c>
      <c r="F32" s="2140"/>
    </row>
    <row r="33" spans="1:14" ht="20.100000000000001" customHeight="1">
      <c r="A33" s="2113" t="s">
        <v>1024</v>
      </c>
      <c r="B33" s="2140">
        <v>1</v>
      </c>
      <c r="C33" s="2142"/>
      <c r="D33" s="2140">
        <v>1</v>
      </c>
      <c r="E33" s="2140">
        <v>1</v>
      </c>
      <c r="F33" s="2140"/>
    </row>
    <row r="34" spans="1:14" ht="20.100000000000001" customHeight="1">
      <c r="A34" s="2113" t="s">
        <v>1025</v>
      </c>
      <c r="B34" s="2140">
        <v>1</v>
      </c>
      <c r="C34" s="2142">
        <v>1</v>
      </c>
      <c r="D34" s="2140"/>
      <c r="E34" s="2140">
        <v>1</v>
      </c>
      <c r="F34" s="2140"/>
    </row>
    <row r="35" spans="1:14" ht="20.100000000000001" customHeight="1">
      <c r="A35" s="557" t="s">
        <v>1026</v>
      </c>
      <c r="B35" s="2140">
        <v>1</v>
      </c>
      <c r="C35" s="2142">
        <v>1</v>
      </c>
      <c r="D35" s="2140"/>
      <c r="E35" s="2140">
        <v>1</v>
      </c>
      <c r="F35" s="2140"/>
    </row>
    <row r="36" spans="1:14" ht="12.75" customHeight="1">
      <c r="A36" s="2141" t="s">
        <v>1027</v>
      </c>
      <c r="B36" s="2140">
        <v>1</v>
      </c>
      <c r="C36" s="2140">
        <v>1</v>
      </c>
      <c r="D36" s="2140"/>
      <c r="E36" s="2140">
        <v>1</v>
      </c>
      <c r="F36" s="2140"/>
    </row>
    <row r="37" spans="1:14" ht="12.75" customHeight="1" thickBot="1">
      <c r="A37" s="2144"/>
      <c r="B37" s="2145"/>
      <c r="C37" s="2144"/>
      <c r="D37" s="2144"/>
      <c r="E37" s="2144"/>
      <c r="F37" s="2144"/>
    </row>
    <row r="38" spans="1:14" ht="26.25" customHeight="1" thickBot="1">
      <c r="A38" s="2146" t="s">
        <v>236</v>
      </c>
      <c r="B38" s="2147"/>
      <c r="C38" s="2148">
        <f>SUM(C19:C36)</f>
        <v>11</v>
      </c>
      <c r="D38" s="2148"/>
      <c r="E38" s="2149">
        <f>SUM(E19:E37)</f>
        <v>26</v>
      </c>
      <c r="F38" s="2150"/>
      <c r="G38" s="2151"/>
      <c r="H38" s="2151"/>
      <c r="I38" s="2151"/>
      <c r="J38" s="2151"/>
      <c r="K38" s="2151"/>
      <c r="L38" s="2151"/>
      <c r="M38" s="2151"/>
      <c r="N38" s="2151"/>
    </row>
    <row r="39" spans="1:14" ht="26.25" customHeight="1">
      <c r="A39" s="2152"/>
      <c r="B39" s="2153"/>
      <c r="C39" s="2154"/>
      <c r="D39" s="2154"/>
      <c r="E39" s="2154"/>
      <c r="F39" s="2154"/>
      <c r="G39" s="2151"/>
      <c r="H39" s="2151"/>
      <c r="I39" s="2151"/>
      <c r="J39" s="2151"/>
      <c r="K39" s="2151"/>
      <c r="L39" s="2151"/>
      <c r="M39" s="2151"/>
      <c r="N39" s="2151"/>
    </row>
    <row r="40" spans="1:14" ht="12.75" customHeight="1"/>
    <row r="41" spans="1:14" ht="12.75" customHeight="1">
      <c r="A41" s="2155"/>
      <c r="B41" s="2156"/>
      <c r="C41" s="2156"/>
      <c r="D41" s="2156"/>
      <c r="E41" s="2156"/>
      <c r="F41" s="2156"/>
    </row>
    <row r="42" spans="1:14" ht="12.75" customHeight="1">
      <c r="F42" s="2157"/>
    </row>
    <row r="43" spans="1:14" ht="12.75" customHeight="1">
      <c r="F43" s="2119"/>
    </row>
    <row r="44" spans="1:14" ht="12.75" customHeight="1"/>
    <row r="45" spans="1:14" ht="12.75" customHeight="1"/>
    <row r="46" spans="1:14" ht="12.75" customHeight="1"/>
    <row r="47" spans="1:14" ht="12.75" customHeight="1"/>
    <row r="48" spans="1: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sheetData>
  <mergeCells count="6">
    <mergeCell ref="A2:F2"/>
    <mergeCell ref="A3:F3"/>
    <mergeCell ref="A4:F4"/>
    <mergeCell ref="B6:E6"/>
    <mergeCell ref="A10:F10"/>
    <mergeCell ref="B11:C13"/>
  </mergeCells>
  <printOptions horizontalCentered="1"/>
  <pageMargins left="0.39370078740157483" right="0.39370078740157483" top="0.39370078740157483" bottom="0.39370078740157483" header="0" footer="0"/>
  <pageSetup scale="78" orientation="landscape" r:id="rId1"/>
  <headerFooter alignWithMargins="0">
    <oddHeader>&amp;R&amp;"Arial,Negrita"&amp;12&amp;K000000FORMATO E.P. 012.3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AK42"/>
  <sheetViews>
    <sheetView view="pageBreakPreview" zoomScaleSheetLayoutView="100" workbookViewId="0">
      <selection activeCell="B10" sqref="B10"/>
    </sheetView>
  </sheetViews>
  <sheetFormatPr baseColWidth="10" defaultRowHeight="12.75"/>
  <cols>
    <col min="1" max="1" width="11.28515625" style="2109" customWidth="1"/>
    <col min="2" max="2" width="7.28515625" style="2109" customWidth="1"/>
    <col min="3" max="3" width="9.140625" style="2109" customWidth="1"/>
    <col min="4" max="4" width="9.42578125" style="2109" customWidth="1"/>
    <col min="5" max="5" width="8.42578125" style="2109" customWidth="1"/>
    <col min="6" max="36" width="1.7109375" style="2109" customWidth="1"/>
    <col min="37" max="37" width="22.42578125" style="2109" customWidth="1"/>
    <col min="38" max="38" width="1.7109375" style="2109" customWidth="1"/>
    <col min="39" max="256" width="11.42578125" style="2109"/>
    <col min="257" max="257" width="11.28515625" style="2109" customWidth="1"/>
    <col min="258" max="258" width="7.28515625" style="2109" customWidth="1"/>
    <col min="259" max="259" width="9.140625" style="2109" customWidth="1"/>
    <col min="260" max="260" width="9.42578125" style="2109" customWidth="1"/>
    <col min="261" max="261" width="8.42578125" style="2109" customWidth="1"/>
    <col min="262" max="292" width="1.7109375" style="2109" customWidth="1"/>
    <col min="293" max="293" width="22.42578125" style="2109" customWidth="1"/>
    <col min="294" max="294" width="1.7109375" style="2109" customWidth="1"/>
    <col min="295" max="512" width="11.42578125" style="2109"/>
    <col min="513" max="513" width="11.28515625" style="2109" customWidth="1"/>
    <col min="514" max="514" width="7.28515625" style="2109" customWidth="1"/>
    <col min="515" max="515" width="9.140625" style="2109" customWidth="1"/>
    <col min="516" max="516" width="9.42578125" style="2109" customWidth="1"/>
    <col min="517" max="517" width="8.42578125" style="2109" customWidth="1"/>
    <col min="518" max="548" width="1.7109375" style="2109" customWidth="1"/>
    <col min="549" max="549" width="22.42578125" style="2109" customWidth="1"/>
    <col min="550" max="550" width="1.7109375" style="2109" customWidth="1"/>
    <col min="551" max="768" width="11.42578125" style="2109"/>
    <col min="769" max="769" width="11.28515625" style="2109" customWidth="1"/>
    <col min="770" max="770" width="7.28515625" style="2109" customWidth="1"/>
    <col min="771" max="771" width="9.140625" style="2109" customWidth="1"/>
    <col min="772" max="772" width="9.42578125" style="2109" customWidth="1"/>
    <col min="773" max="773" width="8.42578125" style="2109" customWidth="1"/>
    <col min="774" max="804" width="1.7109375" style="2109" customWidth="1"/>
    <col min="805" max="805" width="22.42578125" style="2109" customWidth="1"/>
    <col min="806" max="806" width="1.7109375" style="2109" customWidth="1"/>
    <col min="807" max="1024" width="11.42578125" style="2109"/>
    <col min="1025" max="1025" width="11.28515625" style="2109" customWidth="1"/>
    <col min="1026" max="1026" width="7.28515625" style="2109" customWidth="1"/>
    <col min="1027" max="1027" width="9.140625" style="2109" customWidth="1"/>
    <col min="1028" max="1028" width="9.42578125" style="2109" customWidth="1"/>
    <col min="1029" max="1029" width="8.42578125" style="2109" customWidth="1"/>
    <col min="1030" max="1060" width="1.7109375" style="2109" customWidth="1"/>
    <col min="1061" max="1061" width="22.42578125" style="2109" customWidth="1"/>
    <col min="1062" max="1062" width="1.7109375" style="2109" customWidth="1"/>
    <col min="1063" max="1280" width="11.42578125" style="2109"/>
    <col min="1281" max="1281" width="11.28515625" style="2109" customWidth="1"/>
    <col min="1282" max="1282" width="7.28515625" style="2109" customWidth="1"/>
    <col min="1283" max="1283" width="9.140625" style="2109" customWidth="1"/>
    <col min="1284" max="1284" width="9.42578125" style="2109" customWidth="1"/>
    <col min="1285" max="1285" width="8.42578125" style="2109" customWidth="1"/>
    <col min="1286" max="1316" width="1.7109375" style="2109" customWidth="1"/>
    <col min="1317" max="1317" width="22.42578125" style="2109" customWidth="1"/>
    <col min="1318" max="1318" width="1.7109375" style="2109" customWidth="1"/>
    <col min="1319" max="1536" width="11.42578125" style="2109"/>
    <col min="1537" max="1537" width="11.28515625" style="2109" customWidth="1"/>
    <col min="1538" max="1538" width="7.28515625" style="2109" customWidth="1"/>
    <col min="1539" max="1539" width="9.140625" style="2109" customWidth="1"/>
    <col min="1540" max="1540" width="9.42578125" style="2109" customWidth="1"/>
    <col min="1541" max="1541" width="8.42578125" style="2109" customWidth="1"/>
    <col min="1542" max="1572" width="1.7109375" style="2109" customWidth="1"/>
    <col min="1573" max="1573" width="22.42578125" style="2109" customWidth="1"/>
    <col min="1574" max="1574" width="1.7109375" style="2109" customWidth="1"/>
    <col min="1575" max="1792" width="11.42578125" style="2109"/>
    <col min="1793" max="1793" width="11.28515625" style="2109" customWidth="1"/>
    <col min="1794" max="1794" width="7.28515625" style="2109" customWidth="1"/>
    <col min="1795" max="1795" width="9.140625" style="2109" customWidth="1"/>
    <col min="1796" max="1796" width="9.42578125" style="2109" customWidth="1"/>
    <col min="1797" max="1797" width="8.42578125" style="2109" customWidth="1"/>
    <col min="1798" max="1828" width="1.7109375" style="2109" customWidth="1"/>
    <col min="1829" max="1829" width="22.42578125" style="2109" customWidth="1"/>
    <col min="1830" max="1830" width="1.7109375" style="2109" customWidth="1"/>
    <col min="1831" max="2048" width="11.42578125" style="2109"/>
    <col min="2049" max="2049" width="11.28515625" style="2109" customWidth="1"/>
    <col min="2050" max="2050" width="7.28515625" style="2109" customWidth="1"/>
    <col min="2051" max="2051" width="9.140625" style="2109" customWidth="1"/>
    <col min="2052" max="2052" width="9.42578125" style="2109" customWidth="1"/>
    <col min="2053" max="2053" width="8.42578125" style="2109" customWidth="1"/>
    <col min="2054" max="2084" width="1.7109375" style="2109" customWidth="1"/>
    <col min="2085" max="2085" width="22.42578125" style="2109" customWidth="1"/>
    <col min="2086" max="2086" width="1.7109375" style="2109" customWidth="1"/>
    <col min="2087" max="2304" width="11.42578125" style="2109"/>
    <col min="2305" max="2305" width="11.28515625" style="2109" customWidth="1"/>
    <col min="2306" max="2306" width="7.28515625" style="2109" customWidth="1"/>
    <col min="2307" max="2307" width="9.140625" style="2109" customWidth="1"/>
    <col min="2308" max="2308" width="9.42578125" style="2109" customWidth="1"/>
    <col min="2309" max="2309" width="8.42578125" style="2109" customWidth="1"/>
    <col min="2310" max="2340" width="1.7109375" style="2109" customWidth="1"/>
    <col min="2341" max="2341" width="22.42578125" style="2109" customWidth="1"/>
    <col min="2342" max="2342" width="1.7109375" style="2109" customWidth="1"/>
    <col min="2343" max="2560" width="11.42578125" style="2109"/>
    <col min="2561" max="2561" width="11.28515625" style="2109" customWidth="1"/>
    <col min="2562" max="2562" width="7.28515625" style="2109" customWidth="1"/>
    <col min="2563" max="2563" width="9.140625" style="2109" customWidth="1"/>
    <col min="2564" max="2564" width="9.42578125" style="2109" customWidth="1"/>
    <col min="2565" max="2565" width="8.42578125" style="2109" customWidth="1"/>
    <col min="2566" max="2596" width="1.7109375" style="2109" customWidth="1"/>
    <col min="2597" max="2597" width="22.42578125" style="2109" customWidth="1"/>
    <col min="2598" max="2598" width="1.7109375" style="2109" customWidth="1"/>
    <col min="2599" max="2816" width="11.42578125" style="2109"/>
    <col min="2817" max="2817" width="11.28515625" style="2109" customWidth="1"/>
    <col min="2818" max="2818" width="7.28515625" style="2109" customWidth="1"/>
    <col min="2819" max="2819" width="9.140625" style="2109" customWidth="1"/>
    <col min="2820" max="2820" width="9.42578125" style="2109" customWidth="1"/>
    <col min="2821" max="2821" width="8.42578125" style="2109" customWidth="1"/>
    <col min="2822" max="2852" width="1.7109375" style="2109" customWidth="1"/>
    <col min="2853" max="2853" width="22.42578125" style="2109" customWidth="1"/>
    <col min="2854" max="2854" width="1.7109375" style="2109" customWidth="1"/>
    <col min="2855" max="3072" width="11.42578125" style="2109"/>
    <col min="3073" max="3073" width="11.28515625" style="2109" customWidth="1"/>
    <col min="3074" max="3074" width="7.28515625" style="2109" customWidth="1"/>
    <col min="3075" max="3075" width="9.140625" style="2109" customWidth="1"/>
    <col min="3076" max="3076" width="9.42578125" style="2109" customWidth="1"/>
    <col min="3077" max="3077" width="8.42578125" style="2109" customWidth="1"/>
    <col min="3078" max="3108" width="1.7109375" style="2109" customWidth="1"/>
    <col min="3109" max="3109" width="22.42578125" style="2109" customWidth="1"/>
    <col min="3110" max="3110" width="1.7109375" style="2109" customWidth="1"/>
    <col min="3111" max="3328" width="11.42578125" style="2109"/>
    <col min="3329" max="3329" width="11.28515625" style="2109" customWidth="1"/>
    <col min="3330" max="3330" width="7.28515625" style="2109" customWidth="1"/>
    <col min="3331" max="3331" width="9.140625" style="2109" customWidth="1"/>
    <col min="3332" max="3332" width="9.42578125" style="2109" customWidth="1"/>
    <col min="3333" max="3333" width="8.42578125" style="2109" customWidth="1"/>
    <col min="3334" max="3364" width="1.7109375" style="2109" customWidth="1"/>
    <col min="3365" max="3365" width="22.42578125" style="2109" customWidth="1"/>
    <col min="3366" max="3366" width="1.7109375" style="2109" customWidth="1"/>
    <col min="3367" max="3584" width="11.42578125" style="2109"/>
    <col min="3585" max="3585" width="11.28515625" style="2109" customWidth="1"/>
    <col min="3586" max="3586" width="7.28515625" style="2109" customWidth="1"/>
    <col min="3587" max="3587" width="9.140625" style="2109" customWidth="1"/>
    <col min="3588" max="3588" width="9.42578125" style="2109" customWidth="1"/>
    <col min="3589" max="3589" width="8.42578125" style="2109" customWidth="1"/>
    <col min="3590" max="3620" width="1.7109375" style="2109" customWidth="1"/>
    <col min="3621" max="3621" width="22.42578125" style="2109" customWidth="1"/>
    <col min="3622" max="3622" width="1.7109375" style="2109" customWidth="1"/>
    <col min="3623" max="3840" width="11.42578125" style="2109"/>
    <col min="3841" max="3841" width="11.28515625" style="2109" customWidth="1"/>
    <col min="3842" max="3842" width="7.28515625" style="2109" customWidth="1"/>
    <col min="3843" max="3843" width="9.140625" style="2109" customWidth="1"/>
    <col min="3844" max="3844" width="9.42578125" style="2109" customWidth="1"/>
    <col min="3845" max="3845" width="8.42578125" style="2109" customWidth="1"/>
    <col min="3846" max="3876" width="1.7109375" style="2109" customWidth="1"/>
    <col min="3877" max="3877" width="22.42578125" style="2109" customWidth="1"/>
    <col min="3878" max="3878" width="1.7109375" style="2109" customWidth="1"/>
    <col min="3879" max="4096" width="11.42578125" style="2109"/>
    <col min="4097" max="4097" width="11.28515625" style="2109" customWidth="1"/>
    <col min="4098" max="4098" width="7.28515625" style="2109" customWidth="1"/>
    <col min="4099" max="4099" width="9.140625" style="2109" customWidth="1"/>
    <col min="4100" max="4100" width="9.42578125" style="2109" customWidth="1"/>
    <col min="4101" max="4101" width="8.42578125" style="2109" customWidth="1"/>
    <col min="4102" max="4132" width="1.7109375" style="2109" customWidth="1"/>
    <col min="4133" max="4133" width="22.42578125" style="2109" customWidth="1"/>
    <col min="4134" max="4134" width="1.7109375" style="2109" customWidth="1"/>
    <col min="4135" max="4352" width="11.42578125" style="2109"/>
    <col min="4353" max="4353" width="11.28515625" style="2109" customWidth="1"/>
    <col min="4354" max="4354" width="7.28515625" style="2109" customWidth="1"/>
    <col min="4355" max="4355" width="9.140625" style="2109" customWidth="1"/>
    <col min="4356" max="4356" width="9.42578125" style="2109" customWidth="1"/>
    <col min="4357" max="4357" width="8.42578125" style="2109" customWidth="1"/>
    <col min="4358" max="4388" width="1.7109375" style="2109" customWidth="1"/>
    <col min="4389" max="4389" width="22.42578125" style="2109" customWidth="1"/>
    <col min="4390" max="4390" width="1.7109375" style="2109" customWidth="1"/>
    <col min="4391" max="4608" width="11.42578125" style="2109"/>
    <col min="4609" max="4609" width="11.28515625" style="2109" customWidth="1"/>
    <col min="4610" max="4610" width="7.28515625" style="2109" customWidth="1"/>
    <col min="4611" max="4611" width="9.140625" style="2109" customWidth="1"/>
    <col min="4612" max="4612" width="9.42578125" style="2109" customWidth="1"/>
    <col min="4613" max="4613" width="8.42578125" style="2109" customWidth="1"/>
    <col min="4614" max="4644" width="1.7109375" style="2109" customWidth="1"/>
    <col min="4645" max="4645" width="22.42578125" style="2109" customWidth="1"/>
    <col min="4646" max="4646" width="1.7109375" style="2109" customWidth="1"/>
    <col min="4647" max="4864" width="11.42578125" style="2109"/>
    <col min="4865" max="4865" width="11.28515625" style="2109" customWidth="1"/>
    <col min="4866" max="4866" width="7.28515625" style="2109" customWidth="1"/>
    <col min="4867" max="4867" width="9.140625" style="2109" customWidth="1"/>
    <col min="4868" max="4868" width="9.42578125" style="2109" customWidth="1"/>
    <col min="4869" max="4869" width="8.42578125" style="2109" customWidth="1"/>
    <col min="4870" max="4900" width="1.7109375" style="2109" customWidth="1"/>
    <col min="4901" max="4901" width="22.42578125" style="2109" customWidth="1"/>
    <col min="4902" max="4902" width="1.7109375" style="2109" customWidth="1"/>
    <col min="4903" max="5120" width="11.42578125" style="2109"/>
    <col min="5121" max="5121" width="11.28515625" style="2109" customWidth="1"/>
    <col min="5122" max="5122" width="7.28515625" style="2109" customWidth="1"/>
    <col min="5123" max="5123" width="9.140625" style="2109" customWidth="1"/>
    <col min="5124" max="5124" width="9.42578125" style="2109" customWidth="1"/>
    <col min="5125" max="5125" width="8.42578125" style="2109" customWidth="1"/>
    <col min="5126" max="5156" width="1.7109375" style="2109" customWidth="1"/>
    <col min="5157" max="5157" width="22.42578125" style="2109" customWidth="1"/>
    <col min="5158" max="5158" width="1.7109375" style="2109" customWidth="1"/>
    <col min="5159" max="5376" width="11.42578125" style="2109"/>
    <col min="5377" max="5377" width="11.28515625" style="2109" customWidth="1"/>
    <col min="5378" max="5378" width="7.28515625" style="2109" customWidth="1"/>
    <col min="5379" max="5379" width="9.140625" style="2109" customWidth="1"/>
    <col min="5380" max="5380" width="9.42578125" style="2109" customWidth="1"/>
    <col min="5381" max="5381" width="8.42578125" style="2109" customWidth="1"/>
    <col min="5382" max="5412" width="1.7109375" style="2109" customWidth="1"/>
    <col min="5413" max="5413" width="22.42578125" style="2109" customWidth="1"/>
    <col min="5414" max="5414" width="1.7109375" style="2109" customWidth="1"/>
    <col min="5415" max="5632" width="11.42578125" style="2109"/>
    <col min="5633" max="5633" width="11.28515625" style="2109" customWidth="1"/>
    <col min="5634" max="5634" width="7.28515625" style="2109" customWidth="1"/>
    <col min="5635" max="5635" width="9.140625" style="2109" customWidth="1"/>
    <col min="5636" max="5636" width="9.42578125" style="2109" customWidth="1"/>
    <col min="5637" max="5637" width="8.42578125" style="2109" customWidth="1"/>
    <col min="5638" max="5668" width="1.7109375" style="2109" customWidth="1"/>
    <col min="5669" max="5669" width="22.42578125" style="2109" customWidth="1"/>
    <col min="5670" max="5670" width="1.7109375" style="2109" customWidth="1"/>
    <col min="5671" max="5888" width="11.42578125" style="2109"/>
    <col min="5889" max="5889" width="11.28515625" style="2109" customWidth="1"/>
    <col min="5890" max="5890" width="7.28515625" style="2109" customWidth="1"/>
    <col min="5891" max="5891" width="9.140625" style="2109" customWidth="1"/>
    <col min="5892" max="5892" width="9.42578125" style="2109" customWidth="1"/>
    <col min="5893" max="5893" width="8.42578125" style="2109" customWidth="1"/>
    <col min="5894" max="5924" width="1.7109375" style="2109" customWidth="1"/>
    <col min="5925" max="5925" width="22.42578125" style="2109" customWidth="1"/>
    <col min="5926" max="5926" width="1.7109375" style="2109" customWidth="1"/>
    <col min="5927" max="6144" width="11.42578125" style="2109"/>
    <col min="6145" max="6145" width="11.28515625" style="2109" customWidth="1"/>
    <col min="6146" max="6146" width="7.28515625" style="2109" customWidth="1"/>
    <col min="6147" max="6147" width="9.140625" style="2109" customWidth="1"/>
    <col min="6148" max="6148" width="9.42578125" style="2109" customWidth="1"/>
    <col min="6149" max="6149" width="8.42578125" style="2109" customWidth="1"/>
    <col min="6150" max="6180" width="1.7109375" style="2109" customWidth="1"/>
    <col min="6181" max="6181" width="22.42578125" style="2109" customWidth="1"/>
    <col min="6182" max="6182" width="1.7109375" style="2109" customWidth="1"/>
    <col min="6183" max="6400" width="11.42578125" style="2109"/>
    <col min="6401" max="6401" width="11.28515625" style="2109" customWidth="1"/>
    <col min="6402" max="6402" width="7.28515625" style="2109" customWidth="1"/>
    <col min="6403" max="6403" width="9.140625" style="2109" customWidth="1"/>
    <col min="6404" max="6404" width="9.42578125" style="2109" customWidth="1"/>
    <col min="6405" max="6405" width="8.42578125" style="2109" customWidth="1"/>
    <col min="6406" max="6436" width="1.7109375" style="2109" customWidth="1"/>
    <col min="6437" max="6437" width="22.42578125" style="2109" customWidth="1"/>
    <col min="6438" max="6438" width="1.7109375" style="2109" customWidth="1"/>
    <col min="6439" max="6656" width="11.42578125" style="2109"/>
    <col min="6657" max="6657" width="11.28515625" style="2109" customWidth="1"/>
    <col min="6658" max="6658" width="7.28515625" style="2109" customWidth="1"/>
    <col min="6659" max="6659" width="9.140625" style="2109" customWidth="1"/>
    <col min="6660" max="6660" width="9.42578125" style="2109" customWidth="1"/>
    <col min="6661" max="6661" width="8.42578125" style="2109" customWidth="1"/>
    <col min="6662" max="6692" width="1.7109375" style="2109" customWidth="1"/>
    <col min="6693" max="6693" width="22.42578125" style="2109" customWidth="1"/>
    <col min="6694" max="6694" width="1.7109375" style="2109" customWidth="1"/>
    <col min="6695" max="6912" width="11.42578125" style="2109"/>
    <col min="6913" max="6913" width="11.28515625" style="2109" customWidth="1"/>
    <col min="6914" max="6914" width="7.28515625" style="2109" customWidth="1"/>
    <col min="6915" max="6915" width="9.140625" style="2109" customWidth="1"/>
    <col min="6916" max="6916" width="9.42578125" style="2109" customWidth="1"/>
    <col min="6917" max="6917" width="8.42578125" style="2109" customWidth="1"/>
    <col min="6918" max="6948" width="1.7109375" style="2109" customWidth="1"/>
    <col min="6949" max="6949" width="22.42578125" style="2109" customWidth="1"/>
    <col min="6950" max="6950" width="1.7109375" style="2109" customWidth="1"/>
    <col min="6951" max="7168" width="11.42578125" style="2109"/>
    <col min="7169" max="7169" width="11.28515625" style="2109" customWidth="1"/>
    <col min="7170" max="7170" width="7.28515625" style="2109" customWidth="1"/>
    <col min="7171" max="7171" width="9.140625" style="2109" customWidth="1"/>
    <col min="7172" max="7172" width="9.42578125" style="2109" customWidth="1"/>
    <col min="7173" max="7173" width="8.42578125" style="2109" customWidth="1"/>
    <col min="7174" max="7204" width="1.7109375" style="2109" customWidth="1"/>
    <col min="7205" max="7205" width="22.42578125" style="2109" customWidth="1"/>
    <col min="7206" max="7206" width="1.7109375" style="2109" customWidth="1"/>
    <col min="7207" max="7424" width="11.42578125" style="2109"/>
    <col min="7425" max="7425" width="11.28515625" style="2109" customWidth="1"/>
    <col min="7426" max="7426" width="7.28515625" style="2109" customWidth="1"/>
    <col min="7427" max="7427" width="9.140625" style="2109" customWidth="1"/>
    <col min="7428" max="7428" width="9.42578125" style="2109" customWidth="1"/>
    <col min="7429" max="7429" width="8.42578125" style="2109" customWidth="1"/>
    <col min="7430" max="7460" width="1.7109375" style="2109" customWidth="1"/>
    <col min="7461" max="7461" width="22.42578125" style="2109" customWidth="1"/>
    <col min="7462" max="7462" width="1.7109375" style="2109" customWidth="1"/>
    <col min="7463" max="7680" width="11.42578125" style="2109"/>
    <col min="7681" max="7681" width="11.28515625" style="2109" customWidth="1"/>
    <col min="7682" max="7682" width="7.28515625" style="2109" customWidth="1"/>
    <col min="7683" max="7683" width="9.140625" style="2109" customWidth="1"/>
    <col min="7684" max="7684" width="9.42578125" style="2109" customWidth="1"/>
    <col min="7685" max="7685" width="8.42578125" style="2109" customWidth="1"/>
    <col min="7686" max="7716" width="1.7109375" style="2109" customWidth="1"/>
    <col min="7717" max="7717" width="22.42578125" style="2109" customWidth="1"/>
    <col min="7718" max="7718" width="1.7109375" style="2109" customWidth="1"/>
    <col min="7719" max="7936" width="11.42578125" style="2109"/>
    <col min="7937" max="7937" width="11.28515625" style="2109" customWidth="1"/>
    <col min="7938" max="7938" width="7.28515625" style="2109" customWidth="1"/>
    <col min="7939" max="7939" width="9.140625" style="2109" customWidth="1"/>
    <col min="7940" max="7940" width="9.42578125" style="2109" customWidth="1"/>
    <col min="7941" max="7941" width="8.42578125" style="2109" customWidth="1"/>
    <col min="7942" max="7972" width="1.7109375" style="2109" customWidth="1"/>
    <col min="7973" max="7973" width="22.42578125" style="2109" customWidth="1"/>
    <col min="7974" max="7974" width="1.7109375" style="2109" customWidth="1"/>
    <col min="7975" max="8192" width="11.42578125" style="2109"/>
    <col min="8193" max="8193" width="11.28515625" style="2109" customWidth="1"/>
    <col min="8194" max="8194" width="7.28515625" style="2109" customWidth="1"/>
    <col min="8195" max="8195" width="9.140625" style="2109" customWidth="1"/>
    <col min="8196" max="8196" width="9.42578125" style="2109" customWidth="1"/>
    <col min="8197" max="8197" width="8.42578125" style="2109" customWidth="1"/>
    <col min="8198" max="8228" width="1.7109375" style="2109" customWidth="1"/>
    <col min="8229" max="8229" width="22.42578125" style="2109" customWidth="1"/>
    <col min="8230" max="8230" width="1.7109375" style="2109" customWidth="1"/>
    <col min="8231" max="8448" width="11.42578125" style="2109"/>
    <col min="8449" max="8449" width="11.28515625" style="2109" customWidth="1"/>
    <col min="8450" max="8450" width="7.28515625" style="2109" customWidth="1"/>
    <col min="8451" max="8451" width="9.140625" style="2109" customWidth="1"/>
    <col min="8452" max="8452" width="9.42578125" style="2109" customWidth="1"/>
    <col min="8453" max="8453" width="8.42578125" style="2109" customWidth="1"/>
    <col min="8454" max="8484" width="1.7109375" style="2109" customWidth="1"/>
    <col min="8485" max="8485" width="22.42578125" style="2109" customWidth="1"/>
    <col min="8486" max="8486" width="1.7109375" style="2109" customWidth="1"/>
    <col min="8487" max="8704" width="11.42578125" style="2109"/>
    <col min="8705" max="8705" width="11.28515625" style="2109" customWidth="1"/>
    <col min="8706" max="8706" width="7.28515625" style="2109" customWidth="1"/>
    <col min="8707" max="8707" width="9.140625" style="2109" customWidth="1"/>
    <col min="8708" max="8708" width="9.42578125" style="2109" customWidth="1"/>
    <col min="8709" max="8709" width="8.42578125" style="2109" customWidth="1"/>
    <col min="8710" max="8740" width="1.7109375" style="2109" customWidth="1"/>
    <col min="8741" max="8741" width="22.42578125" style="2109" customWidth="1"/>
    <col min="8742" max="8742" width="1.7109375" style="2109" customWidth="1"/>
    <col min="8743" max="8960" width="11.42578125" style="2109"/>
    <col min="8961" max="8961" width="11.28515625" style="2109" customWidth="1"/>
    <col min="8962" max="8962" width="7.28515625" style="2109" customWidth="1"/>
    <col min="8963" max="8963" width="9.140625" style="2109" customWidth="1"/>
    <col min="8964" max="8964" width="9.42578125" style="2109" customWidth="1"/>
    <col min="8965" max="8965" width="8.42578125" style="2109" customWidth="1"/>
    <col min="8966" max="8996" width="1.7109375" style="2109" customWidth="1"/>
    <col min="8997" max="8997" width="22.42578125" style="2109" customWidth="1"/>
    <col min="8998" max="8998" width="1.7109375" style="2109" customWidth="1"/>
    <col min="8999" max="9216" width="11.42578125" style="2109"/>
    <col min="9217" max="9217" width="11.28515625" style="2109" customWidth="1"/>
    <col min="9218" max="9218" width="7.28515625" style="2109" customWidth="1"/>
    <col min="9219" max="9219" width="9.140625" style="2109" customWidth="1"/>
    <col min="9220" max="9220" width="9.42578125" style="2109" customWidth="1"/>
    <col min="9221" max="9221" width="8.42578125" style="2109" customWidth="1"/>
    <col min="9222" max="9252" width="1.7109375" style="2109" customWidth="1"/>
    <col min="9253" max="9253" width="22.42578125" style="2109" customWidth="1"/>
    <col min="9254" max="9254" width="1.7109375" style="2109" customWidth="1"/>
    <col min="9255" max="9472" width="11.42578125" style="2109"/>
    <col min="9473" max="9473" width="11.28515625" style="2109" customWidth="1"/>
    <col min="9474" max="9474" width="7.28515625" style="2109" customWidth="1"/>
    <col min="9475" max="9475" width="9.140625" style="2109" customWidth="1"/>
    <col min="9476" max="9476" width="9.42578125" style="2109" customWidth="1"/>
    <col min="9477" max="9477" width="8.42578125" style="2109" customWidth="1"/>
    <col min="9478" max="9508" width="1.7109375" style="2109" customWidth="1"/>
    <col min="9509" max="9509" width="22.42578125" style="2109" customWidth="1"/>
    <col min="9510" max="9510" width="1.7109375" style="2109" customWidth="1"/>
    <col min="9511" max="9728" width="11.42578125" style="2109"/>
    <col min="9729" max="9729" width="11.28515625" style="2109" customWidth="1"/>
    <col min="9730" max="9730" width="7.28515625" style="2109" customWidth="1"/>
    <col min="9731" max="9731" width="9.140625" style="2109" customWidth="1"/>
    <col min="9732" max="9732" width="9.42578125" style="2109" customWidth="1"/>
    <col min="9733" max="9733" width="8.42578125" style="2109" customWidth="1"/>
    <col min="9734" max="9764" width="1.7109375" style="2109" customWidth="1"/>
    <col min="9765" max="9765" width="22.42578125" style="2109" customWidth="1"/>
    <col min="9766" max="9766" width="1.7109375" style="2109" customWidth="1"/>
    <col min="9767" max="9984" width="11.42578125" style="2109"/>
    <col min="9985" max="9985" width="11.28515625" style="2109" customWidth="1"/>
    <col min="9986" max="9986" width="7.28515625" style="2109" customWidth="1"/>
    <col min="9987" max="9987" width="9.140625" style="2109" customWidth="1"/>
    <col min="9988" max="9988" width="9.42578125" style="2109" customWidth="1"/>
    <col min="9989" max="9989" width="8.42578125" style="2109" customWidth="1"/>
    <col min="9990" max="10020" width="1.7109375" style="2109" customWidth="1"/>
    <col min="10021" max="10021" width="22.42578125" style="2109" customWidth="1"/>
    <col min="10022" max="10022" width="1.7109375" style="2109" customWidth="1"/>
    <col min="10023" max="10240" width="11.42578125" style="2109"/>
    <col min="10241" max="10241" width="11.28515625" style="2109" customWidth="1"/>
    <col min="10242" max="10242" width="7.28515625" style="2109" customWidth="1"/>
    <col min="10243" max="10243" width="9.140625" style="2109" customWidth="1"/>
    <col min="10244" max="10244" width="9.42578125" style="2109" customWidth="1"/>
    <col min="10245" max="10245" width="8.42578125" style="2109" customWidth="1"/>
    <col min="10246" max="10276" width="1.7109375" style="2109" customWidth="1"/>
    <col min="10277" max="10277" width="22.42578125" style="2109" customWidth="1"/>
    <col min="10278" max="10278" width="1.7109375" style="2109" customWidth="1"/>
    <col min="10279" max="10496" width="11.42578125" style="2109"/>
    <col min="10497" max="10497" width="11.28515625" style="2109" customWidth="1"/>
    <col min="10498" max="10498" width="7.28515625" style="2109" customWidth="1"/>
    <col min="10499" max="10499" width="9.140625" style="2109" customWidth="1"/>
    <col min="10500" max="10500" width="9.42578125" style="2109" customWidth="1"/>
    <col min="10501" max="10501" width="8.42578125" style="2109" customWidth="1"/>
    <col min="10502" max="10532" width="1.7109375" style="2109" customWidth="1"/>
    <col min="10533" max="10533" width="22.42578125" style="2109" customWidth="1"/>
    <col min="10534" max="10534" width="1.7109375" style="2109" customWidth="1"/>
    <col min="10535" max="10752" width="11.42578125" style="2109"/>
    <col min="10753" max="10753" width="11.28515625" style="2109" customWidth="1"/>
    <col min="10754" max="10754" width="7.28515625" style="2109" customWidth="1"/>
    <col min="10755" max="10755" width="9.140625" style="2109" customWidth="1"/>
    <col min="10756" max="10756" width="9.42578125" style="2109" customWidth="1"/>
    <col min="10757" max="10757" width="8.42578125" style="2109" customWidth="1"/>
    <col min="10758" max="10788" width="1.7109375" style="2109" customWidth="1"/>
    <col min="10789" max="10789" width="22.42578125" style="2109" customWidth="1"/>
    <col min="10790" max="10790" width="1.7109375" style="2109" customWidth="1"/>
    <col min="10791" max="11008" width="11.42578125" style="2109"/>
    <col min="11009" max="11009" width="11.28515625" style="2109" customWidth="1"/>
    <col min="11010" max="11010" width="7.28515625" style="2109" customWidth="1"/>
    <col min="11011" max="11011" width="9.140625" style="2109" customWidth="1"/>
    <col min="11012" max="11012" width="9.42578125" style="2109" customWidth="1"/>
    <col min="11013" max="11013" width="8.42578125" style="2109" customWidth="1"/>
    <col min="11014" max="11044" width="1.7109375" style="2109" customWidth="1"/>
    <col min="11045" max="11045" width="22.42578125" style="2109" customWidth="1"/>
    <col min="11046" max="11046" width="1.7109375" style="2109" customWidth="1"/>
    <col min="11047" max="11264" width="11.42578125" style="2109"/>
    <col min="11265" max="11265" width="11.28515625" style="2109" customWidth="1"/>
    <col min="11266" max="11266" width="7.28515625" style="2109" customWidth="1"/>
    <col min="11267" max="11267" width="9.140625" style="2109" customWidth="1"/>
    <col min="11268" max="11268" width="9.42578125" style="2109" customWidth="1"/>
    <col min="11269" max="11269" width="8.42578125" style="2109" customWidth="1"/>
    <col min="11270" max="11300" width="1.7109375" style="2109" customWidth="1"/>
    <col min="11301" max="11301" width="22.42578125" style="2109" customWidth="1"/>
    <col min="11302" max="11302" width="1.7109375" style="2109" customWidth="1"/>
    <col min="11303" max="11520" width="11.42578125" style="2109"/>
    <col min="11521" max="11521" width="11.28515625" style="2109" customWidth="1"/>
    <col min="11522" max="11522" width="7.28515625" style="2109" customWidth="1"/>
    <col min="11523" max="11523" width="9.140625" style="2109" customWidth="1"/>
    <col min="11524" max="11524" width="9.42578125" style="2109" customWidth="1"/>
    <col min="11525" max="11525" width="8.42578125" style="2109" customWidth="1"/>
    <col min="11526" max="11556" width="1.7109375" style="2109" customWidth="1"/>
    <col min="11557" max="11557" width="22.42578125" style="2109" customWidth="1"/>
    <col min="11558" max="11558" width="1.7109375" style="2109" customWidth="1"/>
    <col min="11559" max="11776" width="11.42578125" style="2109"/>
    <col min="11777" max="11777" width="11.28515625" style="2109" customWidth="1"/>
    <col min="11778" max="11778" width="7.28515625" style="2109" customWidth="1"/>
    <col min="11779" max="11779" width="9.140625" style="2109" customWidth="1"/>
    <col min="11780" max="11780" width="9.42578125" style="2109" customWidth="1"/>
    <col min="11781" max="11781" width="8.42578125" style="2109" customWidth="1"/>
    <col min="11782" max="11812" width="1.7109375" style="2109" customWidth="1"/>
    <col min="11813" max="11813" width="22.42578125" style="2109" customWidth="1"/>
    <col min="11814" max="11814" width="1.7109375" style="2109" customWidth="1"/>
    <col min="11815" max="12032" width="11.42578125" style="2109"/>
    <col min="12033" max="12033" width="11.28515625" style="2109" customWidth="1"/>
    <col min="12034" max="12034" width="7.28515625" style="2109" customWidth="1"/>
    <col min="12035" max="12035" width="9.140625" style="2109" customWidth="1"/>
    <col min="12036" max="12036" width="9.42578125" style="2109" customWidth="1"/>
    <col min="12037" max="12037" width="8.42578125" style="2109" customWidth="1"/>
    <col min="12038" max="12068" width="1.7109375" style="2109" customWidth="1"/>
    <col min="12069" max="12069" width="22.42578125" style="2109" customWidth="1"/>
    <col min="12070" max="12070" width="1.7109375" style="2109" customWidth="1"/>
    <col min="12071" max="12288" width="11.42578125" style="2109"/>
    <col min="12289" max="12289" width="11.28515625" style="2109" customWidth="1"/>
    <col min="12290" max="12290" width="7.28515625" style="2109" customWidth="1"/>
    <col min="12291" max="12291" width="9.140625" style="2109" customWidth="1"/>
    <col min="12292" max="12292" width="9.42578125" style="2109" customWidth="1"/>
    <col min="12293" max="12293" width="8.42578125" style="2109" customWidth="1"/>
    <col min="12294" max="12324" width="1.7109375" style="2109" customWidth="1"/>
    <col min="12325" max="12325" width="22.42578125" style="2109" customWidth="1"/>
    <col min="12326" max="12326" width="1.7109375" style="2109" customWidth="1"/>
    <col min="12327" max="12544" width="11.42578125" style="2109"/>
    <col min="12545" max="12545" width="11.28515625" style="2109" customWidth="1"/>
    <col min="12546" max="12546" width="7.28515625" style="2109" customWidth="1"/>
    <col min="12547" max="12547" width="9.140625" style="2109" customWidth="1"/>
    <col min="12548" max="12548" width="9.42578125" style="2109" customWidth="1"/>
    <col min="12549" max="12549" width="8.42578125" style="2109" customWidth="1"/>
    <col min="12550" max="12580" width="1.7109375" style="2109" customWidth="1"/>
    <col min="12581" max="12581" width="22.42578125" style="2109" customWidth="1"/>
    <col min="12582" max="12582" width="1.7109375" style="2109" customWidth="1"/>
    <col min="12583" max="12800" width="11.42578125" style="2109"/>
    <col min="12801" max="12801" width="11.28515625" style="2109" customWidth="1"/>
    <col min="12802" max="12802" width="7.28515625" style="2109" customWidth="1"/>
    <col min="12803" max="12803" width="9.140625" style="2109" customWidth="1"/>
    <col min="12804" max="12804" width="9.42578125" style="2109" customWidth="1"/>
    <col min="12805" max="12805" width="8.42578125" style="2109" customWidth="1"/>
    <col min="12806" max="12836" width="1.7109375" style="2109" customWidth="1"/>
    <col min="12837" max="12837" width="22.42578125" style="2109" customWidth="1"/>
    <col min="12838" max="12838" width="1.7109375" style="2109" customWidth="1"/>
    <col min="12839" max="13056" width="11.42578125" style="2109"/>
    <col min="13057" max="13057" width="11.28515625" style="2109" customWidth="1"/>
    <col min="13058" max="13058" width="7.28515625" style="2109" customWidth="1"/>
    <col min="13059" max="13059" width="9.140625" style="2109" customWidth="1"/>
    <col min="13060" max="13060" width="9.42578125" style="2109" customWidth="1"/>
    <col min="13061" max="13061" width="8.42578125" style="2109" customWidth="1"/>
    <col min="13062" max="13092" width="1.7109375" style="2109" customWidth="1"/>
    <col min="13093" max="13093" width="22.42578125" style="2109" customWidth="1"/>
    <col min="13094" max="13094" width="1.7109375" style="2109" customWidth="1"/>
    <col min="13095" max="13312" width="11.42578125" style="2109"/>
    <col min="13313" max="13313" width="11.28515625" style="2109" customWidth="1"/>
    <col min="13314" max="13314" width="7.28515625" style="2109" customWidth="1"/>
    <col min="13315" max="13315" width="9.140625" style="2109" customWidth="1"/>
    <col min="13316" max="13316" width="9.42578125" style="2109" customWidth="1"/>
    <col min="13317" max="13317" width="8.42578125" style="2109" customWidth="1"/>
    <col min="13318" max="13348" width="1.7109375" style="2109" customWidth="1"/>
    <col min="13349" max="13349" width="22.42578125" style="2109" customWidth="1"/>
    <col min="13350" max="13350" width="1.7109375" style="2109" customWidth="1"/>
    <col min="13351" max="13568" width="11.42578125" style="2109"/>
    <col min="13569" max="13569" width="11.28515625" style="2109" customWidth="1"/>
    <col min="13570" max="13570" width="7.28515625" style="2109" customWidth="1"/>
    <col min="13571" max="13571" width="9.140625" style="2109" customWidth="1"/>
    <col min="13572" max="13572" width="9.42578125" style="2109" customWidth="1"/>
    <col min="13573" max="13573" width="8.42578125" style="2109" customWidth="1"/>
    <col min="13574" max="13604" width="1.7109375" style="2109" customWidth="1"/>
    <col min="13605" max="13605" width="22.42578125" style="2109" customWidth="1"/>
    <col min="13606" max="13606" width="1.7109375" style="2109" customWidth="1"/>
    <col min="13607" max="13824" width="11.42578125" style="2109"/>
    <col min="13825" max="13825" width="11.28515625" style="2109" customWidth="1"/>
    <col min="13826" max="13826" width="7.28515625" style="2109" customWidth="1"/>
    <col min="13827" max="13827" width="9.140625" style="2109" customWidth="1"/>
    <col min="13828" max="13828" width="9.42578125" style="2109" customWidth="1"/>
    <col min="13829" max="13829" width="8.42578125" style="2109" customWidth="1"/>
    <col min="13830" max="13860" width="1.7109375" style="2109" customWidth="1"/>
    <col min="13861" max="13861" width="22.42578125" style="2109" customWidth="1"/>
    <col min="13862" max="13862" width="1.7109375" style="2109" customWidth="1"/>
    <col min="13863" max="14080" width="11.42578125" style="2109"/>
    <col min="14081" max="14081" width="11.28515625" style="2109" customWidth="1"/>
    <col min="14082" max="14082" width="7.28515625" style="2109" customWidth="1"/>
    <col min="14083" max="14083" width="9.140625" style="2109" customWidth="1"/>
    <col min="14084" max="14084" width="9.42578125" style="2109" customWidth="1"/>
    <col min="14085" max="14085" width="8.42578125" style="2109" customWidth="1"/>
    <col min="14086" max="14116" width="1.7109375" style="2109" customWidth="1"/>
    <col min="14117" max="14117" width="22.42578125" style="2109" customWidth="1"/>
    <col min="14118" max="14118" width="1.7109375" style="2109" customWidth="1"/>
    <col min="14119" max="14336" width="11.42578125" style="2109"/>
    <col min="14337" max="14337" width="11.28515625" style="2109" customWidth="1"/>
    <col min="14338" max="14338" width="7.28515625" style="2109" customWidth="1"/>
    <col min="14339" max="14339" width="9.140625" style="2109" customWidth="1"/>
    <col min="14340" max="14340" width="9.42578125" style="2109" customWidth="1"/>
    <col min="14341" max="14341" width="8.42578125" style="2109" customWidth="1"/>
    <col min="14342" max="14372" width="1.7109375" style="2109" customWidth="1"/>
    <col min="14373" max="14373" width="22.42578125" style="2109" customWidth="1"/>
    <col min="14374" max="14374" width="1.7109375" style="2109" customWidth="1"/>
    <col min="14375" max="14592" width="11.42578125" style="2109"/>
    <col min="14593" max="14593" width="11.28515625" style="2109" customWidth="1"/>
    <col min="14594" max="14594" width="7.28515625" style="2109" customWidth="1"/>
    <col min="14595" max="14595" width="9.140625" style="2109" customWidth="1"/>
    <col min="14596" max="14596" width="9.42578125" style="2109" customWidth="1"/>
    <col min="14597" max="14597" width="8.42578125" style="2109" customWidth="1"/>
    <col min="14598" max="14628" width="1.7109375" style="2109" customWidth="1"/>
    <col min="14629" max="14629" width="22.42578125" style="2109" customWidth="1"/>
    <col min="14630" max="14630" width="1.7109375" style="2109" customWidth="1"/>
    <col min="14631" max="14848" width="11.42578125" style="2109"/>
    <col min="14849" max="14849" width="11.28515625" style="2109" customWidth="1"/>
    <col min="14850" max="14850" width="7.28515625" style="2109" customWidth="1"/>
    <col min="14851" max="14851" width="9.140625" style="2109" customWidth="1"/>
    <col min="14852" max="14852" width="9.42578125" style="2109" customWidth="1"/>
    <col min="14853" max="14853" width="8.42578125" style="2109" customWidth="1"/>
    <col min="14854" max="14884" width="1.7109375" style="2109" customWidth="1"/>
    <col min="14885" max="14885" width="22.42578125" style="2109" customWidth="1"/>
    <col min="14886" max="14886" width="1.7109375" style="2109" customWidth="1"/>
    <col min="14887" max="15104" width="11.42578125" style="2109"/>
    <col min="15105" max="15105" width="11.28515625" style="2109" customWidth="1"/>
    <col min="15106" max="15106" width="7.28515625" style="2109" customWidth="1"/>
    <col min="15107" max="15107" width="9.140625" style="2109" customWidth="1"/>
    <col min="15108" max="15108" width="9.42578125" style="2109" customWidth="1"/>
    <col min="15109" max="15109" width="8.42578125" style="2109" customWidth="1"/>
    <col min="15110" max="15140" width="1.7109375" style="2109" customWidth="1"/>
    <col min="15141" max="15141" width="22.42578125" style="2109" customWidth="1"/>
    <col min="15142" max="15142" width="1.7109375" style="2109" customWidth="1"/>
    <col min="15143" max="15360" width="11.42578125" style="2109"/>
    <col min="15361" max="15361" width="11.28515625" style="2109" customWidth="1"/>
    <col min="15362" max="15362" width="7.28515625" style="2109" customWidth="1"/>
    <col min="15363" max="15363" width="9.140625" style="2109" customWidth="1"/>
    <col min="15364" max="15364" width="9.42578125" style="2109" customWidth="1"/>
    <col min="15365" max="15365" width="8.42578125" style="2109" customWidth="1"/>
    <col min="15366" max="15396" width="1.7109375" style="2109" customWidth="1"/>
    <col min="15397" max="15397" width="22.42578125" style="2109" customWidth="1"/>
    <col min="15398" max="15398" width="1.7109375" style="2109" customWidth="1"/>
    <col min="15399" max="15616" width="11.42578125" style="2109"/>
    <col min="15617" max="15617" width="11.28515625" style="2109" customWidth="1"/>
    <col min="15618" max="15618" width="7.28515625" style="2109" customWidth="1"/>
    <col min="15619" max="15619" width="9.140625" style="2109" customWidth="1"/>
    <col min="15620" max="15620" width="9.42578125" style="2109" customWidth="1"/>
    <col min="15621" max="15621" width="8.42578125" style="2109" customWidth="1"/>
    <col min="15622" max="15652" width="1.7109375" style="2109" customWidth="1"/>
    <col min="15653" max="15653" width="22.42578125" style="2109" customWidth="1"/>
    <col min="15654" max="15654" width="1.7109375" style="2109" customWidth="1"/>
    <col min="15655" max="15872" width="11.42578125" style="2109"/>
    <col min="15873" max="15873" width="11.28515625" style="2109" customWidth="1"/>
    <col min="15874" max="15874" width="7.28515625" style="2109" customWidth="1"/>
    <col min="15875" max="15875" width="9.140625" style="2109" customWidth="1"/>
    <col min="15876" max="15876" width="9.42578125" style="2109" customWidth="1"/>
    <col min="15877" max="15877" width="8.42578125" style="2109" customWidth="1"/>
    <col min="15878" max="15908" width="1.7109375" style="2109" customWidth="1"/>
    <col min="15909" max="15909" width="22.42578125" style="2109" customWidth="1"/>
    <col min="15910" max="15910" width="1.7109375" style="2109" customWidth="1"/>
    <col min="15911" max="16128" width="11.42578125" style="2109"/>
    <col min="16129" max="16129" width="11.28515625" style="2109" customWidth="1"/>
    <col min="16130" max="16130" width="7.28515625" style="2109" customWidth="1"/>
    <col min="16131" max="16131" width="9.140625" style="2109" customWidth="1"/>
    <col min="16132" max="16132" width="9.42578125" style="2109" customWidth="1"/>
    <col min="16133" max="16133" width="8.42578125" style="2109" customWidth="1"/>
    <col min="16134" max="16164" width="1.7109375" style="2109" customWidth="1"/>
    <col min="16165" max="16165" width="22.42578125" style="2109" customWidth="1"/>
    <col min="16166" max="16166" width="1.7109375" style="2109" customWidth="1"/>
    <col min="16167" max="16384" width="11.42578125" style="2109"/>
  </cols>
  <sheetData>
    <row r="2" spans="1:37">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row>
    <row r="3" spans="1:37">
      <c r="A3" s="1830"/>
      <c r="B3" s="1830"/>
      <c r="C3" s="1830"/>
      <c r="D3" s="1830"/>
      <c r="E3" s="1830"/>
      <c r="F3" s="1830"/>
      <c r="G3" s="1830"/>
      <c r="H3" s="1830"/>
      <c r="I3" s="1830"/>
      <c r="J3" s="1830"/>
      <c r="K3" s="1830"/>
      <c r="L3" s="1830"/>
      <c r="M3" s="1830"/>
      <c r="N3" s="1830"/>
      <c r="O3" s="1830"/>
      <c r="P3" s="1830"/>
      <c r="Q3" s="1830"/>
      <c r="R3" s="1830"/>
      <c r="S3" s="1830"/>
      <c r="T3" s="1830"/>
      <c r="U3" s="1830"/>
      <c r="V3" s="1830"/>
      <c r="W3" s="1830"/>
      <c r="X3" s="1830"/>
      <c r="Y3" s="1830"/>
      <c r="Z3" s="1830"/>
      <c r="AA3" s="1830"/>
      <c r="AB3" s="1830"/>
      <c r="AC3" s="1830"/>
      <c r="AD3" s="1830"/>
      <c r="AE3" s="1830"/>
      <c r="AF3" s="1830"/>
      <c r="AG3" s="1830"/>
      <c r="AH3" s="1830"/>
      <c r="AI3" s="1830"/>
      <c r="AJ3" s="1830"/>
      <c r="AK3" s="1830"/>
    </row>
    <row r="4" spans="1:37">
      <c r="A4" s="1830"/>
      <c r="B4" s="1830"/>
      <c r="C4" s="1830"/>
      <c r="D4" s="1830"/>
      <c r="E4" s="1830"/>
      <c r="F4" s="1830"/>
      <c r="G4" s="1830"/>
      <c r="H4" s="1830"/>
      <c r="I4" s="1830"/>
      <c r="J4" s="1830"/>
      <c r="K4" s="1830"/>
      <c r="L4" s="1830"/>
      <c r="M4" s="1830"/>
      <c r="N4" s="1830"/>
      <c r="O4" s="1830"/>
      <c r="P4" s="1830"/>
      <c r="Q4" s="1830"/>
      <c r="R4" s="1830"/>
      <c r="S4" s="1830"/>
      <c r="T4" s="1830"/>
      <c r="U4" s="1830"/>
      <c r="V4" s="1830"/>
      <c r="W4" s="1830"/>
      <c r="X4" s="1830"/>
      <c r="Y4" s="1830"/>
      <c r="Z4" s="1830"/>
      <c r="AA4" s="1830"/>
      <c r="AB4" s="1830"/>
      <c r="AC4" s="1830"/>
      <c r="AD4" s="1830"/>
      <c r="AE4" s="1830"/>
      <c r="AF4" s="1830"/>
      <c r="AG4" s="1830"/>
      <c r="AH4" s="1830"/>
      <c r="AI4" s="1830"/>
      <c r="AJ4" s="1830"/>
      <c r="AK4" s="1830"/>
    </row>
    <row r="5" spans="1:37">
      <c r="A5" s="680"/>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0"/>
      <c r="AD5" s="680"/>
      <c r="AE5" s="680"/>
      <c r="AF5" s="680"/>
      <c r="AG5" s="680"/>
      <c r="AH5" s="680"/>
      <c r="AI5" s="680"/>
      <c r="AJ5" s="680"/>
      <c r="AK5" s="680"/>
    </row>
    <row r="6" spans="1:37" ht="41.1" customHeight="1">
      <c r="A6" s="2158" t="str">
        <f>'F 12.3'!A6</f>
        <v>OBRA:</v>
      </c>
      <c r="B6" s="2159">
        <f>'F 12.3'!B6:F6</f>
        <v>0</v>
      </c>
      <c r="C6" s="2159"/>
      <c r="D6" s="2159"/>
      <c r="E6" s="2159"/>
      <c r="F6" s="2159"/>
      <c r="G6" s="2159"/>
      <c r="H6" s="2159"/>
      <c r="I6" s="2159"/>
      <c r="J6" s="2159"/>
      <c r="K6" s="2159"/>
      <c r="L6" s="2159"/>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59"/>
      <c r="AK6" s="2159"/>
    </row>
    <row r="7" spans="1:37" ht="12.75" customHeight="1">
      <c r="A7" s="2158" t="str">
        <f>'F 12.3'!A7</f>
        <v>AUTOPISTA:</v>
      </c>
      <c r="B7" s="2160">
        <f>'F 12.3'!B7</f>
        <v>0</v>
      </c>
      <c r="C7" s="2114"/>
      <c r="D7" s="2114"/>
      <c r="E7" s="2113"/>
      <c r="F7" s="2113"/>
      <c r="G7" s="2113"/>
      <c r="H7" s="2113"/>
      <c r="I7" s="2113"/>
      <c r="J7" s="2113"/>
      <c r="K7" s="2113"/>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5"/>
    </row>
    <row r="8" spans="1:37" ht="12.75" customHeight="1">
      <c r="A8" s="2158" t="str">
        <f>'F 12.3'!A8</f>
        <v>TRAMO :</v>
      </c>
      <c r="B8" s="2160">
        <f>'F 12.3'!B8</f>
        <v>0</v>
      </c>
      <c r="C8" s="2114"/>
      <c r="D8" s="2114"/>
      <c r="E8" s="2113"/>
      <c r="F8" s="2113"/>
      <c r="G8" s="2113"/>
      <c r="H8" s="2113"/>
      <c r="I8" s="2113"/>
      <c r="J8" s="2113"/>
      <c r="K8" s="2113"/>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5"/>
    </row>
    <row r="9" spans="1:37" ht="12.75" customHeight="1">
      <c r="A9" s="2158" t="str">
        <f>'F 12.3'!A9</f>
        <v>CONTRATO:</v>
      </c>
      <c r="B9" s="2160" t="str">
        <f>'F 12.3'!B9</f>
        <v>XXXXXXXXXX</v>
      </c>
      <c r="C9" s="2114"/>
      <c r="D9" s="2114"/>
      <c r="E9" s="2113"/>
      <c r="F9" s="2113"/>
      <c r="G9" s="2113"/>
      <c r="H9" s="2113"/>
      <c r="I9" s="2113"/>
      <c r="J9" s="2113"/>
      <c r="K9" s="2113"/>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5"/>
    </row>
    <row r="10" spans="1:37" ht="15.75">
      <c r="A10" s="2161"/>
      <c r="B10" s="2161"/>
      <c r="C10" s="2161"/>
      <c r="D10" s="2161"/>
      <c r="E10" s="2161"/>
      <c r="F10" s="2161"/>
      <c r="G10" s="2161"/>
      <c r="H10" s="2161"/>
      <c r="I10" s="2161"/>
      <c r="J10" s="2161"/>
      <c r="K10" s="2161"/>
      <c r="L10" s="2161"/>
      <c r="M10" s="2161"/>
      <c r="N10" s="2161"/>
      <c r="O10" s="2161"/>
      <c r="P10" s="2161"/>
      <c r="Q10" s="2161"/>
      <c r="R10" s="2161"/>
      <c r="S10" s="2161"/>
      <c r="T10" s="2161"/>
      <c r="U10" s="2161"/>
      <c r="V10" s="2161"/>
      <c r="W10" s="2161"/>
      <c r="X10" s="2161"/>
      <c r="Y10" s="2161"/>
      <c r="Z10" s="2161"/>
      <c r="AA10" s="2161"/>
      <c r="AB10" s="2161"/>
      <c r="AC10" s="2161"/>
      <c r="AD10" s="2161"/>
      <c r="AE10" s="2161"/>
      <c r="AF10" s="2161"/>
      <c r="AG10" s="2161"/>
      <c r="AH10" s="2161"/>
      <c r="AI10" s="2161"/>
      <c r="AJ10" s="2161"/>
      <c r="AK10" s="2161"/>
    </row>
    <row r="11" spans="1:37" s="2119" customFormat="1" ht="6" customHeight="1">
      <c r="A11" s="2162"/>
      <c r="B11" s="2162"/>
      <c r="C11" s="2162"/>
      <c r="D11" s="2162"/>
      <c r="E11" s="2162"/>
      <c r="F11" s="2163" t="s">
        <v>1028</v>
      </c>
      <c r="G11" s="2163"/>
      <c r="H11" s="2163"/>
      <c r="I11" s="2163"/>
      <c r="J11" s="2163"/>
      <c r="K11" s="2163"/>
      <c r="L11" s="2163"/>
      <c r="M11" s="2163"/>
      <c r="N11" s="2163"/>
      <c r="O11" s="2163"/>
      <c r="P11" s="2163"/>
      <c r="Q11" s="2163"/>
      <c r="R11" s="2163"/>
      <c r="S11" s="2163"/>
      <c r="T11" s="2163"/>
      <c r="U11" s="2163"/>
      <c r="V11" s="2163"/>
      <c r="W11" s="2163"/>
      <c r="X11" s="2163"/>
      <c r="Y11" s="2162"/>
      <c r="Z11" s="2162"/>
      <c r="AA11" s="2162"/>
      <c r="AB11" s="2162"/>
      <c r="AC11" s="2162"/>
      <c r="AD11" s="2162"/>
      <c r="AE11" s="2162"/>
      <c r="AF11" s="2162"/>
      <c r="AG11" s="2162"/>
      <c r="AH11" s="2162"/>
      <c r="AI11" s="2162"/>
      <c r="AJ11" s="2162"/>
      <c r="AK11" s="2162"/>
    </row>
    <row r="12" spans="1:37" ht="6" customHeight="1">
      <c r="A12" s="2164"/>
      <c r="B12" s="2164"/>
      <c r="C12" s="2164"/>
      <c r="D12" s="2164"/>
      <c r="E12" s="2164"/>
      <c r="F12" s="2163"/>
      <c r="G12" s="2163"/>
      <c r="H12" s="2163"/>
      <c r="I12" s="2163"/>
      <c r="J12" s="2163"/>
      <c r="K12" s="2163"/>
      <c r="L12" s="2163"/>
      <c r="M12" s="2163"/>
      <c r="N12" s="2163"/>
      <c r="O12" s="2163"/>
      <c r="P12" s="2163"/>
      <c r="Q12" s="2163"/>
      <c r="R12" s="2163"/>
      <c r="S12" s="2163"/>
      <c r="T12" s="2163"/>
      <c r="U12" s="2163"/>
      <c r="V12" s="2163"/>
      <c r="W12" s="2163"/>
      <c r="X12" s="2163"/>
      <c r="Y12" s="2165"/>
      <c r="Z12" s="2165"/>
      <c r="AA12" s="2165"/>
      <c r="AB12" s="2165"/>
      <c r="AC12" s="2165"/>
      <c r="AD12" s="2165"/>
      <c r="AE12" s="2165"/>
      <c r="AF12" s="2165"/>
      <c r="AG12" s="2165"/>
      <c r="AH12" s="2165"/>
      <c r="AI12" s="2165"/>
      <c r="AJ12" s="2165"/>
      <c r="AK12" s="2165"/>
    </row>
    <row r="13" spans="1:37" s="2119" customFormat="1" ht="6" customHeight="1">
      <c r="A13" s="2162"/>
      <c r="B13" s="2162"/>
      <c r="C13" s="2162"/>
      <c r="D13" s="2162"/>
      <c r="E13" s="2162"/>
      <c r="F13" s="2163"/>
      <c r="G13" s="2163"/>
      <c r="H13" s="2163"/>
      <c r="I13" s="2163"/>
      <c r="J13" s="2163"/>
      <c r="K13" s="2163"/>
      <c r="L13" s="2163"/>
      <c r="M13" s="2163"/>
      <c r="N13" s="2163"/>
      <c r="O13" s="2163"/>
      <c r="P13" s="2163"/>
      <c r="Q13" s="2163"/>
      <c r="R13" s="2163"/>
      <c r="S13" s="2163"/>
      <c r="T13" s="2163"/>
      <c r="U13" s="2163"/>
      <c r="V13" s="2163"/>
      <c r="W13" s="2163"/>
      <c r="X13" s="2163"/>
      <c r="Y13" s="2162"/>
      <c r="Z13" s="2162"/>
      <c r="AA13" s="2162"/>
      <c r="AB13" s="2162"/>
      <c r="AC13" s="2162"/>
      <c r="AD13" s="2162"/>
      <c r="AE13" s="2162"/>
      <c r="AF13" s="2162"/>
      <c r="AG13" s="2162"/>
      <c r="AH13" s="2162"/>
      <c r="AI13" s="2162"/>
      <c r="AJ13" s="2162"/>
      <c r="AK13" s="2162"/>
    </row>
    <row r="14" spans="1:37" ht="15.75" customHeight="1" thickBot="1">
      <c r="A14" s="2166"/>
      <c r="B14" s="2166"/>
      <c r="C14" s="2166"/>
      <c r="D14" s="2166"/>
      <c r="E14" s="2166"/>
      <c r="F14" s="2167"/>
      <c r="G14" s="2167"/>
      <c r="H14" s="2167"/>
    </row>
    <row r="15" spans="1:37" s="2176" customFormat="1" ht="12.75" customHeight="1">
      <c r="A15" s="2168" t="s">
        <v>1029</v>
      </c>
      <c r="B15" s="2169"/>
      <c r="C15" s="2169"/>
      <c r="D15" s="2169"/>
      <c r="E15" s="2170"/>
      <c r="F15" s="2171" t="s">
        <v>1030</v>
      </c>
      <c r="G15" s="2172"/>
      <c r="H15" s="2173"/>
      <c r="I15" s="2173"/>
      <c r="J15" s="2173"/>
      <c r="K15" s="2173"/>
      <c r="L15" s="2173"/>
      <c r="M15" s="2173"/>
      <c r="N15" s="2173"/>
      <c r="O15" s="2173"/>
      <c r="P15" s="2173"/>
      <c r="Q15" s="2173"/>
      <c r="R15" s="2173"/>
      <c r="S15" s="2174"/>
      <c r="T15" s="2173"/>
      <c r="U15" s="2173"/>
      <c r="V15" s="2173"/>
      <c r="W15" s="2173"/>
      <c r="X15" s="2173"/>
      <c r="Y15" s="2173"/>
      <c r="Z15" s="2173"/>
      <c r="AA15" s="2173"/>
      <c r="AB15" s="2173"/>
      <c r="AC15" s="2173"/>
      <c r="AD15" s="2173"/>
      <c r="AE15" s="2173"/>
      <c r="AF15" s="2173"/>
      <c r="AG15" s="2173"/>
      <c r="AH15" s="2173"/>
      <c r="AI15" s="2173"/>
      <c r="AJ15" s="2173"/>
      <c r="AK15" s="2175" t="s">
        <v>145</v>
      </c>
    </row>
    <row r="16" spans="1:37" ht="23.25" customHeight="1" thickBot="1">
      <c r="A16" s="2177" t="s">
        <v>1031</v>
      </c>
      <c r="B16" s="2178" t="s">
        <v>1032</v>
      </c>
      <c r="C16" s="2178" t="s">
        <v>1033</v>
      </c>
      <c r="D16" s="2179" t="s">
        <v>1034</v>
      </c>
      <c r="E16" s="2180" t="s">
        <v>1035</v>
      </c>
      <c r="F16" s="2181">
        <v>1</v>
      </c>
      <c r="G16" s="2181">
        <v>2</v>
      </c>
      <c r="H16" s="2181">
        <v>3</v>
      </c>
      <c r="I16" s="2182">
        <v>4</v>
      </c>
      <c r="J16" s="2181">
        <v>5</v>
      </c>
      <c r="K16" s="2181">
        <v>6</v>
      </c>
      <c r="L16" s="2181">
        <v>7</v>
      </c>
      <c r="M16" s="2181">
        <v>8</v>
      </c>
      <c r="N16" s="2181">
        <v>9</v>
      </c>
      <c r="O16" s="2181">
        <v>10</v>
      </c>
      <c r="P16" s="2182">
        <v>11</v>
      </c>
      <c r="Q16" s="2181">
        <v>12</v>
      </c>
      <c r="R16" s="2181">
        <v>13</v>
      </c>
      <c r="S16" s="2181">
        <v>14</v>
      </c>
      <c r="T16" s="2181">
        <v>15</v>
      </c>
      <c r="U16" s="2181">
        <v>16</v>
      </c>
      <c r="V16" s="2181">
        <v>17</v>
      </c>
      <c r="W16" s="2182">
        <v>18</v>
      </c>
      <c r="X16" s="2181">
        <v>19</v>
      </c>
      <c r="Y16" s="2181">
        <v>20</v>
      </c>
      <c r="Z16" s="2181">
        <v>21</v>
      </c>
      <c r="AA16" s="2181">
        <v>22</v>
      </c>
      <c r="AB16" s="2181">
        <v>23</v>
      </c>
      <c r="AC16" s="2181">
        <v>24</v>
      </c>
      <c r="AD16" s="2182">
        <v>25</v>
      </c>
      <c r="AE16" s="2181">
        <v>26</v>
      </c>
      <c r="AF16" s="2181">
        <v>27</v>
      </c>
      <c r="AG16" s="2181">
        <v>28</v>
      </c>
      <c r="AH16" s="2181">
        <v>29</v>
      </c>
      <c r="AI16" s="2181">
        <v>30</v>
      </c>
      <c r="AJ16" s="2181"/>
      <c r="AK16" s="2183" t="s">
        <v>1036</v>
      </c>
    </row>
    <row r="17" spans="1:37" ht="3" customHeight="1" thickBot="1">
      <c r="A17" s="2184"/>
      <c r="B17" s="2184"/>
      <c r="C17" s="2184"/>
      <c r="D17" s="2184"/>
      <c r="E17" s="2184"/>
      <c r="F17" s="2119"/>
      <c r="G17" s="2119"/>
      <c r="H17" s="2119"/>
      <c r="I17" s="2119"/>
      <c r="J17" s="2119"/>
      <c r="K17" s="2119"/>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c r="AH17" s="2119"/>
      <c r="AI17" s="2119"/>
      <c r="AJ17" s="2119"/>
      <c r="AK17" s="2184"/>
    </row>
    <row r="18" spans="1:37" s="2193" customFormat="1" ht="20.100000000000001" customHeight="1">
      <c r="A18" s="2185"/>
      <c r="B18" s="2186"/>
      <c r="C18" s="2187"/>
      <c r="D18" s="2186"/>
      <c r="E18" s="2188"/>
      <c r="F18" s="2189"/>
      <c r="G18" s="2190"/>
      <c r="H18" s="2190"/>
      <c r="I18" s="2191"/>
      <c r="J18" s="2190"/>
      <c r="K18" s="2190"/>
      <c r="L18" s="2190"/>
      <c r="M18" s="2190"/>
      <c r="N18" s="2190"/>
      <c r="O18" s="2190"/>
      <c r="P18" s="2191"/>
      <c r="Q18" s="2190"/>
      <c r="R18" s="2190"/>
      <c r="S18" s="2190"/>
      <c r="T18" s="2190"/>
      <c r="U18" s="2190"/>
      <c r="V18" s="2190"/>
      <c r="W18" s="2191"/>
      <c r="X18" s="2190"/>
      <c r="Y18" s="2190"/>
      <c r="Z18" s="2190"/>
      <c r="AA18" s="2190"/>
      <c r="AB18" s="2190"/>
      <c r="AC18" s="2190"/>
      <c r="AD18" s="2191"/>
      <c r="AE18" s="2190"/>
      <c r="AF18" s="2190"/>
      <c r="AG18" s="2190"/>
      <c r="AH18" s="2190"/>
      <c r="AI18" s="2190"/>
      <c r="AJ18" s="2190"/>
      <c r="AK18" s="2192"/>
    </row>
    <row r="19" spans="1:37" s="2193" customFormat="1" ht="20.100000000000001" customHeight="1">
      <c r="A19" s="2194" t="s">
        <v>1037</v>
      </c>
      <c r="B19" s="2194" t="s">
        <v>1038</v>
      </c>
      <c r="C19" s="2195"/>
      <c r="D19" s="2196"/>
      <c r="E19" s="2197"/>
      <c r="F19" s="2198"/>
      <c r="G19" s="2198"/>
      <c r="H19" s="2198"/>
      <c r="I19" s="2199"/>
      <c r="J19" s="2198"/>
      <c r="K19" s="2198"/>
      <c r="L19" s="2198"/>
      <c r="M19" s="2198"/>
      <c r="N19" s="2198"/>
      <c r="O19" s="2198"/>
      <c r="P19" s="2199"/>
      <c r="Q19" s="2198"/>
      <c r="R19" s="2198"/>
      <c r="S19" s="2198"/>
      <c r="T19" s="2198"/>
      <c r="U19" s="2198"/>
      <c r="V19" s="2198"/>
      <c r="W19" s="2199"/>
      <c r="X19" s="2198"/>
      <c r="Y19" s="2198"/>
      <c r="Z19" s="2198"/>
      <c r="AA19" s="2198"/>
      <c r="AB19" s="2198"/>
      <c r="AC19" s="2198"/>
      <c r="AD19" s="2199"/>
      <c r="AE19" s="2198"/>
      <c r="AF19" s="2198"/>
      <c r="AG19" s="2198"/>
      <c r="AH19" s="2198"/>
      <c r="AI19" s="2198"/>
      <c r="AJ19" s="2198"/>
      <c r="AK19" s="2200"/>
    </row>
    <row r="20" spans="1:37" s="2193" customFormat="1" ht="20.100000000000001" customHeight="1">
      <c r="A20" s="2194" t="s">
        <v>1037</v>
      </c>
      <c r="B20" s="2194" t="s">
        <v>1038</v>
      </c>
      <c r="C20" s="2195"/>
      <c r="D20" s="2196"/>
      <c r="E20" s="2201"/>
      <c r="F20" s="2198"/>
      <c r="G20" s="2198"/>
      <c r="H20" s="2198"/>
      <c r="I20" s="2199"/>
      <c r="J20" s="2198"/>
      <c r="K20" s="2198"/>
      <c r="L20" s="2198"/>
      <c r="M20" s="2198"/>
      <c r="N20" s="2198"/>
      <c r="O20" s="2198"/>
      <c r="P20" s="2199"/>
      <c r="Q20" s="2198"/>
      <c r="R20" s="2198"/>
      <c r="S20" s="2198"/>
      <c r="T20" s="2198"/>
      <c r="U20" s="2198"/>
      <c r="V20" s="2198"/>
      <c r="W20" s="2199"/>
      <c r="X20" s="2198"/>
      <c r="Y20" s="2198"/>
      <c r="Z20" s="2198"/>
      <c r="AA20" s="2198"/>
      <c r="AB20" s="2198"/>
      <c r="AC20" s="2198"/>
      <c r="AD20" s="2199"/>
      <c r="AE20" s="2198"/>
      <c r="AF20" s="2198"/>
      <c r="AG20" s="2198"/>
      <c r="AH20" s="2198"/>
      <c r="AI20" s="2198"/>
      <c r="AJ20" s="2198"/>
      <c r="AK20" s="2202"/>
    </row>
    <row r="21" spans="1:37" s="2193" customFormat="1" ht="20.100000000000001" customHeight="1">
      <c r="A21" s="2194" t="s">
        <v>1037</v>
      </c>
      <c r="B21" s="2194" t="s">
        <v>1039</v>
      </c>
      <c r="C21" s="2195"/>
      <c r="D21" s="2196"/>
      <c r="E21" s="2201"/>
      <c r="F21" s="2198"/>
      <c r="G21" s="2198"/>
      <c r="H21" s="2198"/>
      <c r="I21" s="2199"/>
      <c r="J21" s="2198"/>
      <c r="K21" s="2198"/>
      <c r="L21" s="2198"/>
      <c r="M21" s="2198"/>
      <c r="N21" s="2198"/>
      <c r="O21" s="2198"/>
      <c r="P21" s="2199"/>
      <c r="Q21" s="2198"/>
      <c r="R21" s="2198"/>
      <c r="S21" s="2198"/>
      <c r="T21" s="2198"/>
      <c r="U21" s="2198"/>
      <c r="V21" s="2198"/>
      <c r="W21" s="2199"/>
      <c r="X21" s="2198"/>
      <c r="Y21" s="2198"/>
      <c r="Z21" s="2198"/>
      <c r="AA21" s="2198"/>
      <c r="AB21" s="2198"/>
      <c r="AC21" s="2198"/>
      <c r="AD21" s="2199"/>
      <c r="AE21" s="2198"/>
      <c r="AF21" s="2198"/>
      <c r="AG21" s="2198"/>
      <c r="AH21" s="2198"/>
      <c r="AI21" s="2198"/>
      <c r="AJ21" s="2198"/>
      <c r="AK21" s="2202"/>
    </row>
    <row r="22" spans="1:37" s="2193" customFormat="1" ht="20.100000000000001" customHeight="1">
      <c r="A22" s="2194" t="s">
        <v>1040</v>
      </c>
      <c r="B22" s="2194" t="s">
        <v>1041</v>
      </c>
      <c r="C22" s="2195"/>
      <c r="D22" s="2196"/>
      <c r="E22" s="2201"/>
      <c r="F22" s="2198"/>
      <c r="G22" s="2198"/>
      <c r="H22" s="2198"/>
      <c r="I22" s="2199"/>
      <c r="J22" s="2198"/>
      <c r="K22" s="2198"/>
      <c r="L22" s="2198"/>
      <c r="M22" s="2198"/>
      <c r="N22" s="2198"/>
      <c r="O22" s="2198"/>
      <c r="P22" s="2199"/>
      <c r="Q22" s="2198"/>
      <c r="R22" s="2198"/>
      <c r="S22" s="2198"/>
      <c r="T22" s="2198"/>
      <c r="U22" s="2198"/>
      <c r="V22" s="2198"/>
      <c r="W22" s="2199"/>
      <c r="X22" s="2198"/>
      <c r="Y22" s="2198"/>
      <c r="Z22" s="2198"/>
      <c r="AA22" s="2198"/>
      <c r="AB22" s="2198"/>
      <c r="AC22" s="2198"/>
      <c r="AD22" s="2199"/>
      <c r="AE22" s="2198"/>
      <c r="AF22" s="2198"/>
      <c r="AG22" s="2198"/>
      <c r="AH22" s="2198"/>
      <c r="AI22" s="2198"/>
      <c r="AJ22" s="2198"/>
      <c r="AK22" s="2202"/>
    </row>
    <row r="23" spans="1:37" s="2193" customFormat="1" ht="20.100000000000001" customHeight="1">
      <c r="A23" s="2203"/>
      <c r="B23" s="2196"/>
      <c r="C23" s="2195"/>
      <c r="D23" s="2196"/>
      <c r="E23" s="2201"/>
      <c r="F23" s="2204"/>
      <c r="G23" s="2205"/>
      <c r="H23" s="2205"/>
      <c r="I23" s="2199"/>
      <c r="J23" s="2205"/>
      <c r="K23" s="2205"/>
      <c r="L23" s="2205"/>
      <c r="M23" s="2205"/>
      <c r="N23" s="2205"/>
      <c r="O23" s="2205"/>
      <c r="P23" s="2199"/>
      <c r="Q23" s="2205"/>
      <c r="R23" s="2205"/>
      <c r="S23" s="2205"/>
      <c r="T23" s="2205"/>
      <c r="U23" s="2205"/>
      <c r="V23" s="2205"/>
      <c r="W23" s="2199"/>
      <c r="X23" s="2205"/>
      <c r="Y23" s="2205"/>
      <c r="Z23" s="2205"/>
      <c r="AA23" s="2205"/>
      <c r="AB23" s="2205"/>
      <c r="AC23" s="2205"/>
      <c r="AD23" s="2199"/>
      <c r="AE23" s="2205"/>
      <c r="AF23" s="2205"/>
      <c r="AG23" s="2205"/>
      <c r="AH23" s="2205"/>
      <c r="AI23" s="2205"/>
      <c r="AJ23" s="2205"/>
      <c r="AK23" s="2202"/>
    </row>
    <row r="24" spans="1:37" ht="20.100000000000001" customHeight="1">
      <c r="A24" s="2206"/>
      <c r="B24" s="2207"/>
      <c r="C24" s="2207"/>
      <c r="D24" s="2207"/>
      <c r="E24" s="2208"/>
      <c r="F24" s="2204"/>
      <c r="G24" s="2205"/>
      <c r="H24" s="2205"/>
      <c r="I24" s="2199"/>
      <c r="J24" s="2205"/>
      <c r="K24" s="2205"/>
      <c r="L24" s="2205"/>
      <c r="M24" s="2205"/>
      <c r="N24" s="2205"/>
      <c r="O24" s="2205"/>
      <c r="P24" s="2199"/>
      <c r="Q24" s="2205"/>
      <c r="R24" s="2205"/>
      <c r="S24" s="2205"/>
      <c r="T24" s="2205"/>
      <c r="U24" s="2205"/>
      <c r="V24" s="2205"/>
      <c r="W24" s="2199"/>
      <c r="X24" s="2205"/>
      <c r="Y24" s="2205"/>
      <c r="Z24" s="2205"/>
      <c r="AA24" s="2205"/>
      <c r="AB24" s="2205"/>
      <c r="AC24" s="2205"/>
      <c r="AD24" s="2199"/>
      <c r="AE24" s="2205"/>
      <c r="AF24" s="2205"/>
      <c r="AG24" s="2205"/>
      <c r="AH24" s="2205"/>
      <c r="AI24" s="2205"/>
      <c r="AJ24" s="2205"/>
      <c r="AK24" s="2208"/>
    </row>
    <row r="25" spans="1:37" ht="20.100000000000001" customHeight="1">
      <c r="A25" s="2206"/>
      <c r="B25" s="2209"/>
      <c r="C25" s="2209"/>
      <c r="D25" s="2207"/>
      <c r="E25" s="2210"/>
      <c r="F25" s="2204"/>
      <c r="G25" s="2211"/>
      <c r="H25" s="2211"/>
      <c r="I25" s="2199"/>
      <c r="J25" s="2211"/>
      <c r="K25" s="2211"/>
      <c r="L25" s="2211"/>
      <c r="M25" s="2211"/>
      <c r="N25" s="2211"/>
      <c r="O25" s="2211"/>
      <c r="P25" s="2199"/>
      <c r="Q25" s="2211"/>
      <c r="R25" s="2211"/>
      <c r="S25" s="2211"/>
      <c r="T25" s="2211"/>
      <c r="U25" s="2211"/>
      <c r="V25" s="2211"/>
      <c r="W25" s="2199"/>
      <c r="X25" s="2211"/>
      <c r="Y25" s="2211"/>
      <c r="Z25" s="2211"/>
      <c r="AA25" s="2211"/>
      <c r="AB25" s="2211"/>
      <c r="AC25" s="2211"/>
      <c r="AD25" s="2199"/>
      <c r="AE25" s="2211"/>
      <c r="AF25" s="2211"/>
      <c r="AG25" s="2211"/>
      <c r="AH25" s="2211"/>
      <c r="AI25" s="2211"/>
      <c r="AJ25" s="2211"/>
      <c r="AK25" s="2208"/>
    </row>
    <row r="26" spans="1:37" ht="20.100000000000001" customHeight="1">
      <c r="A26" s="2206"/>
      <c r="B26" s="2207"/>
      <c r="C26" s="2207"/>
      <c r="D26" s="2207"/>
      <c r="E26" s="2212"/>
      <c r="F26" s="2204"/>
      <c r="G26" s="2205"/>
      <c r="H26" s="2205"/>
      <c r="I26" s="2199"/>
      <c r="J26" s="2205"/>
      <c r="K26" s="2205"/>
      <c r="L26" s="2205"/>
      <c r="M26" s="2205"/>
      <c r="N26" s="2205"/>
      <c r="O26" s="2205"/>
      <c r="P26" s="2199"/>
      <c r="Q26" s="2205"/>
      <c r="R26" s="2205"/>
      <c r="S26" s="2205"/>
      <c r="T26" s="2205"/>
      <c r="U26" s="2205"/>
      <c r="V26" s="2205"/>
      <c r="W26" s="2199"/>
      <c r="X26" s="2205"/>
      <c r="Y26" s="2205"/>
      <c r="Z26" s="2205"/>
      <c r="AA26" s="2205"/>
      <c r="AB26" s="2205"/>
      <c r="AC26" s="2205"/>
      <c r="AD26" s="2199"/>
      <c r="AE26" s="2205"/>
      <c r="AF26" s="2205"/>
      <c r="AG26" s="2205"/>
      <c r="AH26" s="2205"/>
      <c r="AI26" s="2205"/>
      <c r="AJ26" s="2205"/>
      <c r="AK26" s="2208"/>
    </row>
    <row r="27" spans="1:37" ht="20.100000000000001" customHeight="1">
      <c r="A27" s="2206"/>
      <c r="B27" s="2209"/>
      <c r="C27" s="2209"/>
      <c r="D27" s="2209"/>
      <c r="E27" s="2210"/>
      <c r="F27" s="2204"/>
      <c r="G27" s="2211"/>
      <c r="H27" s="2211"/>
      <c r="I27" s="2199"/>
      <c r="J27" s="2211"/>
      <c r="K27" s="2211"/>
      <c r="L27" s="2211"/>
      <c r="M27" s="2211"/>
      <c r="N27" s="2211"/>
      <c r="O27" s="2211"/>
      <c r="P27" s="2199"/>
      <c r="Q27" s="2211"/>
      <c r="R27" s="2211"/>
      <c r="S27" s="2211"/>
      <c r="T27" s="2211"/>
      <c r="U27" s="2211"/>
      <c r="V27" s="2211"/>
      <c r="W27" s="2199"/>
      <c r="X27" s="2211"/>
      <c r="Y27" s="2211"/>
      <c r="Z27" s="2211"/>
      <c r="AA27" s="2211"/>
      <c r="AB27" s="2211"/>
      <c r="AC27" s="2211"/>
      <c r="AD27" s="2199"/>
      <c r="AE27" s="2211"/>
      <c r="AF27" s="2211"/>
      <c r="AG27" s="2211"/>
      <c r="AH27" s="2211"/>
      <c r="AI27" s="2211"/>
      <c r="AJ27" s="2211"/>
      <c r="AK27" s="2213"/>
    </row>
    <row r="28" spans="1:37" ht="20.100000000000001" customHeight="1" thickBot="1">
      <c r="A28" s="2214"/>
      <c r="B28" s="2215"/>
      <c r="C28" s="2215"/>
      <c r="D28" s="2215"/>
      <c r="E28" s="2216"/>
      <c r="F28" s="2217"/>
      <c r="G28" s="2217"/>
      <c r="H28" s="2217"/>
      <c r="I28" s="2218"/>
      <c r="J28" s="2217"/>
      <c r="K28" s="2217"/>
      <c r="L28" s="2217"/>
      <c r="M28" s="2217"/>
      <c r="N28" s="2217"/>
      <c r="O28" s="2217"/>
      <c r="P28" s="2218"/>
      <c r="Q28" s="2217"/>
      <c r="R28" s="2217"/>
      <c r="S28" s="2217"/>
      <c r="T28" s="2217"/>
      <c r="U28" s="2217"/>
      <c r="V28" s="2217"/>
      <c r="W28" s="2218"/>
      <c r="X28" s="2217"/>
      <c r="Y28" s="2217"/>
      <c r="Z28" s="2217"/>
      <c r="AA28" s="2217"/>
      <c r="AB28" s="2217"/>
      <c r="AC28" s="2217"/>
      <c r="AD28" s="2218"/>
      <c r="AE28" s="2217"/>
      <c r="AF28" s="2217"/>
      <c r="AG28" s="2217"/>
      <c r="AH28" s="2217"/>
      <c r="AI28" s="2217"/>
      <c r="AJ28" s="2217"/>
      <c r="AK28" s="2219"/>
    </row>
    <row r="29" spans="1:37" ht="12.75" customHeight="1">
      <c r="A29" s="2220"/>
      <c r="B29" s="2220"/>
      <c r="C29" s="2220"/>
      <c r="D29" s="2220"/>
      <c r="E29" s="2220"/>
      <c r="F29" s="2221"/>
      <c r="G29" s="2221"/>
      <c r="H29" s="2221"/>
      <c r="I29" s="2221"/>
      <c r="J29" s="2221"/>
      <c r="K29" s="2221"/>
      <c r="L29" s="2221"/>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113"/>
    </row>
    <row r="30" spans="1:37" ht="12.75" customHeight="1">
      <c r="A30" s="2220"/>
      <c r="B30" s="2220"/>
      <c r="C30" s="2220"/>
      <c r="D30" s="2220"/>
      <c r="E30" s="2220"/>
      <c r="F30" s="2221"/>
      <c r="G30" s="2221"/>
      <c r="H30" s="2221"/>
      <c r="I30" s="2221"/>
      <c r="J30" s="2221"/>
      <c r="K30" s="2221"/>
      <c r="L30" s="2221"/>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113"/>
    </row>
    <row r="31" spans="1:37" ht="12.75" customHeight="1">
      <c r="A31" s="2220"/>
      <c r="B31" s="2113"/>
      <c r="C31" s="2113"/>
      <c r="D31" s="2113"/>
      <c r="E31" s="2220"/>
      <c r="AK31" s="2113"/>
    </row>
    <row r="32" spans="1:37" ht="12.75" customHeight="1">
      <c r="A32" s="2222"/>
      <c r="B32" s="2223" t="s">
        <v>1042</v>
      </c>
      <c r="E32" s="2224" t="s">
        <v>1043</v>
      </c>
      <c r="N32" s="2176" t="s">
        <v>1044</v>
      </c>
      <c r="AE32" s="2176" t="s">
        <v>1045</v>
      </c>
      <c r="AK32" s="2113"/>
    </row>
    <row r="33" spans="1:37" ht="12.75" customHeight="1">
      <c r="A33" s="2220"/>
      <c r="B33" s="2113"/>
      <c r="AK33" s="2113"/>
    </row>
    <row r="34" spans="1:37" ht="12.75" customHeight="1">
      <c r="A34" s="2220"/>
      <c r="B34" s="2113"/>
      <c r="AK34" s="2113"/>
    </row>
    <row r="35" spans="1:37" ht="12.75" customHeight="1">
      <c r="A35" s="2220"/>
      <c r="B35" s="2113"/>
      <c r="AK35" s="2113"/>
    </row>
    <row r="36" spans="1:37" ht="12.75" customHeight="1">
      <c r="A36" s="2220"/>
      <c r="B36" s="2113"/>
      <c r="AK36" s="2113"/>
    </row>
    <row r="37" spans="1:37" ht="12.75" customHeight="1">
      <c r="A37" s="2220"/>
      <c r="B37" s="2113"/>
      <c r="AK37" s="2113"/>
    </row>
    <row r="38" spans="1:37" ht="12.75" customHeight="1">
      <c r="A38" s="2225"/>
      <c r="B38" s="2113"/>
      <c r="AK38" s="2113"/>
    </row>
    <row r="39" spans="1:37" ht="12.75" customHeight="1">
      <c r="A39" s="2225"/>
      <c r="B39" s="2113"/>
      <c r="AK39" s="2113"/>
    </row>
    <row r="40" spans="1:37" ht="12.75" customHeight="1">
      <c r="A40" s="2220"/>
      <c r="B40" s="2113"/>
      <c r="C40" s="2113"/>
      <c r="D40" s="2113"/>
      <c r="E40" s="2220"/>
    </row>
    <row r="41" spans="1:37" ht="12.75" customHeight="1">
      <c r="A41" s="2155"/>
      <c r="B41" s="2156"/>
      <c r="C41" s="2156"/>
      <c r="D41" s="2156"/>
      <c r="E41" s="2156"/>
      <c r="F41" s="2156"/>
      <c r="G41" s="2156"/>
      <c r="H41" s="2156"/>
      <c r="I41" s="2226"/>
      <c r="J41" s="2226"/>
      <c r="K41" s="2226"/>
      <c r="L41" s="2226"/>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row>
    <row r="42" spans="1:37" ht="12.75" customHeight="1">
      <c r="A42" s="2119"/>
      <c r="B42" s="2119"/>
      <c r="C42" s="2119"/>
      <c r="D42" s="2119"/>
      <c r="E42" s="2119"/>
      <c r="F42" s="2119"/>
      <c r="G42" s="2119"/>
      <c r="H42" s="2227"/>
      <c r="I42" s="2119"/>
      <c r="J42" s="2119"/>
      <c r="K42" s="2119"/>
      <c r="L42" s="2119"/>
      <c r="M42" s="2119"/>
      <c r="N42" s="2119"/>
      <c r="O42" s="2119"/>
      <c r="P42" s="2119"/>
      <c r="Q42" s="2119"/>
      <c r="R42" s="2119"/>
      <c r="S42" s="2119"/>
      <c r="T42" s="2119"/>
      <c r="U42" s="2119"/>
      <c r="V42" s="2119"/>
      <c r="W42" s="2119"/>
      <c r="X42" s="2119"/>
      <c r="Y42" s="2119"/>
      <c r="Z42" s="2119"/>
      <c r="AA42" s="2119"/>
      <c r="AB42" s="2119"/>
      <c r="AC42" s="2119"/>
      <c r="AD42" s="2119"/>
      <c r="AE42" s="2119"/>
      <c r="AF42" s="2119"/>
      <c r="AG42" s="2119"/>
      <c r="AH42" s="2119"/>
      <c r="AI42" s="2119"/>
      <c r="AJ42" s="2119"/>
      <c r="AK42" s="2157"/>
    </row>
  </sheetData>
  <mergeCells count="6">
    <mergeCell ref="A2:AK2"/>
    <mergeCell ref="A3:AK3"/>
    <mergeCell ref="A4:AK4"/>
    <mergeCell ref="B6:AK6"/>
    <mergeCell ref="A10:AK10"/>
    <mergeCell ref="F11:X13"/>
  </mergeCells>
  <printOptions horizontalCentered="1"/>
  <pageMargins left="0.39000000000000007" right="0.39000000000000007" top="0.39000000000000007" bottom="0.39000000000000007" header="0.39000000000000007" footer="0.39000000000000007"/>
  <pageSetup scale="93" orientation="landscape" r:id="rId1"/>
  <headerFooter alignWithMargins="0">
    <oddHeader>&amp;R&amp;"Arial,Negrita"&amp;12&amp;K000000FORMATO E.P. 012.4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2"/>
  <sheetViews>
    <sheetView view="pageBreakPreview" zoomScaleSheetLayoutView="100" workbookViewId="0">
      <selection activeCell="B10" sqref="B10:L10"/>
    </sheetView>
  </sheetViews>
  <sheetFormatPr baseColWidth="10" defaultRowHeight="12.75"/>
  <cols>
    <col min="1" max="1" width="20.7109375" style="278" customWidth="1"/>
    <col min="2" max="2" width="11.42578125" style="278"/>
    <col min="3" max="3" width="9.7109375" style="278" customWidth="1"/>
    <col min="4" max="4" width="9.85546875" style="278" customWidth="1"/>
    <col min="5" max="6" width="6.140625" style="278" customWidth="1"/>
    <col min="7" max="7" width="15.7109375" style="278" customWidth="1"/>
    <col min="8" max="11" width="11.42578125" style="278"/>
    <col min="12" max="12" width="14" style="278" customWidth="1"/>
    <col min="13" max="13" width="11.42578125" style="278"/>
    <col min="14" max="14" width="16.7109375" style="278" bestFit="1" customWidth="1"/>
    <col min="15" max="256" width="11.42578125" style="278"/>
    <col min="257" max="257" width="20.7109375" style="278" customWidth="1"/>
    <col min="258" max="258" width="11.42578125" style="278"/>
    <col min="259" max="259" width="9.7109375" style="278" customWidth="1"/>
    <col min="260" max="260" width="9.85546875" style="278" customWidth="1"/>
    <col min="261" max="262" width="6.140625" style="278" customWidth="1"/>
    <col min="263" max="263" width="15.7109375" style="278" customWidth="1"/>
    <col min="264" max="267" width="11.42578125" style="278"/>
    <col min="268" max="268" width="14" style="278" customWidth="1"/>
    <col min="269" max="269" width="11.42578125" style="278"/>
    <col min="270" max="270" width="16.7109375" style="278" bestFit="1" customWidth="1"/>
    <col min="271" max="512" width="11.42578125" style="278"/>
    <col min="513" max="513" width="20.7109375" style="278" customWidth="1"/>
    <col min="514" max="514" width="11.42578125" style="278"/>
    <col min="515" max="515" width="9.7109375" style="278" customWidth="1"/>
    <col min="516" max="516" width="9.85546875" style="278" customWidth="1"/>
    <col min="517" max="518" width="6.140625" style="278" customWidth="1"/>
    <col min="519" max="519" width="15.7109375" style="278" customWidth="1"/>
    <col min="520" max="523" width="11.42578125" style="278"/>
    <col min="524" max="524" width="14" style="278" customWidth="1"/>
    <col min="525" max="525" width="11.42578125" style="278"/>
    <col min="526" max="526" width="16.7109375" style="278" bestFit="1" customWidth="1"/>
    <col min="527" max="768" width="11.42578125" style="278"/>
    <col min="769" max="769" width="20.7109375" style="278" customWidth="1"/>
    <col min="770" max="770" width="11.42578125" style="278"/>
    <col min="771" max="771" width="9.7109375" style="278" customWidth="1"/>
    <col min="772" max="772" width="9.85546875" style="278" customWidth="1"/>
    <col min="773" max="774" width="6.140625" style="278" customWidth="1"/>
    <col min="775" max="775" width="15.7109375" style="278" customWidth="1"/>
    <col min="776" max="779" width="11.42578125" style="278"/>
    <col min="780" max="780" width="14" style="278" customWidth="1"/>
    <col min="781" max="781" width="11.42578125" style="278"/>
    <col min="782" max="782" width="16.7109375" style="278" bestFit="1" customWidth="1"/>
    <col min="783" max="1024" width="11.42578125" style="278"/>
    <col min="1025" max="1025" width="20.7109375" style="278" customWidth="1"/>
    <col min="1026" max="1026" width="11.42578125" style="278"/>
    <col min="1027" max="1027" width="9.7109375" style="278" customWidth="1"/>
    <col min="1028" max="1028" width="9.85546875" style="278" customWidth="1"/>
    <col min="1029" max="1030" width="6.140625" style="278" customWidth="1"/>
    <col min="1031" max="1031" width="15.7109375" style="278" customWidth="1"/>
    <col min="1032" max="1035" width="11.42578125" style="278"/>
    <col min="1036" max="1036" width="14" style="278" customWidth="1"/>
    <col min="1037" max="1037" width="11.42578125" style="278"/>
    <col min="1038" max="1038" width="16.7109375" style="278" bestFit="1" customWidth="1"/>
    <col min="1039" max="1280" width="11.42578125" style="278"/>
    <col min="1281" max="1281" width="20.7109375" style="278" customWidth="1"/>
    <col min="1282" max="1282" width="11.42578125" style="278"/>
    <col min="1283" max="1283" width="9.7109375" style="278" customWidth="1"/>
    <col min="1284" max="1284" width="9.85546875" style="278" customWidth="1"/>
    <col min="1285" max="1286" width="6.140625" style="278" customWidth="1"/>
    <col min="1287" max="1287" width="15.7109375" style="278" customWidth="1"/>
    <col min="1288" max="1291" width="11.42578125" style="278"/>
    <col min="1292" max="1292" width="14" style="278" customWidth="1"/>
    <col min="1293" max="1293" width="11.42578125" style="278"/>
    <col min="1294" max="1294" width="16.7109375" style="278" bestFit="1" customWidth="1"/>
    <col min="1295" max="1536" width="11.42578125" style="278"/>
    <col min="1537" max="1537" width="20.7109375" style="278" customWidth="1"/>
    <col min="1538" max="1538" width="11.42578125" style="278"/>
    <col min="1539" max="1539" width="9.7109375" style="278" customWidth="1"/>
    <col min="1540" max="1540" width="9.85546875" style="278" customWidth="1"/>
    <col min="1541" max="1542" width="6.140625" style="278" customWidth="1"/>
    <col min="1543" max="1543" width="15.7109375" style="278" customWidth="1"/>
    <col min="1544" max="1547" width="11.42578125" style="278"/>
    <col min="1548" max="1548" width="14" style="278" customWidth="1"/>
    <col min="1549" max="1549" width="11.42578125" style="278"/>
    <col min="1550" max="1550" width="16.7109375" style="278" bestFit="1" customWidth="1"/>
    <col min="1551" max="1792" width="11.42578125" style="278"/>
    <col min="1793" max="1793" width="20.7109375" style="278" customWidth="1"/>
    <col min="1794" max="1794" width="11.42578125" style="278"/>
    <col min="1795" max="1795" width="9.7109375" style="278" customWidth="1"/>
    <col min="1796" max="1796" width="9.85546875" style="278" customWidth="1"/>
    <col min="1797" max="1798" width="6.140625" style="278" customWidth="1"/>
    <col min="1799" max="1799" width="15.7109375" style="278" customWidth="1"/>
    <col min="1800" max="1803" width="11.42578125" style="278"/>
    <col min="1804" max="1804" width="14" style="278" customWidth="1"/>
    <col min="1805" max="1805" width="11.42578125" style="278"/>
    <col min="1806" max="1806" width="16.7109375" style="278" bestFit="1" customWidth="1"/>
    <col min="1807" max="2048" width="11.42578125" style="278"/>
    <col min="2049" max="2049" width="20.7109375" style="278" customWidth="1"/>
    <col min="2050" max="2050" width="11.42578125" style="278"/>
    <col min="2051" max="2051" width="9.7109375" style="278" customWidth="1"/>
    <col min="2052" max="2052" width="9.85546875" style="278" customWidth="1"/>
    <col min="2053" max="2054" width="6.140625" style="278" customWidth="1"/>
    <col min="2055" max="2055" width="15.7109375" style="278" customWidth="1"/>
    <col min="2056" max="2059" width="11.42578125" style="278"/>
    <col min="2060" max="2060" width="14" style="278" customWidth="1"/>
    <col min="2061" max="2061" width="11.42578125" style="278"/>
    <col min="2062" max="2062" width="16.7109375" style="278" bestFit="1" customWidth="1"/>
    <col min="2063" max="2304" width="11.42578125" style="278"/>
    <col min="2305" max="2305" width="20.7109375" style="278" customWidth="1"/>
    <col min="2306" max="2306" width="11.42578125" style="278"/>
    <col min="2307" max="2307" width="9.7109375" style="278" customWidth="1"/>
    <col min="2308" max="2308" width="9.85546875" style="278" customWidth="1"/>
    <col min="2309" max="2310" width="6.140625" style="278" customWidth="1"/>
    <col min="2311" max="2311" width="15.7109375" style="278" customWidth="1"/>
    <col min="2312" max="2315" width="11.42578125" style="278"/>
    <col min="2316" max="2316" width="14" style="278" customWidth="1"/>
    <col min="2317" max="2317" width="11.42578125" style="278"/>
    <col min="2318" max="2318" width="16.7109375" style="278" bestFit="1" customWidth="1"/>
    <col min="2319" max="2560" width="11.42578125" style="278"/>
    <col min="2561" max="2561" width="20.7109375" style="278" customWidth="1"/>
    <col min="2562" max="2562" width="11.42578125" style="278"/>
    <col min="2563" max="2563" width="9.7109375" style="278" customWidth="1"/>
    <col min="2564" max="2564" width="9.85546875" style="278" customWidth="1"/>
    <col min="2565" max="2566" width="6.140625" style="278" customWidth="1"/>
    <col min="2567" max="2567" width="15.7109375" style="278" customWidth="1"/>
    <col min="2568" max="2571" width="11.42578125" style="278"/>
    <col min="2572" max="2572" width="14" style="278" customWidth="1"/>
    <col min="2573" max="2573" width="11.42578125" style="278"/>
    <col min="2574" max="2574" width="16.7109375" style="278" bestFit="1" customWidth="1"/>
    <col min="2575" max="2816" width="11.42578125" style="278"/>
    <col min="2817" max="2817" width="20.7109375" style="278" customWidth="1"/>
    <col min="2818" max="2818" width="11.42578125" style="278"/>
    <col min="2819" max="2819" width="9.7109375" style="278" customWidth="1"/>
    <col min="2820" max="2820" width="9.85546875" style="278" customWidth="1"/>
    <col min="2821" max="2822" width="6.140625" style="278" customWidth="1"/>
    <col min="2823" max="2823" width="15.7109375" style="278" customWidth="1"/>
    <col min="2824" max="2827" width="11.42578125" style="278"/>
    <col min="2828" max="2828" width="14" style="278" customWidth="1"/>
    <col min="2829" max="2829" width="11.42578125" style="278"/>
    <col min="2830" max="2830" width="16.7109375" style="278" bestFit="1" customWidth="1"/>
    <col min="2831" max="3072" width="11.42578125" style="278"/>
    <col min="3073" max="3073" width="20.7109375" style="278" customWidth="1"/>
    <col min="3074" max="3074" width="11.42578125" style="278"/>
    <col min="3075" max="3075" width="9.7109375" style="278" customWidth="1"/>
    <col min="3076" max="3076" width="9.85546875" style="278" customWidth="1"/>
    <col min="3077" max="3078" width="6.140625" style="278" customWidth="1"/>
    <col min="3079" max="3079" width="15.7109375" style="278" customWidth="1"/>
    <col min="3080" max="3083" width="11.42578125" style="278"/>
    <col min="3084" max="3084" width="14" style="278" customWidth="1"/>
    <col min="3085" max="3085" width="11.42578125" style="278"/>
    <col min="3086" max="3086" width="16.7109375" style="278" bestFit="1" customWidth="1"/>
    <col min="3087" max="3328" width="11.42578125" style="278"/>
    <col min="3329" max="3329" width="20.7109375" style="278" customWidth="1"/>
    <col min="3330" max="3330" width="11.42578125" style="278"/>
    <col min="3331" max="3331" width="9.7109375" style="278" customWidth="1"/>
    <col min="3332" max="3332" width="9.85546875" style="278" customWidth="1"/>
    <col min="3333" max="3334" width="6.140625" style="278" customWidth="1"/>
    <col min="3335" max="3335" width="15.7109375" style="278" customWidth="1"/>
    <col min="3336" max="3339" width="11.42578125" style="278"/>
    <col min="3340" max="3340" width="14" style="278" customWidth="1"/>
    <col min="3341" max="3341" width="11.42578125" style="278"/>
    <col min="3342" max="3342" width="16.7109375" style="278" bestFit="1" customWidth="1"/>
    <col min="3343" max="3584" width="11.42578125" style="278"/>
    <col min="3585" max="3585" width="20.7109375" style="278" customWidth="1"/>
    <col min="3586" max="3586" width="11.42578125" style="278"/>
    <col min="3587" max="3587" width="9.7109375" style="278" customWidth="1"/>
    <col min="3588" max="3588" width="9.85546875" style="278" customWidth="1"/>
    <col min="3589" max="3590" width="6.140625" style="278" customWidth="1"/>
    <col min="3591" max="3591" width="15.7109375" style="278" customWidth="1"/>
    <col min="3592" max="3595" width="11.42578125" style="278"/>
    <col min="3596" max="3596" width="14" style="278" customWidth="1"/>
    <col min="3597" max="3597" width="11.42578125" style="278"/>
    <col min="3598" max="3598" width="16.7109375" style="278" bestFit="1" customWidth="1"/>
    <col min="3599" max="3840" width="11.42578125" style="278"/>
    <col min="3841" max="3841" width="20.7109375" style="278" customWidth="1"/>
    <col min="3842" max="3842" width="11.42578125" style="278"/>
    <col min="3843" max="3843" width="9.7109375" style="278" customWidth="1"/>
    <col min="3844" max="3844" width="9.85546875" style="278" customWidth="1"/>
    <col min="3845" max="3846" width="6.140625" style="278" customWidth="1"/>
    <col min="3847" max="3847" width="15.7109375" style="278" customWidth="1"/>
    <col min="3848" max="3851" width="11.42578125" style="278"/>
    <col min="3852" max="3852" width="14" style="278" customWidth="1"/>
    <col min="3853" max="3853" width="11.42578125" style="278"/>
    <col min="3854" max="3854" width="16.7109375" style="278" bestFit="1" customWidth="1"/>
    <col min="3855" max="4096" width="11.42578125" style="278"/>
    <col min="4097" max="4097" width="20.7109375" style="278" customWidth="1"/>
    <col min="4098" max="4098" width="11.42578125" style="278"/>
    <col min="4099" max="4099" width="9.7109375" style="278" customWidth="1"/>
    <col min="4100" max="4100" width="9.85546875" style="278" customWidth="1"/>
    <col min="4101" max="4102" width="6.140625" style="278" customWidth="1"/>
    <col min="4103" max="4103" width="15.7109375" style="278" customWidth="1"/>
    <col min="4104" max="4107" width="11.42578125" style="278"/>
    <col min="4108" max="4108" width="14" style="278" customWidth="1"/>
    <col min="4109" max="4109" width="11.42578125" style="278"/>
    <col min="4110" max="4110" width="16.7109375" style="278" bestFit="1" customWidth="1"/>
    <col min="4111" max="4352" width="11.42578125" style="278"/>
    <col min="4353" max="4353" width="20.7109375" style="278" customWidth="1"/>
    <col min="4354" max="4354" width="11.42578125" style="278"/>
    <col min="4355" max="4355" width="9.7109375" style="278" customWidth="1"/>
    <col min="4356" max="4356" width="9.85546875" style="278" customWidth="1"/>
    <col min="4357" max="4358" width="6.140625" style="278" customWidth="1"/>
    <col min="4359" max="4359" width="15.7109375" style="278" customWidth="1"/>
    <col min="4360" max="4363" width="11.42578125" style="278"/>
    <col min="4364" max="4364" width="14" style="278" customWidth="1"/>
    <col min="4365" max="4365" width="11.42578125" style="278"/>
    <col min="4366" max="4366" width="16.7109375" style="278" bestFit="1" customWidth="1"/>
    <col min="4367" max="4608" width="11.42578125" style="278"/>
    <col min="4609" max="4609" width="20.7109375" style="278" customWidth="1"/>
    <col min="4610" max="4610" width="11.42578125" style="278"/>
    <col min="4611" max="4611" width="9.7109375" style="278" customWidth="1"/>
    <col min="4612" max="4612" width="9.85546875" style="278" customWidth="1"/>
    <col min="4613" max="4614" width="6.140625" style="278" customWidth="1"/>
    <col min="4615" max="4615" width="15.7109375" style="278" customWidth="1"/>
    <col min="4616" max="4619" width="11.42578125" style="278"/>
    <col min="4620" max="4620" width="14" style="278" customWidth="1"/>
    <col min="4621" max="4621" width="11.42578125" style="278"/>
    <col min="4622" max="4622" width="16.7109375" style="278" bestFit="1" customWidth="1"/>
    <col min="4623" max="4864" width="11.42578125" style="278"/>
    <col min="4865" max="4865" width="20.7109375" style="278" customWidth="1"/>
    <col min="4866" max="4866" width="11.42578125" style="278"/>
    <col min="4867" max="4867" width="9.7109375" style="278" customWidth="1"/>
    <col min="4868" max="4868" width="9.85546875" style="278" customWidth="1"/>
    <col min="4869" max="4870" width="6.140625" style="278" customWidth="1"/>
    <col min="4871" max="4871" width="15.7109375" style="278" customWidth="1"/>
    <col min="4872" max="4875" width="11.42578125" style="278"/>
    <col min="4876" max="4876" width="14" style="278" customWidth="1"/>
    <col min="4877" max="4877" width="11.42578125" style="278"/>
    <col min="4878" max="4878" width="16.7109375" style="278" bestFit="1" customWidth="1"/>
    <col min="4879" max="5120" width="11.42578125" style="278"/>
    <col min="5121" max="5121" width="20.7109375" style="278" customWidth="1"/>
    <col min="5122" max="5122" width="11.42578125" style="278"/>
    <col min="5123" max="5123" width="9.7109375" style="278" customWidth="1"/>
    <col min="5124" max="5124" width="9.85546875" style="278" customWidth="1"/>
    <col min="5125" max="5126" width="6.140625" style="278" customWidth="1"/>
    <col min="5127" max="5127" width="15.7109375" style="278" customWidth="1"/>
    <col min="5128" max="5131" width="11.42578125" style="278"/>
    <col min="5132" max="5132" width="14" style="278" customWidth="1"/>
    <col min="5133" max="5133" width="11.42578125" style="278"/>
    <col min="5134" max="5134" width="16.7109375" style="278" bestFit="1" customWidth="1"/>
    <col min="5135" max="5376" width="11.42578125" style="278"/>
    <col min="5377" max="5377" width="20.7109375" style="278" customWidth="1"/>
    <col min="5378" max="5378" width="11.42578125" style="278"/>
    <col min="5379" max="5379" width="9.7109375" style="278" customWidth="1"/>
    <col min="5380" max="5380" width="9.85546875" style="278" customWidth="1"/>
    <col min="5381" max="5382" width="6.140625" style="278" customWidth="1"/>
    <col min="5383" max="5383" width="15.7109375" style="278" customWidth="1"/>
    <col min="5384" max="5387" width="11.42578125" style="278"/>
    <col min="5388" max="5388" width="14" style="278" customWidth="1"/>
    <col min="5389" max="5389" width="11.42578125" style="278"/>
    <col min="5390" max="5390" width="16.7109375" style="278" bestFit="1" customWidth="1"/>
    <col min="5391" max="5632" width="11.42578125" style="278"/>
    <col min="5633" max="5633" width="20.7109375" style="278" customWidth="1"/>
    <col min="5634" max="5634" width="11.42578125" style="278"/>
    <col min="5635" max="5635" width="9.7109375" style="278" customWidth="1"/>
    <col min="5636" max="5636" width="9.85546875" style="278" customWidth="1"/>
    <col min="5637" max="5638" width="6.140625" style="278" customWidth="1"/>
    <col min="5639" max="5639" width="15.7109375" style="278" customWidth="1"/>
    <col min="5640" max="5643" width="11.42578125" style="278"/>
    <col min="5644" max="5644" width="14" style="278" customWidth="1"/>
    <col min="5645" max="5645" width="11.42578125" style="278"/>
    <col min="5646" max="5646" width="16.7109375" style="278" bestFit="1" customWidth="1"/>
    <col min="5647" max="5888" width="11.42578125" style="278"/>
    <col min="5889" max="5889" width="20.7109375" style="278" customWidth="1"/>
    <col min="5890" max="5890" width="11.42578125" style="278"/>
    <col min="5891" max="5891" width="9.7109375" style="278" customWidth="1"/>
    <col min="5892" max="5892" width="9.85546875" style="278" customWidth="1"/>
    <col min="5893" max="5894" width="6.140625" style="278" customWidth="1"/>
    <col min="5895" max="5895" width="15.7109375" style="278" customWidth="1"/>
    <col min="5896" max="5899" width="11.42578125" style="278"/>
    <col min="5900" max="5900" width="14" style="278" customWidth="1"/>
    <col min="5901" max="5901" width="11.42578125" style="278"/>
    <col min="5902" max="5902" width="16.7109375" style="278" bestFit="1" customWidth="1"/>
    <col min="5903" max="6144" width="11.42578125" style="278"/>
    <col min="6145" max="6145" width="20.7109375" style="278" customWidth="1"/>
    <col min="6146" max="6146" width="11.42578125" style="278"/>
    <col min="6147" max="6147" width="9.7109375" style="278" customWidth="1"/>
    <col min="6148" max="6148" width="9.85546875" style="278" customWidth="1"/>
    <col min="6149" max="6150" width="6.140625" style="278" customWidth="1"/>
    <col min="6151" max="6151" width="15.7109375" style="278" customWidth="1"/>
    <col min="6152" max="6155" width="11.42578125" style="278"/>
    <col min="6156" max="6156" width="14" style="278" customWidth="1"/>
    <col min="6157" max="6157" width="11.42578125" style="278"/>
    <col min="6158" max="6158" width="16.7109375" style="278" bestFit="1" customWidth="1"/>
    <col min="6159" max="6400" width="11.42578125" style="278"/>
    <col min="6401" max="6401" width="20.7109375" style="278" customWidth="1"/>
    <col min="6402" max="6402" width="11.42578125" style="278"/>
    <col min="6403" max="6403" width="9.7109375" style="278" customWidth="1"/>
    <col min="6404" max="6404" width="9.85546875" style="278" customWidth="1"/>
    <col min="6405" max="6406" width="6.140625" style="278" customWidth="1"/>
    <col min="6407" max="6407" width="15.7109375" style="278" customWidth="1"/>
    <col min="6408" max="6411" width="11.42578125" style="278"/>
    <col min="6412" max="6412" width="14" style="278" customWidth="1"/>
    <col min="6413" max="6413" width="11.42578125" style="278"/>
    <col min="6414" max="6414" width="16.7109375" style="278" bestFit="1" customWidth="1"/>
    <col min="6415" max="6656" width="11.42578125" style="278"/>
    <col min="6657" max="6657" width="20.7109375" style="278" customWidth="1"/>
    <col min="6658" max="6658" width="11.42578125" style="278"/>
    <col min="6659" max="6659" width="9.7109375" style="278" customWidth="1"/>
    <col min="6660" max="6660" width="9.85546875" style="278" customWidth="1"/>
    <col min="6661" max="6662" width="6.140625" style="278" customWidth="1"/>
    <col min="6663" max="6663" width="15.7109375" style="278" customWidth="1"/>
    <col min="6664" max="6667" width="11.42578125" style="278"/>
    <col min="6668" max="6668" width="14" style="278" customWidth="1"/>
    <col min="6669" max="6669" width="11.42578125" style="278"/>
    <col min="6670" max="6670" width="16.7109375" style="278" bestFit="1" customWidth="1"/>
    <col min="6671" max="6912" width="11.42578125" style="278"/>
    <col min="6913" max="6913" width="20.7109375" style="278" customWidth="1"/>
    <col min="6914" max="6914" width="11.42578125" style="278"/>
    <col min="6915" max="6915" width="9.7109375" style="278" customWidth="1"/>
    <col min="6916" max="6916" width="9.85546875" style="278" customWidth="1"/>
    <col min="6917" max="6918" width="6.140625" style="278" customWidth="1"/>
    <col min="6919" max="6919" width="15.7109375" style="278" customWidth="1"/>
    <col min="6920" max="6923" width="11.42578125" style="278"/>
    <col min="6924" max="6924" width="14" style="278" customWidth="1"/>
    <col min="6925" max="6925" width="11.42578125" style="278"/>
    <col min="6926" max="6926" width="16.7109375" style="278" bestFit="1" customWidth="1"/>
    <col min="6927" max="7168" width="11.42578125" style="278"/>
    <col min="7169" max="7169" width="20.7109375" style="278" customWidth="1"/>
    <col min="7170" max="7170" width="11.42578125" style="278"/>
    <col min="7171" max="7171" width="9.7109375" style="278" customWidth="1"/>
    <col min="7172" max="7172" width="9.85546875" style="278" customWidth="1"/>
    <col min="7173" max="7174" width="6.140625" style="278" customWidth="1"/>
    <col min="7175" max="7175" width="15.7109375" style="278" customWidth="1"/>
    <col min="7176" max="7179" width="11.42578125" style="278"/>
    <col min="7180" max="7180" width="14" style="278" customWidth="1"/>
    <col min="7181" max="7181" width="11.42578125" style="278"/>
    <col min="7182" max="7182" width="16.7109375" style="278" bestFit="1" customWidth="1"/>
    <col min="7183" max="7424" width="11.42578125" style="278"/>
    <col min="7425" max="7425" width="20.7109375" style="278" customWidth="1"/>
    <col min="7426" max="7426" width="11.42578125" style="278"/>
    <col min="7427" max="7427" width="9.7109375" style="278" customWidth="1"/>
    <col min="7428" max="7428" width="9.85546875" style="278" customWidth="1"/>
    <col min="7429" max="7430" width="6.140625" style="278" customWidth="1"/>
    <col min="7431" max="7431" width="15.7109375" style="278" customWidth="1"/>
    <col min="7432" max="7435" width="11.42578125" style="278"/>
    <col min="7436" max="7436" width="14" style="278" customWidth="1"/>
    <col min="7437" max="7437" width="11.42578125" style="278"/>
    <col min="7438" max="7438" width="16.7109375" style="278" bestFit="1" customWidth="1"/>
    <col min="7439" max="7680" width="11.42578125" style="278"/>
    <col min="7681" max="7681" width="20.7109375" style="278" customWidth="1"/>
    <col min="7682" max="7682" width="11.42578125" style="278"/>
    <col min="7683" max="7683" width="9.7109375" style="278" customWidth="1"/>
    <col min="7684" max="7684" width="9.85546875" style="278" customWidth="1"/>
    <col min="7685" max="7686" width="6.140625" style="278" customWidth="1"/>
    <col min="7687" max="7687" width="15.7109375" style="278" customWidth="1"/>
    <col min="7688" max="7691" width="11.42578125" style="278"/>
    <col min="7692" max="7692" width="14" style="278" customWidth="1"/>
    <col min="7693" max="7693" width="11.42578125" style="278"/>
    <col min="7694" max="7694" width="16.7109375" style="278" bestFit="1" customWidth="1"/>
    <col min="7695" max="7936" width="11.42578125" style="278"/>
    <col min="7937" max="7937" width="20.7109375" style="278" customWidth="1"/>
    <col min="7938" max="7938" width="11.42578125" style="278"/>
    <col min="7939" max="7939" width="9.7109375" style="278" customWidth="1"/>
    <col min="7940" max="7940" width="9.85546875" style="278" customWidth="1"/>
    <col min="7941" max="7942" width="6.140625" style="278" customWidth="1"/>
    <col min="7943" max="7943" width="15.7109375" style="278" customWidth="1"/>
    <col min="7944" max="7947" width="11.42578125" style="278"/>
    <col min="7948" max="7948" width="14" style="278" customWidth="1"/>
    <col min="7949" max="7949" width="11.42578125" style="278"/>
    <col min="7950" max="7950" width="16.7109375" style="278" bestFit="1" customWidth="1"/>
    <col min="7951" max="8192" width="11.42578125" style="278"/>
    <col min="8193" max="8193" width="20.7109375" style="278" customWidth="1"/>
    <col min="8194" max="8194" width="11.42578125" style="278"/>
    <col min="8195" max="8195" width="9.7109375" style="278" customWidth="1"/>
    <col min="8196" max="8196" width="9.85546875" style="278" customWidth="1"/>
    <col min="8197" max="8198" width="6.140625" style="278" customWidth="1"/>
    <col min="8199" max="8199" width="15.7109375" style="278" customWidth="1"/>
    <col min="8200" max="8203" width="11.42578125" style="278"/>
    <col min="8204" max="8204" width="14" style="278" customWidth="1"/>
    <col min="8205" max="8205" width="11.42578125" style="278"/>
    <col min="8206" max="8206" width="16.7109375" style="278" bestFit="1" customWidth="1"/>
    <col min="8207" max="8448" width="11.42578125" style="278"/>
    <col min="8449" max="8449" width="20.7109375" style="278" customWidth="1"/>
    <col min="8450" max="8450" width="11.42578125" style="278"/>
    <col min="8451" max="8451" width="9.7109375" style="278" customWidth="1"/>
    <col min="8452" max="8452" width="9.85546875" style="278" customWidth="1"/>
    <col min="8453" max="8454" width="6.140625" style="278" customWidth="1"/>
    <col min="8455" max="8455" width="15.7109375" style="278" customWidth="1"/>
    <col min="8456" max="8459" width="11.42578125" style="278"/>
    <col min="8460" max="8460" width="14" style="278" customWidth="1"/>
    <col min="8461" max="8461" width="11.42578125" style="278"/>
    <col min="8462" max="8462" width="16.7109375" style="278" bestFit="1" customWidth="1"/>
    <col min="8463" max="8704" width="11.42578125" style="278"/>
    <col min="8705" max="8705" width="20.7109375" style="278" customWidth="1"/>
    <col min="8706" max="8706" width="11.42578125" style="278"/>
    <col min="8707" max="8707" width="9.7109375" style="278" customWidth="1"/>
    <col min="8708" max="8708" width="9.85546875" style="278" customWidth="1"/>
    <col min="8709" max="8710" width="6.140625" style="278" customWidth="1"/>
    <col min="8711" max="8711" width="15.7109375" style="278" customWidth="1"/>
    <col min="8712" max="8715" width="11.42578125" style="278"/>
    <col min="8716" max="8716" width="14" style="278" customWidth="1"/>
    <col min="8717" max="8717" width="11.42578125" style="278"/>
    <col min="8718" max="8718" width="16.7109375" style="278" bestFit="1" customWidth="1"/>
    <col min="8719" max="8960" width="11.42578125" style="278"/>
    <col min="8961" max="8961" width="20.7109375" style="278" customWidth="1"/>
    <col min="8962" max="8962" width="11.42578125" style="278"/>
    <col min="8963" max="8963" width="9.7109375" style="278" customWidth="1"/>
    <col min="8964" max="8964" width="9.85546875" style="278" customWidth="1"/>
    <col min="8965" max="8966" width="6.140625" style="278" customWidth="1"/>
    <col min="8967" max="8967" width="15.7109375" style="278" customWidth="1"/>
    <col min="8968" max="8971" width="11.42578125" style="278"/>
    <col min="8972" max="8972" width="14" style="278" customWidth="1"/>
    <col min="8973" max="8973" width="11.42578125" style="278"/>
    <col min="8974" max="8974" width="16.7109375" style="278" bestFit="1" customWidth="1"/>
    <col min="8975" max="9216" width="11.42578125" style="278"/>
    <col min="9217" max="9217" width="20.7109375" style="278" customWidth="1"/>
    <col min="9218" max="9218" width="11.42578125" style="278"/>
    <col min="9219" max="9219" width="9.7109375" style="278" customWidth="1"/>
    <col min="9220" max="9220" width="9.85546875" style="278" customWidth="1"/>
    <col min="9221" max="9222" width="6.140625" style="278" customWidth="1"/>
    <col min="9223" max="9223" width="15.7109375" style="278" customWidth="1"/>
    <col min="9224" max="9227" width="11.42578125" style="278"/>
    <col min="9228" max="9228" width="14" style="278" customWidth="1"/>
    <col min="9229" max="9229" width="11.42578125" style="278"/>
    <col min="9230" max="9230" width="16.7109375" style="278" bestFit="1" customWidth="1"/>
    <col min="9231" max="9472" width="11.42578125" style="278"/>
    <col min="9473" max="9473" width="20.7109375" style="278" customWidth="1"/>
    <col min="9474" max="9474" width="11.42578125" style="278"/>
    <col min="9475" max="9475" width="9.7109375" style="278" customWidth="1"/>
    <col min="9476" max="9476" width="9.85546875" style="278" customWidth="1"/>
    <col min="9477" max="9478" width="6.140625" style="278" customWidth="1"/>
    <col min="9479" max="9479" width="15.7109375" style="278" customWidth="1"/>
    <col min="9480" max="9483" width="11.42578125" style="278"/>
    <col min="9484" max="9484" width="14" style="278" customWidth="1"/>
    <col min="9485" max="9485" width="11.42578125" style="278"/>
    <col min="9486" max="9486" width="16.7109375" style="278" bestFit="1" customWidth="1"/>
    <col min="9487" max="9728" width="11.42578125" style="278"/>
    <col min="9729" max="9729" width="20.7109375" style="278" customWidth="1"/>
    <col min="9730" max="9730" width="11.42578125" style="278"/>
    <col min="9731" max="9731" width="9.7109375" style="278" customWidth="1"/>
    <col min="9732" max="9732" width="9.85546875" style="278" customWidth="1"/>
    <col min="9733" max="9734" width="6.140625" style="278" customWidth="1"/>
    <col min="9735" max="9735" width="15.7109375" style="278" customWidth="1"/>
    <col min="9736" max="9739" width="11.42578125" style="278"/>
    <col min="9740" max="9740" width="14" style="278" customWidth="1"/>
    <col min="9741" max="9741" width="11.42578125" style="278"/>
    <col min="9742" max="9742" width="16.7109375" style="278" bestFit="1" customWidth="1"/>
    <col min="9743" max="9984" width="11.42578125" style="278"/>
    <col min="9985" max="9985" width="20.7109375" style="278" customWidth="1"/>
    <col min="9986" max="9986" width="11.42578125" style="278"/>
    <col min="9987" max="9987" width="9.7109375" style="278" customWidth="1"/>
    <col min="9988" max="9988" width="9.85546875" style="278" customWidth="1"/>
    <col min="9989" max="9990" width="6.140625" style="278" customWidth="1"/>
    <col min="9991" max="9991" width="15.7109375" style="278" customWidth="1"/>
    <col min="9992" max="9995" width="11.42578125" style="278"/>
    <col min="9996" max="9996" width="14" style="278" customWidth="1"/>
    <col min="9997" max="9997" width="11.42578125" style="278"/>
    <col min="9998" max="9998" width="16.7109375" style="278" bestFit="1" customWidth="1"/>
    <col min="9999" max="10240" width="11.42578125" style="278"/>
    <col min="10241" max="10241" width="20.7109375" style="278" customWidth="1"/>
    <col min="10242" max="10242" width="11.42578125" style="278"/>
    <col min="10243" max="10243" width="9.7109375" style="278" customWidth="1"/>
    <col min="10244" max="10244" width="9.85546875" style="278" customWidth="1"/>
    <col min="10245" max="10246" width="6.140625" style="278" customWidth="1"/>
    <col min="10247" max="10247" width="15.7109375" style="278" customWidth="1"/>
    <col min="10248" max="10251" width="11.42578125" style="278"/>
    <col min="10252" max="10252" width="14" style="278" customWidth="1"/>
    <col min="10253" max="10253" width="11.42578125" style="278"/>
    <col min="10254" max="10254" width="16.7109375" style="278" bestFit="1" customWidth="1"/>
    <col min="10255" max="10496" width="11.42578125" style="278"/>
    <col min="10497" max="10497" width="20.7109375" style="278" customWidth="1"/>
    <col min="10498" max="10498" width="11.42578125" style="278"/>
    <col min="10499" max="10499" width="9.7109375" style="278" customWidth="1"/>
    <col min="10500" max="10500" width="9.85546875" style="278" customWidth="1"/>
    <col min="10501" max="10502" width="6.140625" style="278" customWidth="1"/>
    <col min="10503" max="10503" width="15.7109375" style="278" customWidth="1"/>
    <col min="10504" max="10507" width="11.42578125" style="278"/>
    <col min="10508" max="10508" width="14" style="278" customWidth="1"/>
    <col min="10509" max="10509" width="11.42578125" style="278"/>
    <col min="10510" max="10510" width="16.7109375" style="278" bestFit="1" customWidth="1"/>
    <col min="10511" max="10752" width="11.42578125" style="278"/>
    <col min="10753" max="10753" width="20.7109375" style="278" customWidth="1"/>
    <col min="10754" max="10754" width="11.42578125" style="278"/>
    <col min="10755" max="10755" width="9.7109375" style="278" customWidth="1"/>
    <col min="10756" max="10756" width="9.85546875" style="278" customWidth="1"/>
    <col min="10757" max="10758" width="6.140625" style="278" customWidth="1"/>
    <col min="10759" max="10759" width="15.7109375" style="278" customWidth="1"/>
    <col min="10760" max="10763" width="11.42578125" style="278"/>
    <col min="10764" max="10764" width="14" style="278" customWidth="1"/>
    <col min="10765" max="10765" width="11.42578125" style="278"/>
    <col min="10766" max="10766" width="16.7109375" style="278" bestFit="1" customWidth="1"/>
    <col min="10767" max="11008" width="11.42578125" style="278"/>
    <col min="11009" max="11009" width="20.7109375" style="278" customWidth="1"/>
    <col min="11010" max="11010" width="11.42578125" style="278"/>
    <col min="11011" max="11011" width="9.7109375" style="278" customWidth="1"/>
    <col min="11012" max="11012" width="9.85546875" style="278" customWidth="1"/>
    <col min="11013" max="11014" width="6.140625" style="278" customWidth="1"/>
    <col min="11015" max="11015" width="15.7109375" style="278" customWidth="1"/>
    <col min="11016" max="11019" width="11.42578125" style="278"/>
    <col min="11020" max="11020" width="14" style="278" customWidth="1"/>
    <col min="11021" max="11021" width="11.42578125" style="278"/>
    <col min="11022" max="11022" width="16.7109375" style="278" bestFit="1" customWidth="1"/>
    <col min="11023" max="11264" width="11.42578125" style="278"/>
    <col min="11265" max="11265" width="20.7109375" style="278" customWidth="1"/>
    <col min="11266" max="11266" width="11.42578125" style="278"/>
    <col min="11267" max="11267" width="9.7109375" style="278" customWidth="1"/>
    <col min="11268" max="11268" width="9.85546875" style="278" customWidth="1"/>
    <col min="11269" max="11270" width="6.140625" style="278" customWidth="1"/>
    <col min="11271" max="11271" width="15.7109375" style="278" customWidth="1"/>
    <col min="11272" max="11275" width="11.42578125" style="278"/>
    <col min="11276" max="11276" width="14" style="278" customWidth="1"/>
    <col min="11277" max="11277" width="11.42578125" style="278"/>
    <col min="11278" max="11278" width="16.7109375" style="278" bestFit="1" customWidth="1"/>
    <col min="11279" max="11520" width="11.42578125" style="278"/>
    <col min="11521" max="11521" width="20.7109375" style="278" customWidth="1"/>
    <col min="11522" max="11522" width="11.42578125" style="278"/>
    <col min="11523" max="11523" width="9.7109375" style="278" customWidth="1"/>
    <col min="11524" max="11524" width="9.85546875" style="278" customWidth="1"/>
    <col min="11525" max="11526" width="6.140625" style="278" customWidth="1"/>
    <col min="11527" max="11527" width="15.7109375" style="278" customWidth="1"/>
    <col min="11528" max="11531" width="11.42578125" style="278"/>
    <col min="11532" max="11532" width="14" style="278" customWidth="1"/>
    <col min="11533" max="11533" width="11.42578125" style="278"/>
    <col min="11534" max="11534" width="16.7109375" style="278" bestFit="1" customWidth="1"/>
    <col min="11535" max="11776" width="11.42578125" style="278"/>
    <col min="11777" max="11777" width="20.7109375" style="278" customWidth="1"/>
    <col min="11778" max="11778" width="11.42578125" style="278"/>
    <col min="11779" max="11779" width="9.7109375" style="278" customWidth="1"/>
    <col min="11780" max="11780" width="9.85546875" style="278" customWidth="1"/>
    <col min="11781" max="11782" width="6.140625" style="278" customWidth="1"/>
    <col min="11783" max="11783" width="15.7109375" style="278" customWidth="1"/>
    <col min="11784" max="11787" width="11.42578125" style="278"/>
    <col min="11788" max="11788" width="14" style="278" customWidth="1"/>
    <col min="11789" max="11789" width="11.42578125" style="278"/>
    <col min="11790" max="11790" width="16.7109375" style="278" bestFit="1" customWidth="1"/>
    <col min="11791" max="12032" width="11.42578125" style="278"/>
    <col min="12033" max="12033" width="20.7109375" style="278" customWidth="1"/>
    <col min="12034" max="12034" width="11.42578125" style="278"/>
    <col min="12035" max="12035" width="9.7109375" style="278" customWidth="1"/>
    <col min="12036" max="12036" width="9.85546875" style="278" customWidth="1"/>
    <col min="12037" max="12038" width="6.140625" style="278" customWidth="1"/>
    <col min="12039" max="12039" width="15.7109375" style="278" customWidth="1"/>
    <col min="12040" max="12043" width="11.42578125" style="278"/>
    <col min="12044" max="12044" width="14" style="278" customWidth="1"/>
    <col min="12045" max="12045" width="11.42578125" style="278"/>
    <col min="12046" max="12046" width="16.7109375" style="278" bestFit="1" customWidth="1"/>
    <col min="12047" max="12288" width="11.42578125" style="278"/>
    <col min="12289" max="12289" width="20.7109375" style="278" customWidth="1"/>
    <col min="12290" max="12290" width="11.42578125" style="278"/>
    <col min="12291" max="12291" width="9.7109375" style="278" customWidth="1"/>
    <col min="12292" max="12292" width="9.85546875" style="278" customWidth="1"/>
    <col min="12293" max="12294" width="6.140625" style="278" customWidth="1"/>
    <col min="12295" max="12295" width="15.7109375" style="278" customWidth="1"/>
    <col min="12296" max="12299" width="11.42578125" style="278"/>
    <col min="12300" max="12300" width="14" style="278" customWidth="1"/>
    <col min="12301" max="12301" width="11.42578125" style="278"/>
    <col min="12302" max="12302" width="16.7109375" style="278" bestFit="1" customWidth="1"/>
    <col min="12303" max="12544" width="11.42578125" style="278"/>
    <col min="12545" max="12545" width="20.7109375" style="278" customWidth="1"/>
    <col min="12546" max="12546" width="11.42578125" style="278"/>
    <col min="12547" max="12547" width="9.7109375" style="278" customWidth="1"/>
    <col min="12548" max="12548" width="9.85546875" style="278" customWidth="1"/>
    <col min="12549" max="12550" width="6.140625" style="278" customWidth="1"/>
    <col min="12551" max="12551" width="15.7109375" style="278" customWidth="1"/>
    <col min="12552" max="12555" width="11.42578125" style="278"/>
    <col min="12556" max="12556" width="14" style="278" customWidth="1"/>
    <col min="12557" max="12557" width="11.42578125" style="278"/>
    <col min="12558" max="12558" width="16.7109375" style="278" bestFit="1" customWidth="1"/>
    <col min="12559" max="12800" width="11.42578125" style="278"/>
    <col min="12801" max="12801" width="20.7109375" style="278" customWidth="1"/>
    <col min="12802" max="12802" width="11.42578125" style="278"/>
    <col min="12803" max="12803" width="9.7109375" style="278" customWidth="1"/>
    <col min="12804" max="12804" width="9.85546875" style="278" customWidth="1"/>
    <col min="12805" max="12806" width="6.140625" style="278" customWidth="1"/>
    <col min="12807" max="12807" width="15.7109375" style="278" customWidth="1"/>
    <col min="12808" max="12811" width="11.42578125" style="278"/>
    <col min="12812" max="12812" width="14" style="278" customWidth="1"/>
    <col min="12813" max="12813" width="11.42578125" style="278"/>
    <col min="12814" max="12814" width="16.7109375" style="278" bestFit="1" customWidth="1"/>
    <col min="12815" max="13056" width="11.42578125" style="278"/>
    <col min="13057" max="13057" width="20.7109375" style="278" customWidth="1"/>
    <col min="13058" max="13058" width="11.42578125" style="278"/>
    <col min="13059" max="13059" width="9.7109375" style="278" customWidth="1"/>
    <col min="13060" max="13060" width="9.85546875" style="278" customWidth="1"/>
    <col min="13061" max="13062" width="6.140625" style="278" customWidth="1"/>
    <col min="13063" max="13063" width="15.7109375" style="278" customWidth="1"/>
    <col min="13064" max="13067" width="11.42578125" style="278"/>
    <col min="13068" max="13068" width="14" style="278" customWidth="1"/>
    <col min="13069" max="13069" width="11.42578125" style="278"/>
    <col min="13070" max="13070" width="16.7109375" style="278" bestFit="1" customWidth="1"/>
    <col min="13071" max="13312" width="11.42578125" style="278"/>
    <col min="13313" max="13313" width="20.7109375" style="278" customWidth="1"/>
    <col min="13314" max="13314" width="11.42578125" style="278"/>
    <col min="13315" max="13315" width="9.7109375" style="278" customWidth="1"/>
    <col min="13316" max="13316" width="9.85546875" style="278" customWidth="1"/>
    <col min="13317" max="13318" width="6.140625" style="278" customWidth="1"/>
    <col min="13319" max="13319" width="15.7109375" style="278" customWidth="1"/>
    <col min="13320" max="13323" width="11.42578125" style="278"/>
    <col min="13324" max="13324" width="14" style="278" customWidth="1"/>
    <col min="13325" max="13325" width="11.42578125" style="278"/>
    <col min="13326" max="13326" width="16.7109375" style="278" bestFit="1" customWidth="1"/>
    <col min="13327" max="13568" width="11.42578125" style="278"/>
    <col min="13569" max="13569" width="20.7109375" style="278" customWidth="1"/>
    <col min="13570" max="13570" width="11.42578125" style="278"/>
    <col min="13571" max="13571" width="9.7109375" style="278" customWidth="1"/>
    <col min="13572" max="13572" width="9.85546875" style="278" customWidth="1"/>
    <col min="13573" max="13574" width="6.140625" style="278" customWidth="1"/>
    <col min="13575" max="13575" width="15.7109375" style="278" customWidth="1"/>
    <col min="13576" max="13579" width="11.42578125" style="278"/>
    <col min="13580" max="13580" width="14" style="278" customWidth="1"/>
    <col min="13581" max="13581" width="11.42578125" style="278"/>
    <col min="13582" max="13582" width="16.7109375" style="278" bestFit="1" customWidth="1"/>
    <col min="13583" max="13824" width="11.42578125" style="278"/>
    <col min="13825" max="13825" width="20.7109375" style="278" customWidth="1"/>
    <col min="13826" max="13826" width="11.42578125" style="278"/>
    <col min="13827" max="13827" width="9.7109375" style="278" customWidth="1"/>
    <col min="13828" max="13828" width="9.85546875" style="278" customWidth="1"/>
    <col min="13829" max="13830" width="6.140625" style="278" customWidth="1"/>
    <col min="13831" max="13831" width="15.7109375" style="278" customWidth="1"/>
    <col min="13832" max="13835" width="11.42578125" style="278"/>
    <col min="13836" max="13836" width="14" style="278" customWidth="1"/>
    <col min="13837" max="13837" width="11.42578125" style="278"/>
    <col min="13838" max="13838" width="16.7109375" style="278" bestFit="1" customWidth="1"/>
    <col min="13839" max="14080" width="11.42578125" style="278"/>
    <col min="14081" max="14081" width="20.7109375" style="278" customWidth="1"/>
    <col min="14082" max="14082" width="11.42578125" style="278"/>
    <col min="14083" max="14083" width="9.7109375" style="278" customWidth="1"/>
    <col min="14084" max="14084" width="9.85546875" style="278" customWidth="1"/>
    <col min="14085" max="14086" width="6.140625" style="278" customWidth="1"/>
    <col min="14087" max="14087" width="15.7109375" style="278" customWidth="1"/>
    <col min="14088" max="14091" width="11.42578125" style="278"/>
    <col min="14092" max="14092" width="14" style="278" customWidth="1"/>
    <col min="14093" max="14093" width="11.42578125" style="278"/>
    <col min="14094" max="14094" width="16.7109375" style="278" bestFit="1" customWidth="1"/>
    <col min="14095" max="14336" width="11.42578125" style="278"/>
    <col min="14337" max="14337" width="20.7109375" style="278" customWidth="1"/>
    <col min="14338" max="14338" width="11.42578125" style="278"/>
    <col min="14339" max="14339" width="9.7109375" style="278" customWidth="1"/>
    <col min="14340" max="14340" width="9.85546875" style="278" customWidth="1"/>
    <col min="14341" max="14342" width="6.140625" style="278" customWidth="1"/>
    <col min="14343" max="14343" width="15.7109375" style="278" customWidth="1"/>
    <col min="14344" max="14347" width="11.42578125" style="278"/>
    <col min="14348" max="14348" width="14" style="278" customWidth="1"/>
    <col min="14349" max="14349" width="11.42578125" style="278"/>
    <col min="14350" max="14350" width="16.7109375" style="278" bestFit="1" customWidth="1"/>
    <col min="14351" max="14592" width="11.42578125" style="278"/>
    <col min="14593" max="14593" width="20.7109375" style="278" customWidth="1"/>
    <col min="14594" max="14594" width="11.42578125" style="278"/>
    <col min="14595" max="14595" width="9.7109375" style="278" customWidth="1"/>
    <col min="14596" max="14596" width="9.85546875" style="278" customWidth="1"/>
    <col min="14597" max="14598" width="6.140625" style="278" customWidth="1"/>
    <col min="14599" max="14599" width="15.7109375" style="278" customWidth="1"/>
    <col min="14600" max="14603" width="11.42578125" style="278"/>
    <col min="14604" max="14604" width="14" style="278" customWidth="1"/>
    <col min="14605" max="14605" width="11.42578125" style="278"/>
    <col min="14606" max="14606" width="16.7109375" style="278" bestFit="1" customWidth="1"/>
    <col min="14607" max="14848" width="11.42578125" style="278"/>
    <col min="14849" max="14849" width="20.7109375" style="278" customWidth="1"/>
    <col min="14850" max="14850" width="11.42578125" style="278"/>
    <col min="14851" max="14851" width="9.7109375" style="278" customWidth="1"/>
    <col min="14852" max="14852" width="9.85546875" style="278" customWidth="1"/>
    <col min="14853" max="14854" width="6.140625" style="278" customWidth="1"/>
    <col min="14855" max="14855" width="15.7109375" style="278" customWidth="1"/>
    <col min="14856" max="14859" width="11.42578125" style="278"/>
    <col min="14860" max="14860" width="14" style="278" customWidth="1"/>
    <col min="14861" max="14861" width="11.42578125" style="278"/>
    <col min="14862" max="14862" width="16.7109375" style="278" bestFit="1" customWidth="1"/>
    <col min="14863" max="15104" width="11.42578125" style="278"/>
    <col min="15105" max="15105" width="20.7109375" style="278" customWidth="1"/>
    <col min="15106" max="15106" width="11.42578125" style="278"/>
    <col min="15107" max="15107" width="9.7109375" style="278" customWidth="1"/>
    <col min="15108" max="15108" width="9.85546875" style="278" customWidth="1"/>
    <col min="15109" max="15110" width="6.140625" style="278" customWidth="1"/>
    <col min="15111" max="15111" width="15.7109375" style="278" customWidth="1"/>
    <col min="15112" max="15115" width="11.42578125" style="278"/>
    <col min="15116" max="15116" width="14" style="278" customWidth="1"/>
    <col min="15117" max="15117" width="11.42578125" style="278"/>
    <col min="15118" max="15118" width="16.7109375" style="278" bestFit="1" customWidth="1"/>
    <col min="15119" max="15360" width="11.42578125" style="278"/>
    <col min="15361" max="15361" width="20.7109375" style="278" customWidth="1"/>
    <col min="15362" max="15362" width="11.42578125" style="278"/>
    <col min="15363" max="15363" width="9.7109375" style="278" customWidth="1"/>
    <col min="15364" max="15364" width="9.85546875" style="278" customWidth="1"/>
    <col min="15365" max="15366" width="6.140625" style="278" customWidth="1"/>
    <col min="15367" max="15367" width="15.7109375" style="278" customWidth="1"/>
    <col min="15368" max="15371" width="11.42578125" style="278"/>
    <col min="15372" max="15372" width="14" style="278" customWidth="1"/>
    <col min="15373" max="15373" width="11.42578125" style="278"/>
    <col min="15374" max="15374" width="16.7109375" style="278" bestFit="1" customWidth="1"/>
    <col min="15375" max="15616" width="11.42578125" style="278"/>
    <col min="15617" max="15617" width="20.7109375" style="278" customWidth="1"/>
    <col min="15618" max="15618" width="11.42578125" style="278"/>
    <col min="15619" max="15619" width="9.7109375" style="278" customWidth="1"/>
    <col min="15620" max="15620" width="9.85546875" style="278" customWidth="1"/>
    <col min="15621" max="15622" width="6.140625" style="278" customWidth="1"/>
    <col min="15623" max="15623" width="15.7109375" style="278" customWidth="1"/>
    <col min="15624" max="15627" width="11.42578125" style="278"/>
    <col min="15628" max="15628" width="14" style="278" customWidth="1"/>
    <col min="15629" max="15629" width="11.42578125" style="278"/>
    <col min="15630" max="15630" width="16.7109375" style="278" bestFit="1" customWidth="1"/>
    <col min="15631" max="15872" width="11.42578125" style="278"/>
    <col min="15873" max="15873" width="20.7109375" style="278" customWidth="1"/>
    <col min="15874" max="15874" width="11.42578125" style="278"/>
    <col min="15875" max="15875" width="9.7109375" style="278" customWidth="1"/>
    <col min="15876" max="15876" width="9.85546875" style="278" customWidth="1"/>
    <col min="15877" max="15878" width="6.140625" style="278" customWidth="1"/>
    <col min="15879" max="15879" width="15.7109375" style="278" customWidth="1"/>
    <col min="15880" max="15883" width="11.42578125" style="278"/>
    <col min="15884" max="15884" width="14" style="278" customWidth="1"/>
    <col min="15885" max="15885" width="11.42578125" style="278"/>
    <col min="15886" max="15886" width="16.7109375" style="278" bestFit="1" customWidth="1"/>
    <col min="15887" max="16128" width="11.42578125" style="278"/>
    <col min="16129" max="16129" width="20.7109375" style="278" customWidth="1"/>
    <col min="16130" max="16130" width="11.42578125" style="278"/>
    <col min="16131" max="16131" width="9.7109375" style="278" customWidth="1"/>
    <col min="16132" max="16132" width="9.85546875" style="278" customWidth="1"/>
    <col min="16133" max="16134" width="6.140625" style="278" customWidth="1"/>
    <col min="16135" max="16135" width="15.7109375" style="278" customWidth="1"/>
    <col min="16136" max="16139" width="11.42578125" style="278"/>
    <col min="16140" max="16140" width="14" style="278" customWidth="1"/>
    <col min="16141" max="16141" width="11.42578125" style="278"/>
    <col min="16142" max="16142" width="16.7109375" style="278" bestFit="1" customWidth="1"/>
    <col min="16143" max="16384" width="11.42578125" style="278"/>
  </cols>
  <sheetData>
    <row r="1" spans="1:29" ht="18">
      <c r="A1" s="377"/>
      <c r="B1" s="377"/>
      <c r="C1" s="193"/>
      <c r="D1" s="193"/>
      <c r="E1" s="193"/>
      <c r="F1" s="193"/>
      <c r="G1" s="193"/>
      <c r="H1" s="193"/>
      <c r="I1" s="193"/>
      <c r="J1" s="376" t="s">
        <v>46</v>
      </c>
      <c r="K1" s="376"/>
      <c r="L1" s="376"/>
    </row>
    <row r="2" spans="1:29" ht="18">
      <c r="A2" s="377"/>
      <c r="B2" s="377"/>
      <c r="C2" s="193"/>
      <c r="D2" s="193"/>
      <c r="E2" s="193"/>
      <c r="F2" s="193"/>
      <c r="G2" s="193"/>
      <c r="H2" s="193"/>
      <c r="I2" s="193"/>
      <c r="J2" s="376"/>
      <c r="K2" s="376"/>
      <c r="L2" s="376"/>
    </row>
    <row r="3" spans="1:29" ht="18">
      <c r="A3" s="377"/>
      <c r="B3" s="377"/>
      <c r="C3" s="193"/>
      <c r="D3" s="193"/>
      <c r="E3" s="193"/>
      <c r="F3" s="193"/>
      <c r="G3" s="193"/>
      <c r="H3" s="193"/>
      <c r="I3" s="193"/>
      <c r="J3" s="376"/>
      <c r="K3" s="376"/>
      <c r="L3" s="376"/>
    </row>
    <row r="4" spans="1:29" ht="15" customHeight="1">
      <c r="B4" s="375"/>
      <c r="C4" s="375"/>
      <c r="D4" s="375"/>
      <c r="E4" s="375"/>
      <c r="F4" s="375"/>
      <c r="G4" s="375"/>
      <c r="H4" s="375"/>
      <c r="I4" s="375"/>
      <c r="J4" s="375"/>
      <c r="K4" s="375"/>
      <c r="L4" s="375"/>
    </row>
    <row r="5" spans="1:29" ht="6.95" customHeight="1">
      <c r="A5" s="374" t="s">
        <v>75</v>
      </c>
      <c r="B5" s="374"/>
      <c r="C5" s="374"/>
      <c r="D5" s="374"/>
      <c r="E5" s="374"/>
      <c r="F5" s="374"/>
      <c r="G5" s="374"/>
      <c r="H5" s="374"/>
      <c r="I5" s="374"/>
      <c r="J5" s="374"/>
      <c r="K5" s="374"/>
      <c r="L5" s="374"/>
      <c r="M5" s="367"/>
      <c r="N5" s="367"/>
      <c r="O5" s="367"/>
      <c r="P5" s="367"/>
    </row>
    <row r="6" spans="1:29" s="350" customFormat="1" ht="6" customHeight="1">
      <c r="A6" s="370"/>
      <c r="B6" s="370"/>
      <c r="C6" s="371" t="s">
        <v>74</v>
      </c>
      <c r="D6" s="371"/>
      <c r="E6" s="371"/>
      <c r="F6" s="371"/>
      <c r="G6" s="371"/>
      <c r="H6" s="371"/>
      <c r="I6" s="371"/>
      <c r="J6" s="370"/>
      <c r="K6" s="370"/>
      <c r="L6" s="370"/>
      <c r="M6" s="369"/>
      <c r="N6" s="369"/>
      <c r="O6" s="369"/>
      <c r="P6" s="369"/>
    </row>
    <row r="7" spans="1:29" ht="6" customHeight="1">
      <c r="A7" s="373"/>
      <c r="B7" s="373"/>
      <c r="C7" s="371"/>
      <c r="D7" s="371"/>
      <c r="E7" s="371"/>
      <c r="F7" s="371"/>
      <c r="G7" s="371"/>
      <c r="H7" s="371"/>
      <c r="I7" s="371"/>
      <c r="J7" s="372"/>
      <c r="K7" s="372"/>
      <c r="L7" s="372"/>
      <c r="M7" s="367"/>
      <c r="N7" s="367"/>
      <c r="O7" s="367"/>
      <c r="P7" s="367"/>
    </row>
    <row r="8" spans="1:29" s="350" customFormat="1" ht="6" customHeight="1">
      <c r="A8" s="370"/>
      <c r="B8" s="370"/>
      <c r="C8" s="371"/>
      <c r="D8" s="371"/>
      <c r="E8" s="371"/>
      <c r="F8" s="371"/>
      <c r="G8" s="371"/>
      <c r="H8" s="371"/>
      <c r="I8" s="371"/>
      <c r="J8" s="370"/>
      <c r="K8" s="370"/>
      <c r="L8" s="370"/>
      <c r="M8" s="369"/>
      <c r="N8" s="369"/>
      <c r="O8" s="369"/>
      <c r="P8" s="369"/>
    </row>
    <row r="9" spans="1:29" ht="11.25" customHeight="1">
      <c r="A9" s="368"/>
      <c r="B9" s="368"/>
      <c r="C9" s="368"/>
      <c r="D9" s="368"/>
      <c r="E9" s="368"/>
      <c r="F9" s="368"/>
      <c r="G9" s="368"/>
      <c r="H9" s="368"/>
      <c r="I9" s="368"/>
      <c r="J9" s="368"/>
      <c r="K9" s="368"/>
      <c r="L9" s="368"/>
      <c r="M9" s="367"/>
      <c r="N9" s="367"/>
      <c r="O9" s="367"/>
      <c r="P9" s="367"/>
    </row>
    <row r="10" spans="1:29" ht="51.75" customHeight="1">
      <c r="A10" s="259" t="s">
        <v>0</v>
      </c>
      <c r="B10" s="366">
        <f>'F. 2.2'!$B$8:$J$8</f>
        <v>0</v>
      </c>
      <c r="C10" s="366"/>
      <c r="D10" s="366"/>
      <c r="E10" s="366"/>
      <c r="F10" s="366"/>
      <c r="G10" s="366"/>
      <c r="H10" s="366"/>
      <c r="I10" s="366"/>
      <c r="J10" s="366"/>
      <c r="K10" s="366"/>
      <c r="L10" s="366"/>
    </row>
    <row r="11" spans="1:29" ht="12.95" customHeight="1">
      <c r="A11" s="259" t="s">
        <v>44</v>
      </c>
      <c r="B11" s="365">
        <f>'F. 2.2'!B9:D9</f>
        <v>0</v>
      </c>
      <c r="C11" s="365"/>
      <c r="D11" s="365"/>
      <c r="E11" s="364"/>
      <c r="F11" s="364"/>
      <c r="G11" s="364"/>
      <c r="H11" s="364"/>
      <c r="I11" s="364"/>
      <c r="J11" s="364"/>
      <c r="K11" s="364"/>
      <c r="L11" s="364"/>
    </row>
    <row r="12" spans="1:29" ht="12.95" customHeight="1">
      <c r="A12" s="259" t="s">
        <v>21</v>
      </c>
      <c r="B12" s="363">
        <f>'F. 2.2'!$B$10:$D$10</f>
        <v>0</v>
      </c>
      <c r="C12" s="363"/>
      <c r="D12" s="363"/>
      <c r="E12" s="357" t="s">
        <v>61</v>
      </c>
      <c r="F12" s="357"/>
      <c r="G12" s="362"/>
      <c r="H12" s="362"/>
      <c r="I12" s="292" t="s">
        <v>60</v>
      </c>
      <c r="J12" s="362"/>
      <c r="K12" s="362"/>
      <c r="L12" s="362"/>
    </row>
    <row r="13" spans="1:29" ht="12.95" customHeight="1">
      <c r="A13" s="259" t="s">
        <v>22</v>
      </c>
      <c r="B13" s="361" t="str">
        <f>'F. 2.2'!$B$11:$D$11</f>
        <v>XXXXXXX</v>
      </c>
      <c r="C13" s="361"/>
      <c r="D13" s="361"/>
      <c r="E13" s="357" t="s">
        <v>59</v>
      </c>
      <c r="F13" s="357"/>
      <c r="G13" s="360"/>
      <c r="H13" s="360"/>
      <c r="I13" s="360"/>
      <c r="J13" s="360"/>
      <c r="K13" s="360"/>
      <c r="L13" s="360"/>
    </row>
    <row r="14" spans="1:29" ht="15" customHeight="1">
      <c r="A14" s="359" t="s">
        <v>73</v>
      </c>
      <c r="B14" s="255"/>
      <c r="C14" s="280"/>
      <c r="D14" s="358"/>
      <c r="E14" s="357" t="s">
        <v>57</v>
      </c>
      <c r="F14" s="357"/>
      <c r="G14" s="356" t="s">
        <v>72</v>
      </c>
      <c r="H14" s="356"/>
      <c r="I14" s="292" t="s">
        <v>56</v>
      </c>
      <c r="J14" s="355"/>
      <c r="K14" s="355"/>
      <c r="L14" s="355"/>
      <c r="N14" s="278" t="s">
        <v>72</v>
      </c>
    </row>
    <row r="15" spans="1:29" s="350" customFormat="1" ht="6.75" customHeight="1">
      <c r="A15" s="353"/>
      <c r="B15" s="354"/>
      <c r="C15" s="354"/>
      <c r="D15" s="354"/>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row>
    <row r="16" spans="1:29" s="350" customFormat="1" ht="11.25" customHeight="1">
      <c r="A16" s="353"/>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row>
    <row r="17" spans="1:29" s="350" customFormat="1" ht="6.75" customHeight="1" thickBot="1">
      <c r="A17" s="353"/>
      <c r="B17" s="29"/>
      <c r="C17" s="29"/>
      <c r="D17" s="29"/>
      <c r="E17" s="30"/>
      <c r="F17" s="30"/>
      <c r="G17" s="30"/>
      <c r="H17" s="352"/>
      <c r="I17" s="352"/>
      <c r="J17" s="352"/>
      <c r="K17" s="352"/>
      <c r="L17" s="352"/>
      <c r="M17" s="352"/>
      <c r="N17" s="352"/>
      <c r="O17" s="352"/>
      <c r="P17" s="352"/>
      <c r="Q17" s="352"/>
      <c r="R17" s="352"/>
      <c r="S17" s="352"/>
      <c r="T17" s="352"/>
      <c r="U17" s="352"/>
      <c r="V17" s="352"/>
      <c r="W17" s="352"/>
      <c r="X17" s="352"/>
      <c r="Y17" s="352"/>
      <c r="Z17" s="352"/>
      <c r="AA17" s="352"/>
      <c r="AB17" s="352"/>
      <c r="AC17" s="351"/>
    </row>
    <row r="18" spans="1:29" ht="20.100000000000001" customHeight="1" thickBot="1">
      <c r="A18" s="349" t="s">
        <v>38</v>
      </c>
      <c r="B18" s="348" t="s">
        <v>71</v>
      </c>
      <c r="C18" s="347" t="s">
        <v>70</v>
      </c>
      <c r="D18" s="346" t="s">
        <v>69</v>
      </c>
      <c r="E18" s="345" t="s">
        <v>68</v>
      </c>
      <c r="F18" s="344"/>
      <c r="G18" s="343" t="s">
        <v>67</v>
      </c>
      <c r="H18" s="342" t="s">
        <v>66</v>
      </c>
      <c r="I18" s="341"/>
      <c r="J18" s="341"/>
      <c r="K18" s="341"/>
      <c r="L18" s="340"/>
      <c r="M18" s="280"/>
    </row>
    <row r="19" spans="1:29" ht="15" customHeight="1">
      <c r="A19" s="339"/>
      <c r="B19" s="298"/>
      <c r="C19" s="298"/>
      <c r="D19" s="298"/>
      <c r="E19" s="338"/>
      <c r="F19" s="337"/>
      <c r="G19" s="336"/>
      <c r="H19" s="335"/>
      <c r="I19" s="335"/>
      <c r="J19" s="335"/>
      <c r="K19" s="335"/>
      <c r="L19" s="313"/>
    </row>
    <row r="20" spans="1:29" ht="15" customHeight="1">
      <c r="A20" s="304"/>
      <c r="B20" s="298"/>
      <c r="C20" s="298"/>
      <c r="D20" s="298"/>
      <c r="E20" s="315"/>
      <c r="F20" s="314"/>
      <c r="G20" s="295"/>
      <c r="H20" s="335"/>
      <c r="I20" s="335"/>
      <c r="J20" s="335"/>
      <c r="K20" s="335"/>
      <c r="L20" s="313"/>
    </row>
    <row r="21" spans="1:29" ht="15" customHeight="1" thickBot="1">
      <c r="A21" s="304"/>
      <c r="B21" s="297"/>
      <c r="C21" s="298"/>
      <c r="D21" s="297"/>
      <c r="E21" s="315"/>
      <c r="F21" s="314"/>
      <c r="G21" s="295"/>
      <c r="H21" s="334"/>
      <c r="I21" s="306"/>
      <c r="J21" s="306"/>
      <c r="K21" s="306"/>
      <c r="L21" s="333"/>
    </row>
    <row r="22" spans="1:29" ht="15" customHeight="1" thickBot="1">
      <c r="A22" s="328"/>
      <c r="B22" s="297"/>
      <c r="C22" s="298"/>
      <c r="D22" s="312"/>
      <c r="E22" s="326"/>
      <c r="F22" s="325"/>
      <c r="G22" s="295"/>
      <c r="H22" s="332" t="s">
        <v>65</v>
      </c>
      <c r="I22" s="317"/>
      <c r="J22" s="317"/>
      <c r="K22" s="317"/>
      <c r="L22" s="316"/>
      <c r="M22" s="280"/>
    </row>
    <row r="23" spans="1:29" ht="15" customHeight="1">
      <c r="A23" s="324"/>
      <c r="B23" s="297"/>
      <c r="C23" s="298"/>
      <c r="D23" s="327"/>
      <c r="E23" s="326"/>
      <c r="F23" s="325"/>
      <c r="G23" s="295"/>
      <c r="H23" s="331"/>
      <c r="I23" s="330"/>
      <c r="J23" s="330"/>
      <c r="K23" s="330"/>
      <c r="L23" s="329"/>
    </row>
    <row r="24" spans="1:29" ht="15" customHeight="1">
      <c r="A24" s="328"/>
      <c r="B24" s="297"/>
      <c r="C24" s="298"/>
      <c r="D24" s="327"/>
      <c r="E24" s="326"/>
      <c r="F24" s="325"/>
      <c r="G24" s="295"/>
      <c r="H24" s="323"/>
      <c r="I24" s="322"/>
      <c r="J24" s="322"/>
      <c r="K24" s="322"/>
      <c r="L24" s="321"/>
    </row>
    <row r="25" spans="1:29" ht="15" customHeight="1">
      <c r="A25" s="324"/>
      <c r="B25" s="297"/>
      <c r="C25" s="298"/>
      <c r="D25" s="297"/>
      <c r="E25" s="320"/>
      <c r="F25" s="319"/>
      <c r="G25" s="295"/>
      <c r="H25" s="323"/>
      <c r="I25" s="322"/>
      <c r="J25" s="322"/>
      <c r="K25" s="322"/>
      <c r="L25" s="321"/>
    </row>
    <row r="26" spans="1:29" ht="15" customHeight="1">
      <c r="A26" s="324"/>
      <c r="B26" s="312"/>
      <c r="C26" s="298"/>
      <c r="D26" s="297"/>
      <c r="E26" s="320"/>
      <c r="F26" s="319"/>
      <c r="G26" s="295"/>
      <c r="H26" s="323"/>
      <c r="I26" s="322"/>
      <c r="J26" s="322"/>
      <c r="K26" s="322"/>
      <c r="L26" s="321"/>
    </row>
    <row r="27" spans="1:29" ht="15" customHeight="1">
      <c r="A27" s="304"/>
      <c r="B27" s="312"/>
      <c r="C27" s="298"/>
      <c r="D27" s="297"/>
      <c r="E27" s="315"/>
      <c r="F27" s="314"/>
      <c r="G27" s="295"/>
      <c r="H27" s="323"/>
      <c r="I27" s="322"/>
      <c r="J27" s="322"/>
      <c r="K27" s="322"/>
      <c r="L27" s="321"/>
    </row>
    <row r="28" spans="1:29" ht="15" customHeight="1">
      <c r="A28" s="304"/>
      <c r="B28" s="297"/>
      <c r="C28" s="298"/>
      <c r="D28" s="297"/>
      <c r="E28" s="320"/>
      <c r="F28" s="319"/>
      <c r="G28" s="295"/>
      <c r="H28" s="323"/>
      <c r="I28" s="322"/>
      <c r="J28" s="322"/>
      <c r="K28" s="322"/>
      <c r="L28" s="321"/>
    </row>
    <row r="29" spans="1:29" ht="15" customHeight="1">
      <c r="A29" s="304"/>
      <c r="B29" s="297"/>
      <c r="C29" s="298"/>
      <c r="D29" s="297"/>
      <c r="E29" s="320"/>
      <c r="F29" s="319"/>
      <c r="G29" s="295"/>
      <c r="H29" s="323"/>
      <c r="I29" s="322"/>
      <c r="J29" s="322"/>
      <c r="K29" s="322"/>
      <c r="L29" s="321"/>
    </row>
    <row r="30" spans="1:29" ht="15" customHeight="1">
      <c r="A30" s="304"/>
      <c r="B30" s="297"/>
      <c r="C30" s="298"/>
      <c r="D30" s="297"/>
      <c r="E30" s="315"/>
      <c r="F30" s="314"/>
      <c r="G30" s="295"/>
      <c r="H30" s="323"/>
      <c r="I30" s="322"/>
      <c r="J30" s="322"/>
      <c r="K30" s="322"/>
      <c r="L30" s="321"/>
    </row>
    <row r="31" spans="1:29" ht="15" customHeight="1">
      <c r="A31" s="304"/>
      <c r="B31" s="297"/>
      <c r="C31" s="298"/>
      <c r="D31" s="297"/>
      <c r="E31" s="320"/>
      <c r="F31" s="319"/>
      <c r="G31" s="295"/>
      <c r="H31" s="323"/>
      <c r="I31" s="322"/>
      <c r="J31" s="322"/>
      <c r="K31" s="322"/>
      <c r="L31" s="321"/>
    </row>
    <row r="32" spans="1:29" ht="15" customHeight="1" thickBot="1">
      <c r="A32" s="304"/>
      <c r="B32" s="297"/>
      <c r="C32" s="298"/>
      <c r="D32" s="297"/>
      <c r="E32" s="315"/>
      <c r="F32" s="314"/>
      <c r="G32" s="295"/>
      <c r="H32" s="280"/>
      <c r="I32" s="280"/>
      <c r="J32" s="280"/>
      <c r="K32" s="280"/>
      <c r="L32" s="301"/>
    </row>
    <row r="33" spans="1:13" ht="15" customHeight="1" thickBot="1">
      <c r="A33" s="304"/>
      <c r="B33" s="297"/>
      <c r="C33" s="298"/>
      <c r="D33" s="297"/>
      <c r="E33" s="320"/>
      <c r="F33" s="319"/>
      <c r="G33" s="295"/>
      <c r="H33" s="318" t="s">
        <v>64</v>
      </c>
      <c r="I33" s="317"/>
      <c r="J33" s="317"/>
      <c r="K33" s="317"/>
      <c r="L33" s="316"/>
    </row>
    <row r="34" spans="1:13" ht="15" customHeight="1">
      <c r="A34" s="304"/>
      <c r="B34" s="297"/>
      <c r="C34" s="298"/>
      <c r="D34" s="297"/>
      <c r="E34" s="315"/>
      <c r="F34" s="314"/>
      <c r="G34" s="295"/>
      <c r="H34" s="311"/>
      <c r="I34" s="293"/>
      <c r="J34" s="292"/>
      <c r="K34" s="293"/>
      <c r="L34" s="313"/>
    </row>
    <row r="35" spans="1:13" ht="15" customHeight="1" thickBot="1">
      <c r="A35" s="304"/>
      <c r="B35" s="312"/>
      <c r="C35" s="297"/>
      <c r="D35" s="297"/>
      <c r="E35" s="296"/>
      <c r="F35" s="296"/>
      <c r="G35" s="295"/>
      <c r="H35" s="280"/>
      <c r="I35" s="291"/>
      <c r="J35" s="302"/>
      <c r="K35" s="291"/>
      <c r="L35" s="301"/>
    </row>
    <row r="36" spans="1:13" ht="15" customHeight="1">
      <c r="A36" s="304"/>
      <c r="B36" s="297"/>
      <c r="C36" s="298"/>
      <c r="D36" s="312"/>
      <c r="E36" s="296"/>
      <c r="F36" s="296"/>
      <c r="G36" s="295"/>
      <c r="H36" s="311"/>
      <c r="I36" s="293"/>
      <c r="J36" s="310"/>
      <c r="K36" s="293"/>
      <c r="L36" s="309"/>
    </row>
    <row r="37" spans="1:13" ht="15" customHeight="1">
      <c r="A37" s="304"/>
      <c r="B37" s="297"/>
      <c r="C37" s="297"/>
      <c r="D37" s="297"/>
      <c r="E37" s="308"/>
      <c r="F37" s="308"/>
      <c r="G37" s="295"/>
      <c r="H37" s="307"/>
      <c r="I37" s="306"/>
      <c r="J37" s="280"/>
      <c r="K37" s="280"/>
      <c r="L37" s="305"/>
      <c r="M37" s="280"/>
    </row>
    <row r="38" spans="1:13" ht="15" customHeight="1">
      <c r="A38" s="304"/>
      <c r="B38" s="297"/>
      <c r="C38" s="297"/>
      <c r="D38" s="297"/>
      <c r="E38" s="296"/>
      <c r="F38" s="296"/>
      <c r="G38" s="295"/>
      <c r="H38" s="303"/>
      <c r="I38" s="293"/>
      <c r="J38" s="302"/>
      <c r="K38" s="293"/>
      <c r="L38" s="301"/>
    </row>
    <row r="39" spans="1:13" ht="15" customHeight="1" thickBot="1">
      <c r="A39" s="300"/>
      <c r="B39" s="299"/>
      <c r="C39" s="298"/>
      <c r="D39" s="297"/>
      <c r="E39" s="296"/>
      <c r="F39" s="296"/>
      <c r="G39" s="295"/>
      <c r="H39" s="294"/>
      <c r="I39" s="293"/>
      <c r="J39" s="292"/>
      <c r="K39" s="291"/>
      <c r="L39" s="290"/>
    </row>
    <row r="40" spans="1:13" ht="15" customHeight="1" thickBot="1">
      <c r="A40" s="289"/>
      <c r="B40" s="288"/>
      <c r="C40" s="287"/>
      <c r="D40" s="287"/>
      <c r="E40" s="286"/>
      <c r="F40" s="286"/>
      <c r="G40" s="285"/>
      <c r="H40" s="284"/>
      <c r="I40" s="282"/>
      <c r="J40" s="283"/>
      <c r="K40" s="282"/>
      <c r="L40" s="281"/>
    </row>
    <row r="41" spans="1:13" ht="15" customHeight="1">
      <c r="A41" s="280"/>
      <c r="G41" s="280"/>
    </row>
    <row r="42" spans="1:13">
      <c r="A42" s="75" t="s">
        <v>32</v>
      </c>
      <c r="B42" s="279"/>
      <c r="C42" s="279"/>
      <c r="D42" s="279"/>
      <c r="E42" s="279"/>
      <c r="F42" s="279"/>
      <c r="G42" s="279"/>
      <c r="H42" s="279"/>
      <c r="I42" s="279"/>
      <c r="J42" s="279"/>
      <c r="K42" s="279"/>
      <c r="L42" s="279"/>
    </row>
  </sheetData>
  <mergeCells count="49">
    <mergeCell ref="E39:F39"/>
    <mergeCell ref="E40:F40"/>
    <mergeCell ref="E36:F36"/>
    <mergeCell ref="E23:F23"/>
    <mergeCell ref="H23:L31"/>
    <mergeCell ref="E24:F24"/>
    <mergeCell ref="E25:F25"/>
    <mergeCell ref="E26:F26"/>
    <mergeCell ref="E27:F27"/>
    <mergeCell ref="E28:F28"/>
    <mergeCell ref="E38:F38"/>
    <mergeCell ref="E34:F34"/>
    <mergeCell ref="E35:F35"/>
    <mergeCell ref="E19:F19"/>
    <mergeCell ref="E20:F20"/>
    <mergeCell ref="E21:F21"/>
    <mergeCell ref="E22:F22"/>
    <mergeCell ref="E37:F37"/>
    <mergeCell ref="E29:F29"/>
    <mergeCell ref="E30:F30"/>
    <mergeCell ref="A5:L5"/>
    <mergeCell ref="B10:L10"/>
    <mergeCell ref="B12:D12"/>
    <mergeCell ref="B13:D13"/>
    <mergeCell ref="J12:L12"/>
    <mergeCell ref="E14:F14"/>
    <mergeCell ref="C6:I8"/>
    <mergeCell ref="G14:H14"/>
    <mergeCell ref="J14:L14"/>
    <mergeCell ref="H37:I37"/>
    <mergeCell ref="H21:L21"/>
    <mergeCell ref="H22:L22"/>
    <mergeCell ref="E18:F18"/>
    <mergeCell ref="H18:L18"/>
    <mergeCell ref="B16:AC16"/>
    <mergeCell ref="E31:F31"/>
    <mergeCell ref="E32:F32"/>
    <mergeCell ref="E33:F33"/>
    <mergeCell ref="H33:L33"/>
    <mergeCell ref="C3:I3"/>
    <mergeCell ref="C2:I2"/>
    <mergeCell ref="C1:I1"/>
    <mergeCell ref="G12:H12"/>
    <mergeCell ref="G13:L13"/>
    <mergeCell ref="B11:D11"/>
    <mergeCell ref="E12:F12"/>
    <mergeCell ref="E13:F13"/>
    <mergeCell ref="J1:L3"/>
    <mergeCell ref="B4:L4"/>
  </mergeCells>
  <printOptions horizontalCentered="1" verticalCentered="1"/>
  <pageMargins left="0.39370078740157483" right="0.39370078740157483" top="0.59055118110236227" bottom="0.98425196850393704" header="0" footer="0.39370078740157483"/>
  <pageSetup scale="82" orientation="landscape" r:id="rId1"/>
  <headerFooter alignWithMargins="0">
    <oddHeader>&amp;R&amp;"Arial,Negrita"&amp;12&amp;K000000FORMATO E.P. 002.3</oddHeader>
  </headerFooter>
  <rowBreaks count="1" manualBreakCount="1">
    <brk id="43" max="11"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L43"/>
  <sheetViews>
    <sheetView view="pageBreakPreview" zoomScaleSheetLayoutView="100" workbookViewId="0">
      <selection activeCell="B10" sqref="B10"/>
    </sheetView>
  </sheetViews>
  <sheetFormatPr baseColWidth="10" defaultRowHeight="12.75"/>
  <cols>
    <col min="1" max="1" width="20.85546875" style="2109" customWidth="1"/>
    <col min="2" max="2" width="8.42578125" style="2109" customWidth="1"/>
    <col min="3" max="3" width="8.28515625" style="2109" customWidth="1"/>
    <col min="4" max="34" width="2.28515625" style="2109" customWidth="1"/>
    <col min="35" max="35" width="5.85546875" style="2109" customWidth="1"/>
    <col min="36" max="36" width="6.42578125" style="2109" customWidth="1"/>
    <col min="37" max="37" width="5.28515625" style="2109" customWidth="1"/>
    <col min="38" max="38" width="6.7109375" style="2109" customWidth="1"/>
    <col min="39" max="256" width="11.42578125" style="2109"/>
    <col min="257" max="257" width="20.85546875" style="2109" customWidth="1"/>
    <col min="258" max="258" width="8.42578125" style="2109" customWidth="1"/>
    <col min="259" max="259" width="8.28515625" style="2109" customWidth="1"/>
    <col min="260" max="290" width="2.28515625" style="2109" customWidth="1"/>
    <col min="291" max="291" width="5.85546875" style="2109" customWidth="1"/>
    <col min="292" max="292" width="6.42578125" style="2109" customWidth="1"/>
    <col min="293" max="293" width="5.28515625" style="2109" customWidth="1"/>
    <col min="294" max="294" width="6.7109375" style="2109" customWidth="1"/>
    <col min="295" max="512" width="11.42578125" style="2109"/>
    <col min="513" max="513" width="20.85546875" style="2109" customWidth="1"/>
    <col min="514" max="514" width="8.42578125" style="2109" customWidth="1"/>
    <col min="515" max="515" width="8.28515625" style="2109" customWidth="1"/>
    <col min="516" max="546" width="2.28515625" style="2109" customWidth="1"/>
    <col min="547" max="547" width="5.85546875" style="2109" customWidth="1"/>
    <col min="548" max="548" width="6.42578125" style="2109" customWidth="1"/>
    <col min="549" max="549" width="5.28515625" style="2109" customWidth="1"/>
    <col min="550" max="550" width="6.7109375" style="2109" customWidth="1"/>
    <col min="551" max="768" width="11.42578125" style="2109"/>
    <col min="769" max="769" width="20.85546875" style="2109" customWidth="1"/>
    <col min="770" max="770" width="8.42578125" style="2109" customWidth="1"/>
    <col min="771" max="771" width="8.28515625" style="2109" customWidth="1"/>
    <col min="772" max="802" width="2.28515625" style="2109" customWidth="1"/>
    <col min="803" max="803" width="5.85546875" style="2109" customWidth="1"/>
    <col min="804" max="804" width="6.42578125" style="2109" customWidth="1"/>
    <col min="805" max="805" width="5.28515625" style="2109" customWidth="1"/>
    <col min="806" max="806" width="6.7109375" style="2109" customWidth="1"/>
    <col min="807" max="1024" width="11.42578125" style="2109"/>
    <col min="1025" max="1025" width="20.85546875" style="2109" customWidth="1"/>
    <col min="1026" max="1026" width="8.42578125" style="2109" customWidth="1"/>
    <col min="1027" max="1027" width="8.28515625" style="2109" customWidth="1"/>
    <col min="1028" max="1058" width="2.28515625" style="2109" customWidth="1"/>
    <col min="1059" max="1059" width="5.85546875" style="2109" customWidth="1"/>
    <col min="1060" max="1060" width="6.42578125" style="2109" customWidth="1"/>
    <col min="1061" max="1061" width="5.28515625" style="2109" customWidth="1"/>
    <col min="1062" max="1062" width="6.7109375" style="2109" customWidth="1"/>
    <col min="1063" max="1280" width="11.42578125" style="2109"/>
    <col min="1281" max="1281" width="20.85546875" style="2109" customWidth="1"/>
    <col min="1282" max="1282" width="8.42578125" style="2109" customWidth="1"/>
    <col min="1283" max="1283" width="8.28515625" style="2109" customWidth="1"/>
    <col min="1284" max="1314" width="2.28515625" style="2109" customWidth="1"/>
    <col min="1315" max="1315" width="5.85546875" style="2109" customWidth="1"/>
    <col min="1316" max="1316" width="6.42578125" style="2109" customWidth="1"/>
    <col min="1317" max="1317" width="5.28515625" style="2109" customWidth="1"/>
    <col min="1318" max="1318" width="6.7109375" style="2109" customWidth="1"/>
    <col min="1319" max="1536" width="11.42578125" style="2109"/>
    <col min="1537" max="1537" width="20.85546875" style="2109" customWidth="1"/>
    <col min="1538" max="1538" width="8.42578125" style="2109" customWidth="1"/>
    <col min="1539" max="1539" width="8.28515625" style="2109" customWidth="1"/>
    <col min="1540" max="1570" width="2.28515625" style="2109" customWidth="1"/>
    <col min="1571" max="1571" width="5.85546875" style="2109" customWidth="1"/>
    <col min="1572" max="1572" width="6.42578125" style="2109" customWidth="1"/>
    <col min="1573" max="1573" width="5.28515625" style="2109" customWidth="1"/>
    <col min="1574" max="1574" width="6.7109375" style="2109" customWidth="1"/>
    <col min="1575" max="1792" width="11.42578125" style="2109"/>
    <col min="1793" max="1793" width="20.85546875" style="2109" customWidth="1"/>
    <col min="1794" max="1794" width="8.42578125" style="2109" customWidth="1"/>
    <col min="1795" max="1795" width="8.28515625" style="2109" customWidth="1"/>
    <col min="1796" max="1826" width="2.28515625" style="2109" customWidth="1"/>
    <col min="1827" max="1827" width="5.85546875" style="2109" customWidth="1"/>
    <col min="1828" max="1828" width="6.42578125" style="2109" customWidth="1"/>
    <col min="1829" max="1829" width="5.28515625" style="2109" customWidth="1"/>
    <col min="1830" max="1830" width="6.7109375" style="2109" customWidth="1"/>
    <col min="1831" max="2048" width="11.42578125" style="2109"/>
    <col min="2049" max="2049" width="20.85546875" style="2109" customWidth="1"/>
    <col min="2050" max="2050" width="8.42578125" style="2109" customWidth="1"/>
    <col min="2051" max="2051" width="8.28515625" style="2109" customWidth="1"/>
    <col min="2052" max="2082" width="2.28515625" style="2109" customWidth="1"/>
    <col min="2083" max="2083" width="5.85546875" style="2109" customWidth="1"/>
    <col min="2084" max="2084" width="6.42578125" style="2109" customWidth="1"/>
    <col min="2085" max="2085" width="5.28515625" style="2109" customWidth="1"/>
    <col min="2086" max="2086" width="6.7109375" style="2109" customWidth="1"/>
    <col min="2087" max="2304" width="11.42578125" style="2109"/>
    <col min="2305" max="2305" width="20.85546875" style="2109" customWidth="1"/>
    <col min="2306" max="2306" width="8.42578125" style="2109" customWidth="1"/>
    <col min="2307" max="2307" width="8.28515625" style="2109" customWidth="1"/>
    <col min="2308" max="2338" width="2.28515625" style="2109" customWidth="1"/>
    <col min="2339" max="2339" width="5.85546875" style="2109" customWidth="1"/>
    <col min="2340" max="2340" width="6.42578125" style="2109" customWidth="1"/>
    <col min="2341" max="2341" width="5.28515625" style="2109" customWidth="1"/>
    <col min="2342" max="2342" width="6.7109375" style="2109" customWidth="1"/>
    <col min="2343" max="2560" width="11.42578125" style="2109"/>
    <col min="2561" max="2561" width="20.85546875" style="2109" customWidth="1"/>
    <col min="2562" max="2562" width="8.42578125" style="2109" customWidth="1"/>
    <col min="2563" max="2563" width="8.28515625" style="2109" customWidth="1"/>
    <col min="2564" max="2594" width="2.28515625" style="2109" customWidth="1"/>
    <col min="2595" max="2595" width="5.85546875" style="2109" customWidth="1"/>
    <col min="2596" max="2596" width="6.42578125" style="2109" customWidth="1"/>
    <col min="2597" max="2597" width="5.28515625" style="2109" customWidth="1"/>
    <col min="2598" max="2598" width="6.7109375" style="2109" customWidth="1"/>
    <col min="2599" max="2816" width="11.42578125" style="2109"/>
    <col min="2817" max="2817" width="20.85546875" style="2109" customWidth="1"/>
    <col min="2818" max="2818" width="8.42578125" style="2109" customWidth="1"/>
    <col min="2819" max="2819" width="8.28515625" style="2109" customWidth="1"/>
    <col min="2820" max="2850" width="2.28515625" style="2109" customWidth="1"/>
    <col min="2851" max="2851" width="5.85546875" style="2109" customWidth="1"/>
    <col min="2852" max="2852" width="6.42578125" style="2109" customWidth="1"/>
    <col min="2853" max="2853" width="5.28515625" style="2109" customWidth="1"/>
    <col min="2854" max="2854" width="6.7109375" style="2109" customWidth="1"/>
    <col min="2855" max="3072" width="11.42578125" style="2109"/>
    <col min="3073" max="3073" width="20.85546875" style="2109" customWidth="1"/>
    <col min="3074" max="3074" width="8.42578125" style="2109" customWidth="1"/>
    <col min="3075" max="3075" width="8.28515625" style="2109" customWidth="1"/>
    <col min="3076" max="3106" width="2.28515625" style="2109" customWidth="1"/>
    <col min="3107" max="3107" width="5.85546875" style="2109" customWidth="1"/>
    <col min="3108" max="3108" width="6.42578125" style="2109" customWidth="1"/>
    <col min="3109" max="3109" width="5.28515625" style="2109" customWidth="1"/>
    <col min="3110" max="3110" width="6.7109375" style="2109" customWidth="1"/>
    <col min="3111" max="3328" width="11.42578125" style="2109"/>
    <col min="3329" max="3329" width="20.85546875" style="2109" customWidth="1"/>
    <col min="3330" max="3330" width="8.42578125" style="2109" customWidth="1"/>
    <col min="3331" max="3331" width="8.28515625" style="2109" customWidth="1"/>
    <col min="3332" max="3362" width="2.28515625" style="2109" customWidth="1"/>
    <col min="3363" max="3363" width="5.85546875" style="2109" customWidth="1"/>
    <col min="3364" max="3364" width="6.42578125" style="2109" customWidth="1"/>
    <col min="3365" max="3365" width="5.28515625" style="2109" customWidth="1"/>
    <col min="3366" max="3366" width="6.7109375" style="2109" customWidth="1"/>
    <col min="3367" max="3584" width="11.42578125" style="2109"/>
    <col min="3585" max="3585" width="20.85546875" style="2109" customWidth="1"/>
    <col min="3586" max="3586" width="8.42578125" style="2109" customWidth="1"/>
    <col min="3587" max="3587" width="8.28515625" style="2109" customWidth="1"/>
    <col min="3588" max="3618" width="2.28515625" style="2109" customWidth="1"/>
    <col min="3619" max="3619" width="5.85546875" style="2109" customWidth="1"/>
    <col min="3620" max="3620" width="6.42578125" style="2109" customWidth="1"/>
    <col min="3621" max="3621" width="5.28515625" style="2109" customWidth="1"/>
    <col min="3622" max="3622" width="6.7109375" style="2109" customWidth="1"/>
    <col min="3623" max="3840" width="11.42578125" style="2109"/>
    <col min="3841" max="3841" width="20.85546875" style="2109" customWidth="1"/>
    <col min="3842" max="3842" width="8.42578125" style="2109" customWidth="1"/>
    <col min="3843" max="3843" width="8.28515625" style="2109" customWidth="1"/>
    <col min="3844" max="3874" width="2.28515625" style="2109" customWidth="1"/>
    <col min="3875" max="3875" width="5.85546875" style="2109" customWidth="1"/>
    <col min="3876" max="3876" width="6.42578125" style="2109" customWidth="1"/>
    <col min="3877" max="3877" width="5.28515625" style="2109" customWidth="1"/>
    <col min="3878" max="3878" width="6.7109375" style="2109" customWidth="1"/>
    <col min="3879" max="4096" width="11.42578125" style="2109"/>
    <col min="4097" max="4097" width="20.85546875" style="2109" customWidth="1"/>
    <col min="4098" max="4098" width="8.42578125" style="2109" customWidth="1"/>
    <col min="4099" max="4099" width="8.28515625" style="2109" customWidth="1"/>
    <col min="4100" max="4130" width="2.28515625" style="2109" customWidth="1"/>
    <col min="4131" max="4131" width="5.85546875" style="2109" customWidth="1"/>
    <col min="4132" max="4132" width="6.42578125" style="2109" customWidth="1"/>
    <col min="4133" max="4133" width="5.28515625" style="2109" customWidth="1"/>
    <col min="4134" max="4134" width="6.7109375" style="2109" customWidth="1"/>
    <col min="4135" max="4352" width="11.42578125" style="2109"/>
    <col min="4353" max="4353" width="20.85546875" style="2109" customWidth="1"/>
    <col min="4354" max="4354" width="8.42578125" style="2109" customWidth="1"/>
    <col min="4355" max="4355" width="8.28515625" style="2109" customWidth="1"/>
    <col min="4356" max="4386" width="2.28515625" style="2109" customWidth="1"/>
    <col min="4387" max="4387" width="5.85546875" style="2109" customWidth="1"/>
    <col min="4388" max="4388" width="6.42578125" style="2109" customWidth="1"/>
    <col min="4389" max="4389" width="5.28515625" style="2109" customWidth="1"/>
    <col min="4390" max="4390" width="6.7109375" style="2109" customWidth="1"/>
    <col min="4391" max="4608" width="11.42578125" style="2109"/>
    <col min="4609" max="4609" width="20.85546875" style="2109" customWidth="1"/>
    <col min="4610" max="4610" width="8.42578125" style="2109" customWidth="1"/>
    <col min="4611" max="4611" width="8.28515625" style="2109" customWidth="1"/>
    <col min="4612" max="4642" width="2.28515625" style="2109" customWidth="1"/>
    <col min="4643" max="4643" width="5.85546875" style="2109" customWidth="1"/>
    <col min="4644" max="4644" width="6.42578125" style="2109" customWidth="1"/>
    <col min="4645" max="4645" width="5.28515625" style="2109" customWidth="1"/>
    <col min="4646" max="4646" width="6.7109375" style="2109" customWidth="1"/>
    <col min="4647" max="4864" width="11.42578125" style="2109"/>
    <col min="4865" max="4865" width="20.85546875" style="2109" customWidth="1"/>
    <col min="4866" max="4866" width="8.42578125" style="2109" customWidth="1"/>
    <col min="4867" max="4867" width="8.28515625" style="2109" customWidth="1"/>
    <col min="4868" max="4898" width="2.28515625" style="2109" customWidth="1"/>
    <col min="4899" max="4899" width="5.85546875" style="2109" customWidth="1"/>
    <col min="4900" max="4900" width="6.42578125" style="2109" customWidth="1"/>
    <col min="4901" max="4901" width="5.28515625" style="2109" customWidth="1"/>
    <col min="4902" max="4902" width="6.7109375" style="2109" customWidth="1"/>
    <col min="4903" max="5120" width="11.42578125" style="2109"/>
    <col min="5121" max="5121" width="20.85546875" style="2109" customWidth="1"/>
    <col min="5122" max="5122" width="8.42578125" style="2109" customWidth="1"/>
    <col min="5123" max="5123" width="8.28515625" style="2109" customWidth="1"/>
    <col min="5124" max="5154" width="2.28515625" style="2109" customWidth="1"/>
    <col min="5155" max="5155" width="5.85546875" style="2109" customWidth="1"/>
    <col min="5156" max="5156" width="6.42578125" style="2109" customWidth="1"/>
    <col min="5157" max="5157" width="5.28515625" style="2109" customWidth="1"/>
    <col min="5158" max="5158" width="6.7109375" style="2109" customWidth="1"/>
    <col min="5159" max="5376" width="11.42578125" style="2109"/>
    <col min="5377" max="5377" width="20.85546875" style="2109" customWidth="1"/>
    <col min="5378" max="5378" width="8.42578125" style="2109" customWidth="1"/>
    <col min="5379" max="5379" width="8.28515625" style="2109" customWidth="1"/>
    <col min="5380" max="5410" width="2.28515625" style="2109" customWidth="1"/>
    <col min="5411" max="5411" width="5.85546875" style="2109" customWidth="1"/>
    <col min="5412" max="5412" width="6.42578125" style="2109" customWidth="1"/>
    <col min="5413" max="5413" width="5.28515625" style="2109" customWidth="1"/>
    <col min="5414" max="5414" width="6.7109375" style="2109" customWidth="1"/>
    <col min="5415" max="5632" width="11.42578125" style="2109"/>
    <col min="5633" max="5633" width="20.85546875" style="2109" customWidth="1"/>
    <col min="5634" max="5634" width="8.42578125" style="2109" customWidth="1"/>
    <col min="5635" max="5635" width="8.28515625" style="2109" customWidth="1"/>
    <col min="5636" max="5666" width="2.28515625" style="2109" customWidth="1"/>
    <col min="5667" max="5667" width="5.85546875" style="2109" customWidth="1"/>
    <col min="5668" max="5668" width="6.42578125" style="2109" customWidth="1"/>
    <col min="5669" max="5669" width="5.28515625" style="2109" customWidth="1"/>
    <col min="5670" max="5670" width="6.7109375" style="2109" customWidth="1"/>
    <col min="5671" max="5888" width="11.42578125" style="2109"/>
    <col min="5889" max="5889" width="20.85546875" style="2109" customWidth="1"/>
    <col min="5890" max="5890" width="8.42578125" style="2109" customWidth="1"/>
    <col min="5891" max="5891" width="8.28515625" style="2109" customWidth="1"/>
    <col min="5892" max="5922" width="2.28515625" style="2109" customWidth="1"/>
    <col min="5923" max="5923" width="5.85546875" style="2109" customWidth="1"/>
    <col min="5924" max="5924" width="6.42578125" style="2109" customWidth="1"/>
    <col min="5925" max="5925" width="5.28515625" style="2109" customWidth="1"/>
    <col min="5926" max="5926" width="6.7109375" style="2109" customWidth="1"/>
    <col min="5927" max="6144" width="11.42578125" style="2109"/>
    <col min="6145" max="6145" width="20.85546875" style="2109" customWidth="1"/>
    <col min="6146" max="6146" width="8.42578125" style="2109" customWidth="1"/>
    <col min="6147" max="6147" width="8.28515625" style="2109" customWidth="1"/>
    <col min="6148" max="6178" width="2.28515625" style="2109" customWidth="1"/>
    <col min="6179" max="6179" width="5.85546875" style="2109" customWidth="1"/>
    <col min="6180" max="6180" width="6.42578125" style="2109" customWidth="1"/>
    <col min="6181" max="6181" width="5.28515625" style="2109" customWidth="1"/>
    <col min="6182" max="6182" width="6.7109375" style="2109" customWidth="1"/>
    <col min="6183" max="6400" width="11.42578125" style="2109"/>
    <col min="6401" max="6401" width="20.85546875" style="2109" customWidth="1"/>
    <col min="6402" max="6402" width="8.42578125" style="2109" customWidth="1"/>
    <col min="6403" max="6403" width="8.28515625" style="2109" customWidth="1"/>
    <col min="6404" max="6434" width="2.28515625" style="2109" customWidth="1"/>
    <col min="6435" max="6435" width="5.85546875" style="2109" customWidth="1"/>
    <col min="6436" max="6436" width="6.42578125" style="2109" customWidth="1"/>
    <col min="6437" max="6437" width="5.28515625" style="2109" customWidth="1"/>
    <col min="6438" max="6438" width="6.7109375" style="2109" customWidth="1"/>
    <col min="6439" max="6656" width="11.42578125" style="2109"/>
    <col min="6657" max="6657" width="20.85546875" style="2109" customWidth="1"/>
    <col min="6658" max="6658" width="8.42578125" style="2109" customWidth="1"/>
    <col min="6659" max="6659" width="8.28515625" style="2109" customWidth="1"/>
    <col min="6660" max="6690" width="2.28515625" style="2109" customWidth="1"/>
    <col min="6691" max="6691" width="5.85546875" style="2109" customWidth="1"/>
    <col min="6692" max="6692" width="6.42578125" style="2109" customWidth="1"/>
    <col min="6693" max="6693" width="5.28515625" style="2109" customWidth="1"/>
    <col min="6694" max="6694" width="6.7109375" style="2109" customWidth="1"/>
    <col min="6695" max="6912" width="11.42578125" style="2109"/>
    <col min="6913" max="6913" width="20.85546875" style="2109" customWidth="1"/>
    <col min="6914" max="6914" width="8.42578125" style="2109" customWidth="1"/>
    <col min="6915" max="6915" width="8.28515625" style="2109" customWidth="1"/>
    <col min="6916" max="6946" width="2.28515625" style="2109" customWidth="1"/>
    <col min="6947" max="6947" width="5.85546875" style="2109" customWidth="1"/>
    <col min="6948" max="6948" width="6.42578125" style="2109" customWidth="1"/>
    <col min="6949" max="6949" width="5.28515625" style="2109" customWidth="1"/>
    <col min="6950" max="6950" width="6.7109375" style="2109" customWidth="1"/>
    <col min="6951" max="7168" width="11.42578125" style="2109"/>
    <col min="7169" max="7169" width="20.85546875" style="2109" customWidth="1"/>
    <col min="7170" max="7170" width="8.42578125" style="2109" customWidth="1"/>
    <col min="7171" max="7171" width="8.28515625" style="2109" customWidth="1"/>
    <col min="7172" max="7202" width="2.28515625" style="2109" customWidth="1"/>
    <col min="7203" max="7203" width="5.85546875" style="2109" customWidth="1"/>
    <col min="7204" max="7204" width="6.42578125" style="2109" customWidth="1"/>
    <col min="7205" max="7205" width="5.28515625" style="2109" customWidth="1"/>
    <col min="7206" max="7206" width="6.7109375" style="2109" customWidth="1"/>
    <col min="7207" max="7424" width="11.42578125" style="2109"/>
    <col min="7425" max="7425" width="20.85546875" style="2109" customWidth="1"/>
    <col min="7426" max="7426" width="8.42578125" style="2109" customWidth="1"/>
    <col min="7427" max="7427" width="8.28515625" style="2109" customWidth="1"/>
    <col min="7428" max="7458" width="2.28515625" style="2109" customWidth="1"/>
    <col min="7459" max="7459" width="5.85546875" style="2109" customWidth="1"/>
    <col min="7460" max="7460" width="6.42578125" style="2109" customWidth="1"/>
    <col min="7461" max="7461" width="5.28515625" style="2109" customWidth="1"/>
    <col min="7462" max="7462" width="6.7109375" style="2109" customWidth="1"/>
    <col min="7463" max="7680" width="11.42578125" style="2109"/>
    <col min="7681" max="7681" width="20.85546875" style="2109" customWidth="1"/>
    <col min="7682" max="7682" width="8.42578125" style="2109" customWidth="1"/>
    <col min="7683" max="7683" width="8.28515625" style="2109" customWidth="1"/>
    <col min="7684" max="7714" width="2.28515625" style="2109" customWidth="1"/>
    <col min="7715" max="7715" width="5.85546875" style="2109" customWidth="1"/>
    <col min="7716" max="7716" width="6.42578125" style="2109" customWidth="1"/>
    <col min="7717" max="7717" width="5.28515625" style="2109" customWidth="1"/>
    <col min="7718" max="7718" width="6.7109375" style="2109" customWidth="1"/>
    <col min="7719" max="7936" width="11.42578125" style="2109"/>
    <col min="7937" max="7937" width="20.85546875" style="2109" customWidth="1"/>
    <col min="7938" max="7938" width="8.42578125" style="2109" customWidth="1"/>
    <col min="7939" max="7939" width="8.28515625" style="2109" customWidth="1"/>
    <col min="7940" max="7970" width="2.28515625" style="2109" customWidth="1"/>
    <col min="7971" max="7971" width="5.85546875" style="2109" customWidth="1"/>
    <col min="7972" max="7972" width="6.42578125" style="2109" customWidth="1"/>
    <col min="7973" max="7973" width="5.28515625" style="2109" customWidth="1"/>
    <col min="7974" max="7974" width="6.7109375" style="2109" customWidth="1"/>
    <col min="7975" max="8192" width="11.42578125" style="2109"/>
    <col min="8193" max="8193" width="20.85546875" style="2109" customWidth="1"/>
    <col min="8194" max="8194" width="8.42578125" style="2109" customWidth="1"/>
    <col min="8195" max="8195" width="8.28515625" style="2109" customWidth="1"/>
    <col min="8196" max="8226" width="2.28515625" style="2109" customWidth="1"/>
    <col min="8227" max="8227" width="5.85546875" style="2109" customWidth="1"/>
    <col min="8228" max="8228" width="6.42578125" style="2109" customWidth="1"/>
    <col min="8229" max="8229" width="5.28515625" style="2109" customWidth="1"/>
    <col min="8230" max="8230" width="6.7109375" style="2109" customWidth="1"/>
    <col min="8231" max="8448" width="11.42578125" style="2109"/>
    <col min="8449" max="8449" width="20.85546875" style="2109" customWidth="1"/>
    <col min="8450" max="8450" width="8.42578125" style="2109" customWidth="1"/>
    <col min="8451" max="8451" width="8.28515625" style="2109" customWidth="1"/>
    <col min="8452" max="8482" width="2.28515625" style="2109" customWidth="1"/>
    <col min="8483" max="8483" width="5.85546875" style="2109" customWidth="1"/>
    <col min="8484" max="8484" width="6.42578125" style="2109" customWidth="1"/>
    <col min="8485" max="8485" width="5.28515625" style="2109" customWidth="1"/>
    <col min="8486" max="8486" width="6.7109375" style="2109" customWidth="1"/>
    <col min="8487" max="8704" width="11.42578125" style="2109"/>
    <col min="8705" max="8705" width="20.85546875" style="2109" customWidth="1"/>
    <col min="8706" max="8706" width="8.42578125" style="2109" customWidth="1"/>
    <col min="8707" max="8707" width="8.28515625" style="2109" customWidth="1"/>
    <col min="8708" max="8738" width="2.28515625" style="2109" customWidth="1"/>
    <col min="8739" max="8739" width="5.85546875" style="2109" customWidth="1"/>
    <col min="8740" max="8740" width="6.42578125" style="2109" customWidth="1"/>
    <col min="8741" max="8741" width="5.28515625" style="2109" customWidth="1"/>
    <col min="8742" max="8742" width="6.7109375" style="2109" customWidth="1"/>
    <col min="8743" max="8960" width="11.42578125" style="2109"/>
    <col min="8961" max="8961" width="20.85546875" style="2109" customWidth="1"/>
    <col min="8962" max="8962" width="8.42578125" style="2109" customWidth="1"/>
    <col min="8963" max="8963" width="8.28515625" style="2109" customWidth="1"/>
    <col min="8964" max="8994" width="2.28515625" style="2109" customWidth="1"/>
    <col min="8995" max="8995" width="5.85546875" style="2109" customWidth="1"/>
    <col min="8996" max="8996" width="6.42578125" style="2109" customWidth="1"/>
    <col min="8997" max="8997" width="5.28515625" style="2109" customWidth="1"/>
    <col min="8998" max="8998" width="6.7109375" style="2109" customWidth="1"/>
    <col min="8999" max="9216" width="11.42578125" style="2109"/>
    <col min="9217" max="9217" width="20.85546875" style="2109" customWidth="1"/>
    <col min="9218" max="9218" width="8.42578125" style="2109" customWidth="1"/>
    <col min="9219" max="9219" width="8.28515625" style="2109" customWidth="1"/>
    <col min="9220" max="9250" width="2.28515625" style="2109" customWidth="1"/>
    <col min="9251" max="9251" width="5.85546875" style="2109" customWidth="1"/>
    <col min="9252" max="9252" width="6.42578125" style="2109" customWidth="1"/>
    <col min="9253" max="9253" width="5.28515625" style="2109" customWidth="1"/>
    <col min="9254" max="9254" width="6.7109375" style="2109" customWidth="1"/>
    <col min="9255" max="9472" width="11.42578125" style="2109"/>
    <col min="9473" max="9473" width="20.85546875" style="2109" customWidth="1"/>
    <col min="9474" max="9474" width="8.42578125" style="2109" customWidth="1"/>
    <col min="9475" max="9475" width="8.28515625" style="2109" customWidth="1"/>
    <col min="9476" max="9506" width="2.28515625" style="2109" customWidth="1"/>
    <col min="9507" max="9507" width="5.85546875" style="2109" customWidth="1"/>
    <col min="9508" max="9508" width="6.42578125" style="2109" customWidth="1"/>
    <col min="9509" max="9509" width="5.28515625" style="2109" customWidth="1"/>
    <col min="9510" max="9510" width="6.7109375" style="2109" customWidth="1"/>
    <col min="9511" max="9728" width="11.42578125" style="2109"/>
    <col min="9729" max="9729" width="20.85546875" style="2109" customWidth="1"/>
    <col min="9730" max="9730" width="8.42578125" style="2109" customWidth="1"/>
    <col min="9731" max="9731" width="8.28515625" style="2109" customWidth="1"/>
    <col min="9732" max="9762" width="2.28515625" style="2109" customWidth="1"/>
    <col min="9763" max="9763" width="5.85546875" style="2109" customWidth="1"/>
    <col min="9764" max="9764" width="6.42578125" style="2109" customWidth="1"/>
    <col min="9765" max="9765" width="5.28515625" style="2109" customWidth="1"/>
    <col min="9766" max="9766" width="6.7109375" style="2109" customWidth="1"/>
    <col min="9767" max="9984" width="11.42578125" style="2109"/>
    <col min="9985" max="9985" width="20.85546875" style="2109" customWidth="1"/>
    <col min="9986" max="9986" width="8.42578125" style="2109" customWidth="1"/>
    <col min="9987" max="9987" width="8.28515625" style="2109" customWidth="1"/>
    <col min="9988" max="10018" width="2.28515625" style="2109" customWidth="1"/>
    <col min="10019" max="10019" width="5.85546875" style="2109" customWidth="1"/>
    <col min="10020" max="10020" width="6.42578125" style="2109" customWidth="1"/>
    <col min="10021" max="10021" width="5.28515625" style="2109" customWidth="1"/>
    <col min="10022" max="10022" width="6.7109375" style="2109" customWidth="1"/>
    <col min="10023" max="10240" width="11.42578125" style="2109"/>
    <col min="10241" max="10241" width="20.85546875" style="2109" customWidth="1"/>
    <col min="10242" max="10242" width="8.42578125" style="2109" customWidth="1"/>
    <col min="10243" max="10243" width="8.28515625" style="2109" customWidth="1"/>
    <col min="10244" max="10274" width="2.28515625" style="2109" customWidth="1"/>
    <col min="10275" max="10275" width="5.85546875" style="2109" customWidth="1"/>
    <col min="10276" max="10276" width="6.42578125" style="2109" customWidth="1"/>
    <col min="10277" max="10277" width="5.28515625" style="2109" customWidth="1"/>
    <col min="10278" max="10278" width="6.7109375" style="2109" customWidth="1"/>
    <col min="10279" max="10496" width="11.42578125" style="2109"/>
    <col min="10497" max="10497" width="20.85546875" style="2109" customWidth="1"/>
    <col min="10498" max="10498" width="8.42578125" style="2109" customWidth="1"/>
    <col min="10499" max="10499" width="8.28515625" style="2109" customWidth="1"/>
    <col min="10500" max="10530" width="2.28515625" style="2109" customWidth="1"/>
    <col min="10531" max="10531" width="5.85546875" style="2109" customWidth="1"/>
    <col min="10532" max="10532" width="6.42578125" style="2109" customWidth="1"/>
    <col min="10533" max="10533" width="5.28515625" style="2109" customWidth="1"/>
    <col min="10534" max="10534" width="6.7109375" style="2109" customWidth="1"/>
    <col min="10535" max="10752" width="11.42578125" style="2109"/>
    <col min="10753" max="10753" width="20.85546875" style="2109" customWidth="1"/>
    <col min="10754" max="10754" width="8.42578125" style="2109" customWidth="1"/>
    <col min="10755" max="10755" width="8.28515625" style="2109" customWidth="1"/>
    <col min="10756" max="10786" width="2.28515625" style="2109" customWidth="1"/>
    <col min="10787" max="10787" width="5.85546875" style="2109" customWidth="1"/>
    <col min="10788" max="10788" width="6.42578125" style="2109" customWidth="1"/>
    <col min="10789" max="10789" width="5.28515625" style="2109" customWidth="1"/>
    <col min="10790" max="10790" width="6.7109375" style="2109" customWidth="1"/>
    <col min="10791" max="11008" width="11.42578125" style="2109"/>
    <col min="11009" max="11009" width="20.85546875" style="2109" customWidth="1"/>
    <col min="11010" max="11010" width="8.42578125" style="2109" customWidth="1"/>
    <col min="11011" max="11011" width="8.28515625" style="2109" customWidth="1"/>
    <col min="11012" max="11042" width="2.28515625" style="2109" customWidth="1"/>
    <col min="11043" max="11043" width="5.85546875" style="2109" customWidth="1"/>
    <col min="11044" max="11044" width="6.42578125" style="2109" customWidth="1"/>
    <col min="11045" max="11045" width="5.28515625" style="2109" customWidth="1"/>
    <col min="11046" max="11046" width="6.7109375" style="2109" customWidth="1"/>
    <col min="11047" max="11264" width="11.42578125" style="2109"/>
    <col min="11265" max="11265" width="20.85546875" style="2109" customWidth="1"/>
    <col min="11266" max="11266" width="8.42578125" style="2109" customWidth="1"/>
    <col min="11267" max="11267" width="8.28515625" style="2109" customWidth="1"/>
    <col min="11268" max="11298" width="2.28515625" style="2109" customWidth="1"/>
    <col min="11299" max="11299" width="5.85546875" style="2109" customWidth="1"/>
    <col min="11300" max="11300" width="6.42578125" style="2109" customWidth="1"/>
    <col min="11301" max="11301" width="5.28515625" style="2109" customWidth="1"/>
    <col min="11302" max="11302" width="6.7109375" style="2109" customWidth="1"/>
    <col min="11303" max="11520" width="11.42578125" style="2109"/>
    <col min="11521" max="11521" width="20.85546875" style="2109" customWidth="1"/>
    <col min="11522" max="11522" width="8.42578125" style="2109" customWidth="1"/>
    <col min="11523" max="11523" width="8.28515625" style="2109" customWidth="1"/>
    <col min="11524" max="11554" width="2.28515625" style="2109" customWidth="1"/>
    <col min="11555" max="11555" width="5.85546875" style="2109" customWidth="1"/>
    <col min="11556" max="11556" width="6.42578125" style="2109" customWidth="1"/>
    <col min="11557" max="11557" width="5.28515625" style="2109" customWidth="1"/>
    <col min="11558" max="11558" width="6.7109375" style="2109" customWidth="1"/>
    <col min="11559" max="11776" width="11.42578125" style="2109"/>
    <col min="11777" max="11777" width="20.85546875" style="2109" customWidth="1"/>
    <col min="11778" max="11778" width="8.42578125" style="2109" customWidth="1"/>
    <col min="11779" max="11779" width="8.28515625" style="2109" customWidth="1"/>
    <col min="11780" max="11810" width="2.28515625" style="2109" customWidth="1"/>
    <col min="11811" max="11811" width="5.85546875" style="2109" customWidth="1"/>
    <col min="11812" max="11812" width="6.42578125" style="2109" customWidth="1"/>
    <col min="11813" max="11813" width="5.28515625" style="2109" customWidth="1"/>
    <col min="11814" max="11814" width="6.7109375" style="2109" customWidth="1"/>
    <col min="11815" max="12032" width="11.42578125" style="2109"/>
    <col min="12033" max="12033" width="20.85546875" style="2109" customWidth="1"/>
    <col min="12034" max="12034" width="8.42578125" style="2109" customWidth="1"/>
    <col min="12035" max="12035" width="8.28515625" style="2109" customWidth="1"/>
    <col min="12036" max="12066" width="2.28515625" style="2109" customWidth="1"/>
    <col min="12067" max="12067" width="5.85546875" style="2109" customWidth="1"/>
    <col min="12068" max="12068" width="6.42578125" style="2109" customWidth="1"/>
    <col min="12069" max="12069" width="5.28515625" style="2109" customWidth="1"/>
    <col min="12070" max="12070" width="6.7109375" style="2109" customWidth="1"/>
    <col min="12071" max="12288" width="11.42578125" style="2109"/>
    <col min="12289" max="12289" width="20.85546875" style="2109" customWidth="1"/>
    <col min="12290" max="12290" width="8.42578125" style="2109" customWidth="1"/>
    <col min="12291" max="12291" width="8.28515625" style="2109" customWidth="1"/>
    <col min="12292" max="12322" width="2.28515625" style="2109" customWidth="1"/>
    <col min="12323" max="12323" width="5.85546875" style="2109" customWidth="1"/>
    <col min="12324" max="12324" width="6.42578125" style="2109" customWidth="1"/>
    <col min="12325" max="12325" width="5.28515625" style="2109" customWidth="1"/>
    <col min="12326" max="12326" width="6.7109375" style="2109" customWidth="1"/>
    <col min="12327" max="12544" width="11.42578125" style="2109"/>
    <col min="12545" max="12545" width="20.85546875" style="2109" customWidth="1"/>
    <col min="12546" max="12546" width="8.42578125" style="2109" customWidth="1"/>
    <col min="12547" max="12547" width="8.28515625" style="2109" customWidth="1"/>
    <col min="12548" max="12578" width="2.28515625" style="2109" customWidth="1"/>
    <col min="12579" max="12579" width="5.85546875" style="2109" customWidth="1"/>
    <col min="12580" max="12580" width="6.42578125" style="2109" customWidth="1"/>
    <col min="12581" max="12581" width="5.28515625" style="2109" customWidth="1"/>
    <col min="12582" max="12582" width="6.7109375" style="2109" customWidth="1"/>
    <col min="12583" max="12800" width="11.42578125" style="2109"/>
    <col min="12801" max="12801" width="20.85546875" style="2109" customWidth="1"/>
    <col min="12802" max="12802" width="8.42578125" style="2109" customWidth="1"/>
    <col min="12803" max="12803" width="8.28515625" style="2109" customWidth="1"/>
    <col min="12804" max="12834" width="2.28515625" style="2109" customWidth="1"/>
    <col min="12835" max="12835" width="5.85546875" style="2109" customWidth="1"/>
    <col min="12836" max="12836" width="6.42578125" style="2109" customWidth="1"/>
    <col min="12837" max="12837" width="5.28515625" style="2109" customWidth="1"/>
    <col min="12838" max="12838" width="6.7109375" style="2109" customWidth="1"/>
    <col min="12839" max="13056" width="11.42578125" style="2109"/>
    <col min="13057" max="13057" width="20.85546875" style="2109" customWidth="1"/>
    <col min="13058" max="13058" width="8.42578125" style="2109" customWidth="1"/>
    <col min="13059" max="13059" width="8.28515625" style="2109" customWidth="1"/>
    <col min="13060" max="13090" width="2.28515625" style="2109" customWidth="1"/>
    <col min="13091" max="13091" width="5.85546875" style="2109" customWidth="1"/>
    <col min="13092" max="13092" width="6.42578125" style="2109" customWidth="1"/>
    <col min="13093" max="13093" width="5.28515625" style="2109" customWidth="1"/>
    <col min="13094" max="13094" width="6.7109375" style="2109" customWidth="1"/>
    <col min="13095" max="13312" width="11.42578125" style="2109"/>
    <col min="13313" max="13313" width="20.85546875" style="2109" customWidth="1"/>
    <col min="13314" max="13314" width="8.42578125" style="2109" customWidth="1"/>
    <col min="13315" max="13315" width="8.28515625" style="2109" customWidth="1"/>
    <col min="13316" max="13346" width="2.28515625" style="2109" customWidth="1"/>
    <col min="13347" max="13347" width="5.85546875" style="2109" customWidth="1"/>
    <col min="13348" max="13348" width="6.42578125" style="2109" customWidth="1"/>
    <col min="13349" max="13349" width="5.28515625" style="2109" customWidth="1"/>
    <col min="13350" max="13350" width="6.7109375" style="2109" customWidth="1"/>
    <col min="13351" max="13568" width="11.42578125" style="2109"/>
    <col min="13569" max="13569" width="20.85546875" style="2109" customWidth="1"/>
    <col min="13570" max="13570" width="8.42578125" style="2109" customWidth="1"/>
    <col min="13571" max="13571" width="8.28515625" style="2109" customWidth="1"/>
    <col min="13572" max="13602" width="2.28515625" style="2109" customWidth="1"/>
    <col min="13603" max="13603" width="5.85546875" style="2109" customWidth="1"/>
    <col min="13604" max="13604" width="6.42578125" style="2109" customWidth="1"/>
    <col min="13605" max="13605" width="5.28515625" style="2109" customWidth="1"/>
    <col min="13606" max="13606" width="6.7109375" style="2109" customWidth="1"/>
    <col min="13607" max="13824" width="11.42578125" style="2109"/>
    <col min="13825" max="13825" width="20.85546875" style="2109" customWidth="1"/>
    <col min="13826" max="13826" width="8.42578125" style="2109" customWidth="1"/>
    <col min="13827" max="13827" width="8.28515625" style="2109" customWidth="1"/>
    <col min="13828" max="13858" width="2.28515625" style="2109" customWidth="1"/>
    <col min="13859" max="13859" width="5.85546875" style="2109" customWidth="1"/>
    <col min="13860" max="13860" width="6.42578125" style="2109" customWidth="1"/>
    <col min="13861" max="13861" width="5.28515625" style="2109" customWidth="1"/>
    <col min="13862" max="13862" width="6.7109375" style="2109" customWidth="1"/>
    <col min="13863" max="14080" width="11.42578125" style="2109"/>
    <col min="14081" max="14081" width="20.85546875" style="2109" customWidth="1"/>
    <col min="14082" max="14082" width="8.42578125" style="2109" customWidth="1"/>
    <col min="14083" max="14083" width="8.28515625" style="2109" customWidth="1"/>
    <col min="14084" max="14114" width="2.28515625" style="2109" customWidth="1"/>
    <col min="14115" max="14115" width="5.85546875" style="2109" customWidth="1"/>
    <col min="14116" max="14116" width="6.42578125" style="2109" customWidth="1"/>
    <col min="14117" max="14117" width="5.28515625" style="2109" customWidth="1"/>
    <col min="14118" max="14118" width="6.7109375" style="2109" customWidth="1"/>
    <col min="14119" max="14336" width="11.42578125" style="2109"/>
    <col min="14337" max="14337" width="20.85546875" style="2109" customWidth="1"/>
    <col min="14338" max="14338" width="8.42578125" style="2109" customWidth="1"/>
    <col min="14339" max="14339" width="8.28515625" style="2109" customWidth="1"/>
    <col min="14340" max="14370" width="2.28515625" style="2109" customWidth="1"/>
    <col min="14371" max="14371" width="5.85546875" style="2109" customWidth="1"/>
    <col min="14372" max="14372" width="6.42578125" style="2109" customWidth="1"/>
    <col min="14373" max="14373" width="5.28515625" style="2109" customWidth="1"/>
    <col min="14374" max="14374" width="6.7109375" style="2109" customWidth="1"/>
    <col min="14375" max="14592" width="11.42578125" style="2109"/>
    <col min="14593" max="14593" width="20.85546875" style="2109" customWidth="1"/>
    <col min="14594" max="14594" width="8.42578125" style="2109" customWidth="1"/>
    <col min="14595" max="14595" width="8.28515625" style="2109" customWidth="1"/>
    <col min="14596" max="14626" width="2.28515625" style="2109" customWidth="1"/>
    <col min="14627" max="14627" width="5.85546875" style="2109" customWidth="1"/>
    <col min="14628" max="14628" width="6.42578125" style="2109" customWidth="1"/>
    <col min="14629" max="14629" width="5.28515625" style="2109" customWidth="1"/>
    <col min="14630" max="14630" width="6.7109375" style="2109" customWidth="1"/>
    <col min="14631" max="14848" width="11.42578125" style="2109"/>
    <col min="14849" max="14849" width="20.85546875" style="2109" customWidth="1"/>
    <col min="14850" max="14850" width="8.42578125" style="2109" customWidth="1"/>
    <col min="14851" max="14851" width="8.28515625" style="2109" customWidth="1"/>
    <col min="14852" max="14882" width="2.28515625" style="2109" customWidth="1"/>
    <col min="14883" max="14883" width="5.85546875" style="2109" customWidth="1"/>
    <col min="14884" max="14884" width="6.42578125" style="2109" customWidth="1"/>
    <col min="14885" max="14885" width="5.28515625" style="2109" customWidth="1"/>
    <col min="14886" max="14886" width="6.7109375" style="2109" customWidth="1"/>
    <col min="14887" max="15104" width="11.42578125" style="2109"/>
    <col min="15105" max="15105" width="20.85546875" style="2109" customWidth="1"/>
    <col min="15106" max="15106" width="8.42578125" style="2109" customWidth="1"/>
    <col min="15107" max="15107" width="8.28515625" style="2109" customWidth="1"/>
    <col min="15108" max="15138" width="2.28515625" style="2109" customWidth="1"/>
    <col min="15139" max="15139" width="5.85546875" style="2109" customWidth="1"/>
    <col min="15140" max="15140" width="6.42578125" style="2109" customWidth="1"/>
    <col min="15141" max="15141" width="5.28515625" style="2109" customWidth="1"/>
    <col min="15142" max="15142" width="6.7109375" style="2109" customWidth="1"/>
    <col min="15143" max="15360" width="11.42578125" style="2109"/>
    <col min="15361" max="15361" width="20.85546875" style="2109" customWidth="1"/>
    <col min="15362" max="15362" width="8.42578125" style="2109" customWidth="1"/>
    <col min="15363" max="15363" width="8.28515625" style="2109" customWidth="1"/>
    <col min="15364" max="15394" width="2.28515625" style="2109" customWidth="1"/>
    <col min="15395" max="15395" width="5.85546875" style="2109" customWidth="1"/>
    <col min="15396" max="15396" width="6.42578125" style="2109" customWidth="1"/>
    <col min="15397" max="15397" width="5.28515625" style="2109" customWidth="1"/>
    <col min="15398" max="15398" width="6.7109375" style="2109" customWidth="1"/>
    <col min="15399" max="15616" width="11.42578125" style="2109"/>
    <col min="15617" max="15617" width="20.85546875" style="2109" customWidth="1"/>
    <col min="15618" max="15618" width="8.42578125" style="2109" customWidth="1"/>
    <col min="15619" max="15619" width="8.28515625" style="2109" customWidth="1"/>
    <col min="15620" max="15650" width="2.28515625" style="2109" customWidth="1"/>
    <col min="15651" max="15651" width="5.85546875" style="2109" customWidth="1"/>
    <col min="15652" max="15652" width="6.42578125" style="2109" customWidth="1"/>
    <col min="15653" max="15653" width="5.28515625" style="2109" customWidth="1"/>
    <col min="15654" max="15654" width="6.7109375" style="2109" customWidth="1"/>
    <col min="15655" max="15872" width="11.42578125" style="2109"/>
    <col min="15873" max="15873" width="20.85546875" style="2109" customWidth="1"/>
    <col min="15874" max="15874" width="8.42578125" style="2109" customWidth="1"/>
    <col min="15875" max="15875" width="8.28515625" style="2109" customWidth="1"/>
    <col min="15876" max="15906" width="2.28515625" style="2109" customWidth="1"/>
    <col min="15907" max="15907" width="5.85546875" style="2109" customWidth="1"/>
    <col min="15908" max="15908" width="6.42578125" style="2109" customWidth="1"/>
    <col min="15909" max="15909" width="5.28515625" style="2109" customWidth="1"/>
    <col min="15910" max="15910" width="6.7109375" style="2109" customWidth="1"/>
    <col min="15911" max="16128" width="11.42578125" style="2109"/>
    <col min="16129" max="16129" width="20.85546875" style="2109" customWidth="1"/>
    <col min="16130" max="16130" width="8.42578125" style="2109" customWidth="1"/>
    <col min="16131" max="16131" width="8.28515625" style="2109" customWidth="1"/>
    <col min="16132" max="16162" width="2.28515625" style="2109" customWidth="1"/>
    <col min="16163" max="16163" width="5.85546875" style="2109" customWidth="1"/>
    <col min="16164" max="16164" width="6.42578125" style="2109" customWidth="1"/>
    <col min="16165" max="16165" width="5.28515625" style="2109" customWidth="1"/>
    <col min="16166" max="16166" width="6.7109375" style="2109" customWidth="1"/>
    <col min="16167" max="16384" width="11.42578125" style="2109"/>
  </cols>
  <sheetData>
    <row r="1" spans="1:38" ht="15.75">
      <c r="A1" s="450"/>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row>
    <row r="2" spans="1:38" ht="15.75">
      <c r="A2" s="450"/>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row>
    <row r="3" spans="1:38" ht="15.75">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row>
    <row r="4" spans="1:38" ht="23.1" customHeight="1"/>
    <row r="5" spans="1:38" ht="33.950000000000003" customHeight="1">
      <c r="A5" s="2228" t="str">
        <f>'F 12.4'!A6</f>
        <v>OBRA:</v>
      </c>
      <c r="B5" s="2229">
        <f>'F 12.4'!$B$6:$AK$6</f>
        <v>0</v>
      </c>
      <c r="C5" s="2229"/>
      <c r="D5" s="2229"/>
      <c r="E5" s="2229"/>
      <c r="F5" s="2229"/>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row>
    <row r="6" spans="1:38">
      <c r="A6" s="2230" t="str">
        <f>'F 12.4'!A7</f>
        <v>AUTOPISTA:</v>
      </c>
      <c r="B6" s="2160">
        <f>'F 12.4'!B7</f>
        <v>0</v>
      </c>
      <c r="C6" s="2113"/>
      <c r="D6" s="2113"/>
      <c r="E6" s="2113"/>
      <c r="F6" s="2113"/>
      <c r="G6" s="2113"/>
      <c r="H6" s="2113"/>
      <c r="I6" s="2113"/>
      <c r="J6" s="2113"/>
      <c r="K6" s="2113"/>
      <c r="L6" s="2113"/>
      <c r="M6" s="2113"/>
      <c r="N6" s="2113"/>
      <c r="O6" s="2113"/>
      <c r="P6" s="2113"/>
      <c r="Q6" s="2113"/>
      <c r="R6" s="2113"/>
      <c r="S6" s="2113"/>
      <c r="T6" s="2113"/>
      <c r="U6" s="2113"/>
      <c r="V6" s="2113"/>
      <c r="W6" s="2113"/>
      <c r="X6" s="2113"/>
      <c r="Y6" s="2113"/>
      <c r="Z6" s="2113"/>
      <c r="AA6" s="2113"/>
      <c r="AB6" s="2113"/>
      <c r="AC6" s="2113"/>
      <c r="AD6" s="2113"/>
      <c r="AE6" s="2113"/>
      <c r="AF6" s="2113"/>
      <c r="AG6" s="2113"/>
      <c r="AH6" s="2113"/>
      <c r="AI6" s="2113"/>
      <c r="AJ6" s="2113"/>
      <c r="AK6" s="2113"/>
      <c r="AL6" s="2115"/>
    </row>
    <row r="7" spans="1:38">
      <c r="A7" s="2230" t="str">
        <f>'F 12.4'!A8</f>
        <v>TRAMO :</v>
      </c>
      <c r="B7" s="2160">
        <f>'F 12.4'!B8</f>
        <v>0</v>
      </c>
      <c r="C7" s="2113"/>
      <c r="D7" s="2113"/>
      <c r="E7" s="2113"/>
      <c r="F7" s="2113"/>
      <c r="G7" s="2113"/>
      <c r="H7" s="2113"/>
      <c r="I7" s="2113"/>
      <c r="J7" s="2113"/>
      <c r="K7" s="2113"/>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5"/>
    </row>
    <row r="8" spans="1:38">
      <c r="A8" s="2230" t="str">
        <f>'F 12.4'!A9</f>
        <v>CONTRATO:</v>
      </c>
      <c r="B8" s="2160" t="str">
        <f>'F 12.4'!B9</f>
        <v>XXXXXXXXXX</v>
      </c>
      <c r="C8" s="2113"/>
      <c r="D8" s="2113"/>
      <c r="E8" s="2113"/>
      <c r="F8" s="2113"/>
      <c r="G8" s="2113"/>
      <c r="H8" s="2113"/>
      <c r="I8" s="2113"/>
      <c r="J8" s="2113"/>
      <c r="K8" s="2113"/>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5"/>
    </row>
    <row r="9" spans="1:38" ht="11.25" customHeight="1">
      <c r="A9" s="2231"/>
      <c r="B9" s="2231"/>
      <c r="C9" s="2231"/>
      <c r="D9" s="2231"/>
      <c r="E9" s="2231"/>
      <c r="F9" s="2231"/>
      <c r="G9" s="2231"/>
      <c r="H9" s="2231"/>
      <c r="I9" s="2231"/>
      <c r="J9" s="2231"/>
      <c r="K9" s="2231"/>
      <c r="L9" s="2231"/>
      <c r="M9" s="2231"/>
      <c r="N9" s="2231"/>
      <c r="O9" s="2231"/>
      <c r="P9" s="2231"/>
      <c r="Q9" s="2231"/>
      <c r="R9" s="2231"/>
      <c r="S9" s="2231"/>
      <c r="T9" s="2231"/>
      <c r="U9" s="2231"/>
      <c r="V9" s="2231"/>
      <c r="W9" s="2231"/>
      <c r="X9" s="2231"/>
      <c r="Y9" s="2231"/>
      <c r="Z9" s="2231"/>
      <c r="AA9" s="2231"/>
      <c r="AB9" s="2231"/>
      <c r="AC9" s="2231"/>
      <c r="AD9" s="2231"/>
      <c r="AE9" s="2231"/>
      <c r="AF9" s="2231"/>
      <c r="AG9" s="2231"/>
      <c r="AH9" s="2231"/>
      <c r="AI9" s="2231"/>
      <c r="AJ9" s="2231"/>
      <c r="AK9" s="2231"/>
      <c r="AL9" s="2231"/>
    </row>
    <row r="10" spans="1:38" ht="9" customHeight="1">
      <c r="A10" s="2232"/>
      <c r="B10" s="2232"/>
      <c r="C10" s="2232"/>
      <c r="D10" s="2233"/>
      <c r="E10" s="2233"/>
      <c r="F10" s="2233"/>
      <c r="G10" s="2233"/>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2"/>
      <c r="AD10" s="2232"/>
      <c r="AE10" s="2232"/>
      <c r="AF10" s="2232"/>
      <c r="AG10" s="2232"/>
      <c r="AH10" s="2232"/>
      <c r="AI10" s="2232"/>
      <c r="AJ10" s="2232"/>
      <c r="AK10" s="2232"/>
      <c r="AL10" s="2232"/>
    </row>
    <row r="11" spans="1:38" ht="12" customHeight="1">
      <c r="A11" s="2234"/>
      <c r="B11" s="2234"/>
      <c r="C11" s="2232"/>
      <c r="D11" s="2233" t="s">
        <v>1046</v>
      </c>
      <c r="E11" s="2233"/>
      <c r="F11" s="2233"/>
      <c r="G11" s="2233"/>
      <c r="H11" s="2233"/>
      <c r="I11" s="2233"/>
      <c r="J11" s="2233"/>
      <c r="K11" s="2233"/>
      <c r="L11" s="2233"/>
      <c r="M11" s="2233"/>
      <c r="N11" s="2233"/>
      <c r="O11" s="2233"/>
      <c r="P11" s="2233"/>
      <c r="Q11" s="2233"/>
      <c r="R11" s="2233"/>
      <c r="S11" s="2233"/>
      <c r="T11" s="2233"/>
      <c r="U11" s="2233"/>
      <c r="V11" s="2233"/>
      <c r="W11" s="2233"/>
      <c r="X11" s="2233"/>
      <c r="Y11" s="2233"/>
      <c r="Z11" s="2233"/>
      <c r="AA11" s="2233"/>
      <c r="AB11" s="2233"/>
      <c r="AC11" s="2232"/>
      <c r="AD11" s="2232"/>
      <c r="AE11" s="2232"/>
      <c r="AF11" s="2235"/>
      <c r="AG11" s="2235"/>
      <c r="AH11" s="2235"/>
      <c r="AI11" s="2235"/>
      <c r="AJ11" s="2235"/>
      <c r="AK11" s="2235"/>
      <c r="AL11" s="2235"/>
    </row>
    <row r="12" spans="1:38" s="2119" customFormat="1" ht="9" customHeight="1">
      <c r="D12" s="2233"/>
      <c r="E12" s="2233"/>
      <c r="F12" s="2233"/>
      <c r="G12" s="2233"/>
      <c r="H12" s="2233"/>
      <c r="I12" s="2233"/>
      <c r="J12" s="2233"/>
      <c r="K12" s="2233"/>
      <c r="L12" s="2233"/>
      <c r="M12" s="2233"/>
      <c r="N12" s="2233"/>
      <c r="O12" s="2233"/>
      <c r="P12" s="2233"/>
      <c r="Q12" s="2233"/>
      <c r="R12" s="2233"/>
      <c r="S12" s="2233"/>
      <c r="T12" s="2233"/>
      <c r="U12" s="2233"/>
      <c r="V12" s="2233"/>
      <c r="W12" s="2233"/>
      <c r="X12" s="2233"/>
      <c r="Y12" s="2233"/>
      <c r="Z12" s="2233"/>
      <c r="AA12" s="2233"/>
      <c r="AB12" s="2233"/>
    </row>
    <row r="13" spans="1:38">
      <c r="D13" s="2236"/>
    </row>
    <row r="14" spans="1:38">
      <c r="A14" s="2237" t="s">
        <v>1047</v>
      </c>
      <c r="B14" s="2238"/>
      <c r="C14" s="2238"/>
      <c r="D14" s="2239" t="s">
        <v>1048</v>
      </c>
      <c r="E14" s="2238"/>
      <c r="F14" s="2238"/>
      <c r="G14" s="2238"/>
      <c r="H14" s="2238"/>
      <c r="I14" s="2238"/>
      <c r="J14" s="2238"/>
      <c r="K14" s="2238"/>
      <c r="L14" s="2238"/>
      <c r="M14" s="2238"/>
      <c r="N14" s="2240"/>
      <c r="O14" s="2240"/>
      <c r="P14" s="2238"/>
      <c r="Q14" s="2238"/>
      <c r="R14" s="2238"/>
      <c r="S14" s="2240"/>
      <c r="T14" s="2238"/>
      <c r="U14" s="2238"/>
      <c r="V14" s="2238"/>
      <c r="W14" s="2238"/>
      <c r="X14" s="2238"/>
      <c r="Y14" s="2238"/>
      <c r="Z14" s="2238"/>
      <c r="AA14" s="2238"/>
      <c r="AB14" s="2238"/>
      <c r="AC14" s="2238"/>
      <c r="AD14" s="2238"/>
      <c r="AE14" s="2238"/>
      <c r="AF14" s="2238"/>
      <c r="AG14" s="2238"/>
      <c r="AH14" s="2241"/>
      <c r="AI14" s="2207" t="s">
        <v>236</v>
      </c>
      <c r="AJ14" s="2242" t="s">
        <v>236</v>
      </c>
      <c r="AK14" s="2243" t="s">
        <v>1049</v>
      </c>
      <c r="AL14" s="2241"/>
    </row>
    <row r="15" spans="1:38" ht="42" customHeight="1">
      <c r="A15" s="2244" t="s">
        <v>979</v>
      </c>
      <c r="B15" s="2245" t="s">
        <v>1032</v>
      </c>
      <c r="C15" s="2246" t="s">
        <v>1050</v>
      </c>
      <c r="D15" s="2247">
        <v>1</v>
      </c>
      <c r="E15" s="2247">
        <v>2</v>
      </c>
      <c r="F15" s="2247">
        <v>3</v>
      </c>
      <c r="G15" s="2247">
        <v>4</v>
      </c>
      <c r="H15" s="2247">
        <v>5</v>
      </c>
      <c r="I15" s="2247">
        <v>6</v>
      </c>
      <c r="J15" s="2247">
        <v>7</v>
      </c>
      <c r="K15" s="2247">
        <v>8</v>
      </c>
      <c r="L15" s="2247">
        <v>9</v>
      </c>
      <c r="M15" s="2247">
        <v>10</v>
      </c>
      <c r="N15" s="2247">
        <v>11</v>
      </c>
      <c r="O15" s="2247">
        <v>12</v>
      </c>
      <c r="P15" s="2247">
        <v>13</v>
      </c>
      <c r="Q15" s="2247">
        <v>14</v>
      </c>
      <c r="R15" s="2247">
        <v>15</v>
      </c>
      <c r="S15" s="2247">
        <v>16</v>
      </c>
      <c r="T15" s="2247">
        <v>17</v>
      </c>
      <c r="U15" s="2247">
        <v>18</v>
      </c>
      <c r="V15" s="2247">
        <v>19</v>
      </c>
      <c r="W15" s="2247">
        <v>20</v>
      </c>
      <c r="X15" s="2247">
        <v>21</v>
      </c>
      <c r="Y15" s="2247">
        <v>22</v>
      </c>
      <c r="Z15" s="2247">
        <v>23</v>
      </c>
      <c r="AA15" s="2247">
        <v>24</v>
      </c>
      <c r="AB15" s="2247">
        <v>25</v>
      </c>
      <c r="AC15" s="2247">
        <v>26</v>
      </c>
      <c r="AD15" s="2247">
        <v>27</v>
      </c>
      <c r="AE15" s="2247">
        <v>28</v>
      </c>
      <c r="AF15" s="2247">
        <v>29</v>
      </c>
      <c r="AG15" s="2247">
        <v>30</v>
      </c>
      <c r="AH15" s="2247">
        <v>31</v>
      </c>
      <c r="AI15" s="2248" t="s">
        <v>1051</v>
      </c>
      <c r="AJ15" s="2249" t="s">
        <v>1052</v>
      </c>
      <c r="AK15" s="2250" t="s">
        <v>1053</v>
      </c>
      <c r="AL15" s="2251" t="s">
        <v>1054</v>
      </c>
    </row>
    <row r="16" spans="1:38" ht="3.75" customHeight="1">
      <c r="D16" s="2119"/>
      <c r="E16" s="2119"/>
      <c r="F16" s="2119"/>
      <c r="G16" s="2119"/>
      <c r="H16" s="2119"/>
      <c r="I16" s="2119"/>
      <c r="J16" s="2119"/>
      <c r="K16" s="2119"/>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row>
    <row r="17" spans="1:38">
      <c r="A17" s="2252"/>
      <c r="B17" s="2207"/>
      <c r="C17" s="2207"/>
      <c r="D17" s="2253"/>
      <c r="E17" s="2253"/>
      <c r="F17" s="2253"/>
      <c r="G17" s="2253"/>
      <c r="H17" s="2253"/>
      <c r="I17" s="2253"/>
      <c r="J17" s="2253"/>
      <c r="K17" s="2253"/>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4"/>
      <c r="AJ17" s="2207"/>
      <c r="AK17" s="2207"/>
      <c r="AL17" s="2207"/>
    </row>
    <row r="18" spans="1:38" ht="22.5">
      <c r="A18" s="2255" t="s">
        <v>1055</v>
      </c>
      <c r="B18" s="2207" t="s">
        <v>1056</v>
      </c>
      <c r="C18" s="2207"/>
      <c r="D18" s="2198"/>
      <c r="E18" s="2198"/>
      <c r="F18" s="2198"/>
      <c r="G18" s="2253"/>
      <c r="H18" s="2198"/>
      <c r="I18" s="2198"/>
      <c r="J18" s="2198"/>
      <c r="K18" s="2198"/>
      <c r="L18" s="2198"/>
      <c r="M18" s="2198"/>
      <c r="N18" s="2253"/>
      <c r="O18" s="2198"/>
      <c r="P18" s="2198"/>
      <c r="Q18" s="2198"/>
      <c r="R18" s="2198"/>
      <c r="S18" s="2198"/>
      <c r="T18" s="2198"/>
      <c r="U18" s="2253"/>
      <c r="V18" s="2198"/>
      <c r="W18" s="2198"/>
      <c r="X18" s="2198"/>
      <c r="Y18" s="2198"/>
      <c r="Z18" s="2198"/>
      <c r="AA18" s="2198"/>
      <c r="AB18" s="2253"/>
      <c r="AC18" s="2198"/>
      <c r="AD18" s="2198"/>
      <c r="AE18" s="2198"/>
      <c r="AF18" s="2198"/>
      <c r="AG18" s="2198"/>
      <c r="AH18" s="2198"/>
      <c r="AI18" s="2254">
        <v>25</v>
      </c>
      <c r="AJ18" s="2207">
        <v>1</v>
      </c>
      <c r="AK18" s="2207">
        <f>AJ18*AI18</f>
        <v>25</v>
      </c>
      <c r="AL18" s="2207"/>
    </row>
    <row r="19" spans="1:38" ht="22.5">
      <c r="A19" s="2255" t="s">
        <v>1055</v>
      </c>
      <c r="B19" s="2242" t="s">
        <v>1057</v>
      </c>
      <c r="C19" s="2207"/>
      <c r="D19" s="2198"/>
      <c r="E19" s="2198"/>
      <c r="F19" s="2198"/>
      <c r="G19" s="2253"/>
      <c r="H19" s="2198"/>
      <c r="I19" s="2198"/>
      <c r="J19" s="2198"/>
      <c r="K19" s="2198"/>
      <c r="L19" s="2198"/>
      <c r="M19" s="2198"/>
      <c r="N19" s="2253"/>
      <c r="O19" s="2198"/>
      <c r="P19" s="2198"/>
      <c r="Q19" s="2198"/>
      <c r="R19" s="2198"/>
      <c r="S19" s="2198"/>
      <c r="T19" s="2198"/>
      <c r="U19" s="2253"/>
      <c r="V19" s="2198"/>
      <c r="W19" s="2198"/>
      <c r="X19" s="2198"/>
      <c r="Y19" s="2198"/>
      <c r="Z19" s="2198"/>
      <c r="AA19" s="2198"/>
      <c r="AB19" s="2253"/>
      <c r="AC19" s="2198"/>
      <c r="AD19" s="2198"/>
      <c r="AE19" s="2198"/>
      <c r="AF19" s="2198"/>
      <c r="AG19" s="2198"/>
      <c r="AH19" s="2198"/>
      <c r="AI19" s="2254">
        <v>25</v>
      </c>
      <c r="AJ19" s="2207">
        <v>1</v>
      </c>
      <c r="AK19" s="2207">
        <f t="shared" ref="AK19:AK25" si="0">AJ19*AI19</f>
        <v>25</v>
      </c>
      <c r="AL19" s="2207"/>
    </row>
    <row r="20" spans="1:38" ht="22.5">
      <c r="A20" s="2255" t="s">
        <v>1058</v>
      </c>
      <c r="B20" s="2242" t="s">
        <v>1059</v>
      </c>
      <c r="C20" s="2207"/>
      <c r="D20" s="2198"/>
      <c r="E20" s="2198"/>
      <c r="F20" s="2198"/>
      <c r="G20" s="2253"/>
      <c r="H20" s="2198"/>
      <c r="I20" s="2198"/>
      <c r="J20" s="2198"/>
      <c r="K20" s="2198"/>
      <c r="L20" s="2198"/>
      <c r="M20" s="2198"/>
      <c r="N20" s="2253"/>
      <c r="O20" s="2198"/>
      <c r="P20" s="2198"/>
      <c r="Q20" s="2198"/>
      <c r="R20" s="2198"/>
      <c r="S20" s="2198"/>
      <c r="T20" s="2198"/>
      <c r="U20" s="2253"/>
      <c r="V20" s="2198"/>
      <c r="W20" s="2198"/>
      <c r="X20" s="2198"/>
      <c r="Y20" s="2198"/>
      <c r="Z20" s="2198"/>
      <c r="AA20" s="2198"/>
      <c r="AB20" s="2253"/>
      <c r="AC20" s="2198"/>
      <c r="AD20" s="2198"/>
      <c r="AE20" s="2198"/>
      <c r="AF20" s="2198"/>
      <c r="AG20" s="2198"/>
      <c r="AH20" s="2198"/>
      <c r="AI20" s="2254">
        <v>25</v>
      </c>
      <c r="AJ20" s="2207">
        <v>1</v>
      </c>
      <c r="AK20" s="2207">
        <f t="shared" si="0"/>
        <v>25</v>
      </c>
      <c r="AL20" s="2207"/>
    </row>
    <row r="21" spans="1:38" ht="22.5">
      <c r="A21" s="2255" t="s">
        <v>1060</v>
      </c>
      <c r="B21" s="2242" t="s">
        <v>1061</v>
      </c>
      <c r="C21" s="2207"/>
      <c r="D21" s="2253"/>
      <c r="E21" s="2253"/>
      <c r="F21" s="2253"/>
      <c r="G21" s="2253"/>
      <c r="H21" s="2253"/>
      <c r="I21" s="2253"/>
      <c r="J21" s="2253"/>
      <c r="K21" s="2253"/>
      <c r="L21" s="2253"/>
      <c r="M21" s="2253"/>
      <c r="N21" s="2253"/>
      <c r="O21" s="2198"/>
      <c r="P21" s="2198"/>
      <c r="Q21" s="2198"/>
      <c r="R21" s="2198"/>
      <c r="S21" s="2198"/>
      <c r="T21" s="2198"/>
      <c r="U21" s="2253"/>
      <c r="V21" s="2198"/>
      <c r="W21" s="2198"/>
      <c r="X21" s="2198"/>
      <c r="Y21" s="2198"/>
      <c r="Z21" s="2198"/>
      <c r="AA21" s="2198"/>
      <c r="AB21" s="2253"/>
      <c r="AC21" s="2198"/>
      <c r="AD21" s="2198"/>
      <c r="AE21" s="2198"/>
      <c r="AF21" s="2198"/>
      <c r="AG21" s="2198"/>
      <c r="AH21" s="2198"/>
      <c r="AI21" s="2254">
        <v>18</v>
      </c>
      <c r="AJ21" s="2207">
        <v>1</v>
      </c>
      <c r="AK21" s="2207">
        <f t="shared" si="0"/>
        <v>18</v>
      </c>
      <c r="AL21" s="2207"/>
    </row>
    <row r="22" spans="1:38" ht="22.5">
      <c r="A22" s="2255" t="s">
        <v>1060</v>
      </c>
      <c r="B22" s="2207" t="s">
        <v>1062</v>
      </c>
      <c r="C22" s="2207"/>
      <c r="D22" s="2198"/>
      <c r="E22" s="2198"/>
      <c r="F22" s="2198"/>
      <c r="G22" s="2253"/>
      <c r="H22" s="2198"/>
      <c r="I22" s="2198"/>
      <c r="J22" s="2198"/>
      <c r="K22" s="2198"/>
      <c r="L22" s="2198"/>
      <c r="M22" s="2198"/>
      <c r="N22" s="2253"/>
      <c r="O22" s="2198"/>
      <c r="P22" s="2198"/>
      <c r="Q22" s="2198"/>
      <c r="R22" s="2198"/>
      <c r="S22" s="2198"/>
      <c r="T22" s="2198"/>
      <c r="U22" s="2253"/>
      <c r="V22" s="2198"/>
      <c r="W22" s="2198"/>
      <c r="X22" s="2198"/>
      <c r="Y22" s="2198"/>
      <c r="Z22" s="2198"/>
      <c r="AA22" s="2198"/>
      <c r="AB22" s="2253"/>
      <c r="AC22" s="2198"/>
      <c r="AD22" s="2198"/>
      <c r="AE22" s="2198"/>
      <c r="AF22" s="2198"/>
      <c r="AG22" s="2198"/>
      <c r="AH22" s="2198"/>
      <c r="AI22" s="2254">
        <v>25</v>
      </c>
      <c r="AJ22" s="2207">
        <v>1</v>
      </c>
      <c r="AK22" s="2207">
        <f t="shared" si="0"/>
        <v>25</v>
      </c>
      <c r="AL22" s="2207"/>
    </row>
    <row r="23" spans="1:38" ht="22.5">
      <c r="A23" s="2255" t="s">
        <v>1063</v>
      </c>
      <c r="B23" s="2207" t="s">
        <v>1064</v>
      </c>
      <c r="C23" s="2207"/>
      <c r="D23" s="2198"/>
      <c r="E23" s="2198"/>
      <c r="F23" s="2198"/>
      <c r="G23" s="2253"/>
      <c r="H23" s="2198"/>
      <c r="I23" s="2198"/>
      <c r="J23" s="2198"/>
      <c r="K23" s="2198"/>
      <c r="L23" s="2198"/>
      <c r="M23" s="2198"/>
      <c r="N23" s="2253"/>
      <c r="O23" s="2198"/>
      <c r="P23" s="2198"/>
      <c r="Q23" s="2198"/>
      <c r="R23" s="2198"/>
      <c r="S23" s="2198"/>
      <c r="T23" s="2198"/>
      <c r="U23" s="2253"/>
      <c r="V23" s="2198"/>
      <c r="W23" s="2198"/>
      <c r="X23" s="2198"/>
      <c r="Y23" s="2198"/>
      <c r="Z23" s="2198"/>
      <c r="AA23" s="2198"/>
      <c r="AB23" s="2253"/>
      <c r="AC23" s="2198"/>
      <c r="AD23" s="2198"/>
      <c r="AE23" s="2198"/>
      <c r="AF23" s="2198"/>
      <c r="AG23" s="2198"/>
      <c r="AH23" s="2198"/>
      <c r="AI23" s="2254">
        <v>25</v>
      </c>
      <c r="AJ23" s="2207">
        <v>1</v>
      </c>
      <c r="AK23" s="2207">
        <f t="shared" si="0"/>
        <v>25</v>
      </c>
      <c r="AL23" s="2207"/>
    </row>
    <row r="24" spans="1:38" ht="22.5">
      <c r="A24" s="2255" t="s">
        <v>1065</v>
      </c>
      <c r="B24" s="2207" t="s">
        <v>1066</v>
      </c>
      <c r="C24" s="2207"/>
      <c r="D24" s="2253"/>
      <c r="E24" s="2253"/>
      <c r="F24" s="2253"/>
      <c r="G24" s="2253"/>
      <c r="H24" s="2253"/>
      <c r="I24" s="2253"/>
      <c r="J24" s="2253"/>
      <c r="K24" s="2253"/>
      <c r="L24" s="2253"/>
      <c r="M24" s="2253"/>
      <c r="N24" s="2253"/>
      <c r="O24" s="2198"/>
      <c r="P24" s="2198"/>
      <c r="Q24" s="2198"/>
      <c r="R24" s="2198"/>
      <c r="S24" s="2198"/>
      <c r="T24" s="2198"/>
      <c r="U24" s="2253"/>
      <c r="V24" s="2198"/>
      <c r="W24" s="2198"/>
      <c r="X24" s="2198"/>
      <c r="Y24" s="2198"/>
      <c r="Z24" s="2198"/>
      <c r="AA24" s="2198"/>
      <c r="AB24" s="2253"/>
      <c r="AC24" s="2198"/>
      <c r="AD24" s="2198"/>
      <c r="AE24" s="2198"/>
      <c r="AF24" s="2198"/>
      <c r="AG24" s="2198"/>
      <c r="AH24" s="2198"/>
      <c r="AI24" s="2254">
        <v>16.8</v>
      </c>
      <c r="AJ24" s="2207">
        <v>1</v>
      </c>
      <c r="AK24" s="2207">
        <f t="shared" si="0"/>
        <v>16.8</v>
      </c>
      <c r="AL24" s="2207"/>
    </row>
    <row r="25" spans="1:38" ht="22.5">
      <c r="A25" s="2255" t="s">
        <v>1067</v>
      </c>
      <c r="B25" s="2207" t="s">
        <v>1068</v>
      </c>
      <c r="C25" s="2207"/>
      <c r="D25" s="2253"/>
      <c r="E25" s="2253"/>
      <c r="F25" s="2253"/>
      <c r="G25" s="2253"/>
      <c r="H25" s="2253"/>
      <c r="I25" s="2253"/>
      <c r="J25" s="2253"/>
      <c r="K25" s="2253"/>
      <c r="L25" s="2253"/>
      <c r="M25" s="2253"/>
      <c r="N25" s="2253"/>
      <c r="O25" s="2198"/>
      <c r="P25" s="2198"/>
      <c r="Q25" s="2198"/>
      <c r="R25" s="2198"/>
      <c r="S25" s="2198"/>
      <c r="T25" s="2198"/>
      <c r="U25" s="2253"/>
      <c r="V25" s="2198"/>
      <c r="W25" s="2198"/>
      <c r="X25" s="2198"/>
      <c r="Y25" s="2198"/>
      <c r="Z25" s="2198"/>
      <c r="AA25" s="2198"/>
      <c r="AB25" s="2253"/>
      <c r="AC25" s="2198"/>
      <c r="AD25" s="2198"/>
      <c r="AE25" s="2198"/>
      <c r="AF25" s="2198"/>
      <c r="AG25" s="2198"/>
      <c r="AH25" s="2198"/>
      <c r="AI25" s="2254">
        <v>16.8</v>
      </c>
      <c r="AJ25" s="2207">
        <v>1</v>
      </c>
      <c r="AK25" s="2207">
        <f t="shared" si="0"/>
        <v>16.8</v>
      </c>
      <c r="AL25" s="2207"/>
    </row>
    <row r="26" spans="1:38">
      <c r="A26" s="2256"/>
      <c r="B26" s="2207"/>
      <c r="C26" s="2207"/>
      <c r="D26" s="2253"/>
      <c r="E26" s="2253"/>
      <c r="F26" s="2253"/>
      <c r="G26" s="2253"/>
      <c r="H26" s="2253"/>
      <c r="I26" s="2257"/>
      <c r="J26" s="2253"/>
      <c r="K26" s="2253"/>
      <c r="L26" s="2253"/>
      <c r="M26" s="2253"/>
      <c r="N26" s="2257"/>
      <c r="O26" s="2253"/>
      <c r="P26" s="2253"/>
      <c r="Q26" s="2253"/>
      <c r="R26" s="2253"/>
      <c r="S26" s="2253"/>
      <c r="T26" s="2253"/>
      <c r="U26" s="2253"/>
      <c r="V26" s="2253"/>
      <c r="W26" s="2257"/>
      <c r="X26" s="2253"/>
      <c r="Y26" s="2253"/>
      <c r="Z26" s="2253"/>
      <c r="AA26" s="2253"/>
      <c r="AB26" s="2253"/>
      <c r="AC26" s="2253"/>
      <c r="AD26" s="2253"/>
      <c r="AE26" s="2253"/>
      <c r="AF26" s="2253"/>
      <c r="AG26" s="2253"/>
      <c r="AH26" s="2253"/>
      <c r="AI26" s="2254"/>
      <c r="AJ26" s="2207"/>
      <c r="AK26" s="2207"/>
      <c r="AL26" s="2207"/>
    </row>
    <row r="27" spans="1:38">
      <c r="A27" s="2258"/>
      <c r="B27" s="2259"/>
      <c r="C27" s="2259"/>
      <c r="D27" s="2260"/>
      <c r="E27" s="2260"/>
      <c r="F27" s="2260"/>
      <c r="G27" s="2260"/>
      <c r="H27" s="2260"/>
      <c r="I27" s="2261"/>
      <c r="J27" s="2260"/>
      <c r="K27" s="2260"/>
      <c r="L27" s="2260"/>
      <c r="M27" s="2260"/>
      <c r="N27" s="2261"/>
      <c r="O27" s="2260"/>
      <c r="P27" s="2260"/>
      <c r="Q27" s="2260"/>
      <c r="R27" s="2260"/>
      <c r="S27" s="2260"/>
      <c r="T27" s="2260"/>
      <c r="U27" s="2260"/>
      <c r="V27" s="2260"/>
      <c r="W27" s="2261"/>
      <c r="X27" s="2260"/>
      <c r="Y27" s="2260"/>
      <c r="Z27" s="2260"/>
      <c r="AA27" s="2260"/>
      <c r="AB27" s="2260"/>
      <c r="AC27" s="2260"/>
      <c r="AD27" s="2260"/>
      <c r="AE27" s="2260"/>
      <c r="AF27" s="2260"/>
      <c r="AG27" s="2260"/>
      <c r="AH27" s="2260"/>
      <c r="AI27" s="2259"/>
      <c r="AJ27" s="2259"/>
      <c r="AK27" s="2259"/>
      <c r="AL27" s="2259"/>
    </row>
    <row r="28" spans="1:38">
      <c r="A28" s="2262" t="s">
        <v>1069</v>
      </c>
      <c r="B28" s="2263"/>
      <c r="C28" s="2263"/>
      <c r="D28" s="2264"/>
      <c r="E28" s="2264"/>
      <c r="F28" s="2264"/>
      <c r="G28" s="2264"/>
      <c r="H28" s="2264"/>
      <c r="I28" s="2264"/>
      <c r="J28" s="2264"/>
      <c r="K28" s="2264"/>
      <c r="L28" s="2264"/>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5"/>
      <c r="AI28" s="2266"/>
      <c r="AJ28" s="2263"/>
      <c r="AK28" s="2263"/>
      <c r="AL28" s="2263"/>
    </row>
    <row r="29" spans="1:38">
      <c r="A29" s="2243" t="s">
        <v>1070</v>
      </c>
      <c r="B29" s="2238"/>
      <c r="C29" s="2238"/>
      <c r="D29" s="2267" t="s">
        <v>1071</v>
      </c>
      <c r="E29" s="2268"/>
      <c r="F29" s="2268"/>
      <c r="G29" s="2269"/>
      <c r="H29" s="2268"/>
      <c r="I29" s="2270"/>
      <c r="J29" s="2271" t="s">
        <v>1072</v>
      </c>
      <c r="K29" s="2271"/>
      <c r="L29" s="2271"/>
      <c r="M29" s="2271"/>
      <c r="N29" s="2271"/>
      <c r="O29" s="2272"/>
      <c r="P29" s="2271" t="s">
        <v>1073</v>
      </c>
      <c r="Q29" s="2123"/>
      <c r="R29" s="2271"/>
      <c r="S29" s="2123"/>
      <c r="T29" s="2123"/>
      <c r="U29" s="2272"/>
      <c r="V29" s="2268" t="s">
        <v>1074</v>
      </c>
      <c r="W29" s="2268"/>
      <c r="X29" s="2123"/>
      <c r="Y29" s="2268"/>
      <c r="Z29" s="2268"/>
      <c r="AA29" s="2268"/>
      <c r="AB29" s="2273"/>
      <c r="AC29" s="2268" t="s">
        <v>1075</v>
      </c>
      <c r="AD29" s="2268"/>
      <c r="AE29" s="2123"/>
      <c r="AF29" s="2268"/>
      <c r="AG29" s="2268"/>
      <c r="AH29" s="2268"/>
      <c r="AI29" s="2243" t="s">
        <v>1076</v>
      </c>
      <c r="AJ29" s="2238"/>
      <c r="AK29" s="2238"/>
      <c r="AL29" s="2241"/>
    </row>
    <row r="30" spans="1:38">
      <c r="A30" s="2274" t="s">
        <v>1077</v>
      </c>
      <c r="B30" s="2275"/>
      <c r="C30" s="2276"/>
      <c r="D30" s="2277"/>
      <c r="E30" s="2278"/>
      <c r="F30" s="2278"/>
      <c r="G30" s="2278"/>
      <c r="H30" s="2278"/>
      <c r="I30" s="2279"/>
      <c r="J30" s="2277"/>
      <c r="K30" s="2278"/>
      <c r="L30" s="2278"/>
      <c r="M30" s="2278"/>
      <c r="N30" s="2278"/>
      <c r="O30" s="2279"/>
      <c r="P30" s="2277"/>
      <c r="Q30" s="2278"/>
      <c r="R30" s="2278"/>
      <c r="S30" s="2278"/>
      <c r="T30" s="2278"/>
      <c r="U30" s="2279"/>
      <c r="V30" s="2277"/>
      <c r="W30" s="2280"/>
      <c r="X30" s="2280"/>
      <c r="Y30" s="2280"/>
      <c r="Z30" s="2280"/>
      <c r="AA30" s="2280"/>
      <c r="AB30" s="2281"/>
      <c r="AC30" s="2277"/>
      <c r="AD30" s="2278"/>
      <c r="AE30" s="2278"/>
      <c r="AF30" s="2278"/>
      <c r="AG30" s="2278"/>
      <c r="AH30" s="2279"/>
      <c r="AI30" s="2282"/>
      <c r="AJ30" s="2278"/>
      <c r="AK30" s="2278"/>
      <c r="AL30" s="2279"/>
    </row>
    <row r="31" spans="1:38">
      <c r="A31" s="2274" t="s">
        <v>241</v>
      </c>
      <c r="B31" s="2266"/>
      <c r="C31" s="2266"/>
      <c r="D31" s="2283"/>
      <c r="E31" s="2284"/>
      <c r="F31" s="2284"/>
      <c r="G31" s="2284"/>
      <c r="H31" s="2284"/>
      <c r="I31" s="2285"/>
      <c r="J31" s="2283"/>
      <c r="K31" s="2284"/>
      <c r="L31" s="2284"/>
      <c r="M31" s="2284"/>
      <c r="N31" s="2284"/>
      <c r="O31" s="2285"/>
      <c r="P31" s="2283"/>
      <c r="Q31" s="2284"/>
      <c r="R31" s="2284"/>
      <c r="S31" s="2284"/>
      <c r="T31" s="2284"/>
      <c r="U31" s="2285"/>
      <c r="V31" s="2283"/>
      <c r="W31" s="2286"/>
      <c r="X31" s="2286"/>
      <c r="Y31" s="2286"/>
      <c r="Z31" s="2286"/>
      <c r="AA31" s="2286"/>
      <c r="AB31" s="2287"/>
      <c r="AC31" s="2283"/>
      <c r="AD31" s="2284"/>
      <c r="AE31" s="2284"/>
      <c r="AF31" s="2284"/>
      <c r="AG31" s="2284"/>
      <c r="AH31" s="2285"/>
      <c r="AI31" s="2288"/>
      <c r="AJ31" s="2284"/>
      <c r="AK31" s="2284"/>
      <c r="AL31" s="2285"/>
    </row>
    <row r="32" spans="1:38">
      <c r="A32" s="2274" t="s">
        <v>1078</v>
      </c>
      <c r="B32" s="2266"/>
      <c r="C32" s="2266"/>
      <c r="D32" s="2283"/>
      <c r="E32" s="2284"/>
      <c r="F32" s="2284"/>
      <c r="G32" s="2284"/>
      <c r="H32" s="2284"/>
      <c r="I32" s="2285"/>
      <c r="J32" s="2283"/>
      <c r="K32" s="2284"/>
      <c r="L32" s="2284"/>
      <c r="M32" s="2284"/>
      <c r="N32" s="2284"/>
      <c r="O32" s="2285"/>
      <c r="P32" s="2283"/>
      <c r="Q32" s="2284"/>
      <c r="R32" s="2284"/>
      <c r="S32" s="2284"/>
      <c r="T32" s="2284"/>
      <c r="U32" s="2285"/>
      <c r="V32" s="2283"/>
      <c r="W32" s="2286"/>
      <c r="X32" s="2286"/>
      <c r="Y32" s="2286"/>
      <c r="Z32" s="2286"/>
      <c r="AA32" s="2286"/>
      <c r="AB32" s="2287"/>
      <c r="AC32" s="2283"/>
      <c r="AD32" s="2284"/>
      <c r="AE32" s="2284"/>
      <c r="AF32" s="2284"/>
      <c r="AG32" s="2284"/>
      <c r="AH32" s="2285"/>
      <c r="AI32" s="2288"/>
      <c r="AJ32" s="2284"/>
      <c r="AK32" s="2284"/>
      <c r="AL32" s="2285"/>
    </row>
    <row r="33" spans="1:38">
      <c r="A33" s="2274" t="s">
        <v>233</v>
      </c>
      <c r="B33" s="2266"/>
      <c r="C33" s="2266"/>
      <c r="D33" s="2283"/>
      <c r="E33" s="2284"/>
      <c r="F33" s="2284"/>
      <c r="G33" s="2284"/>
      <c r="H33" s="2284"/>
      <c r="I33" s="2285"/>
      <c r="J33" s="2283"/>
      <c r="K33" s="2284"/>
      <c r="L33" s="2284"/>
      <c r="M33" s="2284"/>
      <c r="N33" s="2284"/>
      <c r="O33" s="2285"/>
      <c r="P33" s="2283"/>
      <c r="Q33" s="2284"/>
      <c r="R33" s="2284"/>
      <c r="S33" s="2284"/>
      <c r="T33" s="2284"/>
      <c r="U33" s="2285"/>
      <c r="V33" s="2283"/>
      <c r="W33" s="2286"/>
      <c r="X33" s="2286"/>
      <c r="Y33" s="2286"/>
      <c r="Z33" s="2286"/>
      <c r="AA33" s="2286"/>
      <c r="AB33" s="2287"/>
      <c r="AC33" s="2283"/>
      <c r="AD33" s="2284"/>
      <c r="AE33" s="2284"/>
      <c r="AF33" s="2284"/>
      <c r="AG33" s="2284"/>
      <c r="AH33" s="2285"/>
      <c r="AI33" s="2289"/>
      <c r="AJ33" s="2284"/>
      <c r="AK33" s="2284"/>
      <c r="AL33" s="2285"/>
    </row>
    <row r="34" spans="1:38">
      <c r="A34" s="2274" t="s">
        <v>1079</v>
      </c>
      <c r="B34" s="2266"/>
      <c r="C34" s="2266"/>
      <c r="D34" s="2283"/>
      <c r="E34" s="2284"/>
      <c r="F34" s="2284"/>
      <c r="G34" s="2284"/>
      <c r="H34" s="2284"/>
      <c r="I34" s="2285"/>
      <c r="J34" s="2283"/>
      <c r="K34" s="2284"/>
      <c r="L34" s="2284"/>
      <c r="M34" s="2284"/>
      <c r="N34" s="2284"/>
      <c r="O34" s="2285"/>
      <c r="P34" s="2283"/>
      <c r="Q34" s="2284"/>
      <c r="R34" s="2284"/>
      <c r="S34" s="2284"/>
      <c r="T34" s="2284"/>
      <c r="U34" s="2285"/>
      <c r="V34" s="2283"/>
      <c r="W34" s="2286"/>
      <c r="X34" s="2286"/>
      <c r="Y34" s="2286"/>
      <c r="Z34" s="2286"/>
      <c r="AA34" s="2286"/>
      <c r="AB34" s="2287"/>
      <c r="AC34" s="2283"/>
      <c r="AD34" s="2284"/>
      <c r="AE34" s="2284"/>
      <c r="AF34" s="2284"/>
      <c r="AG34" s="2284"/>
      <c r="AH34" s="2285"/>
      <c r="AI34" s="2288"/>
      <c r="AJ34" s="2284"/>
      <c r="AK34" s="2284"/>
      <c r="AL34" s="2285"/>
    </row>
    <row r="35" spans="1:38">
      <c r="A35" s="2274" t="s">
        <v>1080</v>
      </c>
      <c r="B35" s="2266"/>
      <c r="C35" s="2266"/>
      <c r="D35" s="2283"/>
      <c r="E35" s="2284"/>
      <c r="F35" s="2284"/>
      <c r="G35" s="2284"/>
      <c r="H35" s="2284"/>
      <c r="I35" s="2285"/>
      <c r="J35" s="2283"/>
      <c r="K35" s="2284"/>
      <c r="L35" s="2284"/>
      <c r="M35" s="2284"/>
      <c r="N35" s="2284"/>
      <c r="O35" s="2285"/>
      <c r="P35" s="2283"/>
      <c r="Q35" s="2284"/>
      <c r="R35" s="2284"/>
      <c r="S35" s="2284"/>
      <c r="T35" s="2284"/>
      <c r="U35" s="2285"/>
      <c r="V35" s="2283"/>
      <c r="W35" s="2286"/>
      <c r="X35" s="2286"/>
      <c r="Y35" s="2286"/>
      <c r="Z35" s="2286"/>
      <c r="AA35" s="2286"/>
      <c r="AB35" s="2287"/>
      <c r="AC35" s="2283"/>
      <c r="AD35" s="2284"/>
      <c r="AE35" s="2284"/>
      <c r="AF35" s="2284"/>
      <c r="AG35" s="2284"/>
      <c r="AH35" s="2285"/>
      <c r="AI35" s="2288"/>
      <c r="AJ35" s="2284"/>
      <c r="AK35" s="2284"/>
      <c r="AL35" s="2285"/>
    </row>
    <row r="36" spans="1:38">
      <c r="A36" s="2274" t="s">
        <v>1081</v>
      </c>
      <c r="B36" s="2266"/>
      <c r="C36" s="2266"/>
      <c r="D36" s="2283"/>
      <c r="E36" s="2284"/>
      <c r="F36" s="2284"/>
      <c r="G36" s="2284"/>
      <c r="H36" s="2284"/>
      <c r="I36" s="2285"/>
      <c r="J36" s="2283"/>
      <c r="K36" s="2284"/>
      <c r="L36" s="2284"/>
      <c r="M36" s="2284"/>
      <c r="N36" s="2284"/>
      <c r="O36" s="2285"/>
      <c r="P36" s="2283"/>
      <c r="Q36" s="2284"/>
      <c r="R36" s="2284"/>
      <c r="S36" s="2284"/>
      <c r="T36" s="2284"/>
      <c r="U36" s="2285"/>
      <c r="V36" s="2283"/>
      <c r="W36" s="2286"/>
      <c r="X36" s="2286"/>
      <c r="Y36" s="2286"/>
      <c r="Z36" s="2286"/>
      <c r="AA36" s="2286"/>
      <c r="AB36" s="2287"/>
      <c r="AC36" s="2283"/>
      <c r="AD36" s="2284"/>
      <c r="AE36" s="2284"/>
      <c r="AF36" s="2284"/>
      <c r="AG36" s="2284"/>
      <c r="AH36" s="2285"/>
      <c r="AI36" s="2288"/>
      <c r="AJ36" s="2284"/>
      <c r="AK36" s="2284"/>
      <c r="AL36" s="2285"/>
    </row>
    <row r="37" spans="1:38">
      <c r="A37" s="2274" t="s">
        <v>1082</v>
      </c>
      <c r="B37" s="2266"/>
      <c r="C37" s="2290"/>
      <c r="D37" s="2291"/>
      <c r="E37" s="2292"/>
      <c r="F37" s="2292"/>
      <c r="G37" s="2292"/>
      <c r="H37" s="2292"/>
      <c r="I37" s="2293"/>
      <c r="J37" s="2291"/>
      <c r="K37" s="2292"/>
      <c r="L37" s="2292"/>
      <c r="M37" s="2292"/>
      <c r="N37" s="2292"/>
      <c r="O37" s="2293"/>
      <c r="P37" s="2291"/>
      <c r="Q37" s="2292"/>
      <c r="R37" s="2292"/>
      <c r="S37" s="2292"/>
      <c r="T37" s="2292"/>
      <c r="U37" s="2293"/>
      <c r="V37" s="2291"/>
      <c r="W37" s="2294"/>
      <c r="X37" s="2294"/>
      <c r="Y37" s="2294"/>
      <c r="Z37" s="2294"/>
      <c r="AA37" s="2294"/>
      <c r="AB37" s="2295"/>
      <c r="AC37" s="2291"/>
      <c r="AD37" s="2292"/>
      <c r="AE37" s="2292"/>
      <c r="AF37" s="2292"/>
      <c r="AG37" s="2292"/>
      <c r="AH37" s="2293"/>
      <c r="AI37" s="2296"/>
      <c r="AJ37" s="2292"/>
      <c r="AK37" s="2292"/>
      <c r="AL37" s="2293"/>
    </row>
    <row r="39" spans="1:38">
      <c r="A39" s="2297"/>
      <c r="B39" s="2298" t="s">
        <v>1083</v>
      </c>
      <c r="C39" s="2299"/>
      <c r="D39" s="2176" t="s">
        <v>1042</v>
      </c>
      <c r="F39" s="2176"/>
      <c r="G39" s="2176"/>
      <c r="H39" s="2176"/>
      <c r="I39" s="2176"/>
      <c r="J39" s="2176"/>
      <c r="K39" s="2299"/>
      <c r="L39" s="2299"/>
      <c r="M39" s="2299"/>
      <c r="N39" s="2300" t="s">
        <v>1084</v>
      </c>
      <c r="Q39" s="2176"/>
      <c r="S39" s="2176"/>
      <c r="T39" s="2176"/>
      <c r="U39" s="2176"/>
      <c r="V39" s="2299"/>
      <c r="W39" s="2299"/>
      <c r="X39" s="2299"/>
      <c r="Y39" s="2300" t="s">
        <v>1084</v>
      </c>
      <c r="AA39" s="2176"/>
      <c r="AF39" s="2299"/>
      <c r="AG39" s="2299"/>
      <c r="AH39" s="2300" t="s">
        <v>1083</v>
      </c>
      <c r="AJ39" s="2176"/>
      <c r="AL39" s="2176"/>
    </row>
    <row r="40" spans="1:38">
      <c r="A40" s="2176"/>
      <c r="B40" s="2301" t="s">
        <v>1085</v>
      </c>
      <c r="C40" s="2299"/>
      <c r="D40" s="2176"/>
      <c r="F40" s="2176"/>
      <c r="G40" s="2176"/>
      <c r="H40" s="2176"/>
      <c r="I40" s="2176"/>
      <c r="J40" s="2176"/>
      <c r="K40" s="2299"/>
      <c r="L40" s="2299"/>
      <c r="M40" s="2299"/>
      <c r="N40" s="2176" t="s">
        <v>1086</v>
      </c>
      <c r="Q40" s="2176"/>
      <c r="S40" s="2176"/>
      <c r="T40" s="2176"/>
      <c r="U40" s="2176"/>
      <c r="V40" s="2299"/>
      <c r="W40" s="2299"/>
      <c r="X40" s="2299"/>
      <c r="Y40" s="2176" t="s">
        <v>1087</v>
      </c>
      <c r="AA40" s="2176"/>
      <c r="AF40" s="2299"/>
      <c r="AG40" s="2299"/>
      <c r="AH40" s="2176" t="s">
        <v>1088</v>
      </c>
      <c r="AJ40" s="2176"/>
      <c r="AL40" s="2176"/>
    </row>
    <row r="42" spans="1:38">
      <c r="A42" s="2155"/>
      <c r="B42" s="2302"/>
      <c r="C42" s="2302"/>
      <c r="D42" s="2302"/>
      <c r="E42" s="2302"/>
      <c r="F42" s="2302"/>
      <c r="G42" s="2302"/>
      <c r="H42" s="2302"/>
      <c r="I42" s="2302"/>
      <c r="J42" s="2302"/>
      <c r="K42" s="2302"/>
      <c r="L42" s="2302"/>
      <c r="M42" s="2302"/>
      <c r="N42" s="2302"/>
      <c r="O42" s="2302"/>
      <c r="P42" s="2302"/>
      <c r="Q42" s="2302"/>
      <c r="R42" s="2302"/>
      <c r="S42" s="2302"/>
      <c r="T42" s="2302"/>
      <c r="U42" s="2302"/>
      <c r="V42" s="2302"/>
      <c r="W42" s="2302"/>
      <c r="X42" s="2302"/>
      <c r="Y42" s="2302"/>
      <c r="Z42" s="2302"/>
      <c r="AA42" s="2302"/>
      <c r="AB42" s="2302"/>
      <c r="AC42" s="2302"/>
      <c r="AD42" s="2302"/>
      <c r="AE42" s="2302"/>
      <c r="AF42" s="2302"/>
      <c r="AG42" s="2302"/>
      <c r="AH42" s="2302"/>
      <c r="AI42" s="2302"/>
      <c r="AJ42" s="2302"/>
      <c r="AK42" s="2302"/>
      <c r="AL42" s="2302"/>
    </row>
    <row r="43" spans="1:38">
      <c r="AL43" s="2157"/>
    </row>
  </sheetData>
  <mergeCells count="53">
    <mergeCell ref="D37:I37"/>
    <mergeCell ref="J37:O37"/>
    <mergeCell ref="P37:U37"/>
    <mergeCell ref="V37:AB37"/>
    <mergeCell ref="AC37:AH37"/>
    <mergeCell ref="AI37:AL37"/>
    <mergeCell ref="D36:I36"/>
    <mergeCell ref="J36:O36"/>
    <mergeCell ref="P36:U36"/>
    <mergeCell ref="V36:AB36"/>
    <mergeCell ref="AC36:AH36"/>
    <mergeCell ref="AI36:AL36"/>
    <mergeCell ref="D35:I35"/>
    <mergeCell ref="J35:O35"/>
    <mergeCell ref="P35:U35"/>
    <mergeCell ref="V35:AB35"/>
    <mergeCell ref="AC35:AH35"/>
    <mergeCell ref="AI35:AL35"/>
    <mergeCell ref="D34:I34"/>
    <mergeCell ref="J34:O34"/>
    <mergeCell ref="P34:U34"/>
    <mergeCell ref="V34:AB34"/>
    <mergeCell ref="AC34:AH34"/>
    <mergeCell ref="AI34:AL34"/>
    <mergeCell ref="D33:I33"/>
    <mergeCell ref="J33:O33"/>
    <mergeCell ref="P33:U33"/>
    <mergeCell ref="V33:AB33"/>
    <mergeCell ref="AC33:AH33"/>
    <mergeCell ref="AI33:AL33"/>
    <mergeCell ref="D32:I32"/>
    <mergeCell ref="J32:O32"/>
    <mergeCell ref="P32:U32"/>
    <mergeCell ref="V32:AB32"/>
    <mergeCell ref="AC32:AH32"/>
    <mergeCell ref="AI32:AL32"/>
    <mergeCell ref="AI30:AL30"/>
    <mergeCell ref="D31:I31"/>
    <mergeCell ref="J31:O31"/>
    <mergeCell ref="P31:U31"/>
    <mergeCell ref="V31:AB31"/>
    <mergeCell ref="AC31:AH31"/>
    <mergeCell ref="AI31:AL31"/>
    <mergeCell ref="A1:AL1"/>
    <mergeCell ref="A2:AL2"/>
    <mergeCell ref="A3:AL3"/>
    <mergeCell ref="B5:AL5"/>
    <mergeCell ref="A9:AL9"/>
    <mergeCell ref="D30:I30"/>
    <mergeCell ref="J30:O30"/>
    <mergeCell ref="P30:U30"/>
    <mergeCell ref="V30:AB30"/>
    <mergeCell ref="AC30:AH30"/>
  </mergeCells>
  <printOptions horizontalCentered="1"/>
  <pageMargins left="0.39000000000000007" right="0.39000000000000007" top="0.39000000000000007" bottom="0.39000000000000007" header="0.31" footer="0.31"/>
  <pageSetup scale="86" orientation="landscape" r:id="rId1"/>
  <headerFooter alignWithMargins="0">
    <oddHeader>&amp;R&amp;"Arial,Negrita"&amp;12&amp;K000000FORMATO E.P. 012.5</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L75"/>
  <sheetViews>
    <sheetView view="pageBreakPreview" zoomScale="75" zoomScaleNormal="75" zoomScaleSheetLayoutView="55" zoomScalePageLayoutView="75" workbookViewId="0">
      <selection activeCell="B10" sqref="B10"/>
    </sheetView>
  </sheetViews>
  <sheetFormatPr baseColWidth="10" defaultColWidth="10.85546875" defaultRowHeight="12.75"/>
  <cols>
    <col min="1" max="1" width="64.85546875" style="8" customWidth="1"/>
    <col min="2" max="2" width="17.85546875" style="8" bestFit="1" customWidth="1"/>
    <col min="3" max="3" width="14.42578125" style="8" bestFit="1" customWidth="1"/>
    <col min="4" max="4" width="9.7109375" style="8" bestFit="1" customWidth="1"/>
    <col min="5" max="5" width="12.140625" style="8" bestFit="1" customWidth="1"/>
    <col min="6" max="6" width="18.28515625" style="8" bestFit="1" customWidth="1"/>
    <col min="7" max="7" width="15.85546875" style="8" bestFit="1" customWidth="1"/>
    <col min="8" max="8" width="12.140625" style="8" bestFit="1" customWidth="1"/>
    <col min="9" max="9" width="16.28515625" style="8" bestFit="1" customWidth="1"/>
    <col min="10" max="10" width="9.42578125" style="8" bestFit="1" customWidth="1"/>
    <col min="11" max="11" width="12" style="8" bestFit="1" customWidth="1"/>
    <col min="12" max="12" width="38" style="8" customWidth="1"/>
    <col min="13" max="16384" width="10.85546875" style="8"/>
  </cols>
  <sheetData>
    <row r="1" spans="1:12" s="1" customFormat="1" ht="15.75">
      <c r="A1" s="450"/>
      <c r="B1" s="450"/>
      <c r="C1" s="450"/>
      <c r="D1" s="450"/>
      <c r="E1" s="450"/>
      <c r="F1" s="450"/>
      <c r="G1" s="450"/>
      <c r="H1" s="450"/>
      <c r="I1" s="450"/>
      <c r="J1" s="450"/>
      <c r="K1" s="450"/>
      <c r="L1" s="450"/>
    </row>
    <row r="2" spans="1:12" s="1" customFormat="1" ht="15.75">
      <c r="A2" s="450"/>
      <c r="B2" s="450"/>
      <c r="C2" s="450"/>
      <c r="D2" s="450"/>
      <c r="E2" s="450"/>
      <c r="F2" s="450"/>
      <c r="G2" s="450"/>
      <c r="H2" s="450"/>
      <c r="I2" s="450"/>
      <c r="J2" s="450"/>
      <c r="K2" s="450"/>
      <c r="L2" s="450"/>
    </row>
    <row r="3" spans="1:12" s="1" customFormat="1" ht="15.75">
      <c r="A3" s="450"/>
      <c r="B3" s="450"/>
      <c r="C3" s="450"/>
      <c r="D3" s="450"/>
      <c r="E3" s="450"/>
      <c r="F3" s="450"/>
      <c r="G3" s="450"/>
      <c r="H3" s="450"/>
      <c r="I3" s="450"/>
      <c r="J3" s="450"/>
      <c r="K3" s="450"/>
      <c r="L3" s="450"/>
    </row>
    <row r="4" spans="1:12" s="1" customFormat="1" ht="18">
      <c r="A4" s="59"/>
      <c r="B4" s="59"/>
      <c r="C4" s="59"/>
      <c r="D4" s="59"/>
      <c r="E4" s="59"/>
      <c r="F4" s="59"/>
      <c r="G4" s="59"/>
      <c r="H4" s="59"/>
      <c r="I4" s="59"/>
      <c r="J4" s="59"/>
      <c r="K4" s="59"/>
      <c r="L4" s="59"/>
    </row>
    <row r="5" spans="1:12" s="1" customFormat="1" ht="54" customHeight="1">
      <c r="A5" s="2036" t="s">
        <v>0</v>
      </c>
      <c r="B5" s="773">
        <f>'F 12.5'!$B$5:$AL$5</f>
        <v>0</v>
      </c>
      <c r="C5" s="773"/>
      <c r="D5" s="773"/>
      <c r="E5" s="773"/>
      <c r="F5" s="773"/>
      <c r="G5" s="773"/>
      <c r="H5" s="773"/>
      <c r="I5" s="773"/>
      <c r="J5" s="773"/>
      <c r="K5" s="773"/>
      <c r="L5" s="766"/>
    </row>
    <row r="6" spans="1:12" s="1" customFormat="1" ht="19.5" customHeight="1">
      <c r="A6" s="854" t="str">
        <f>'F 12.5'!$A$6</f>
        <v>AUTOPISTA:</v>
      </c>
      <c r="B6" s="2303">
        <f>'F 12.5'!$B$6</f>
        <v>0</v>
      </c>
      <c r="C6" s="4"/>
      <c r="D6" s="4"/>
      <c r="E6" s="4"/>
      <c r="F6" s="4"/>
      <c r="G6" s="4"/>
      <c r="H6" s="4"/>
      <c r="I6" s="4"/>
      <c r="J6" s="4"/>
      <c r="K6" s="4"/>
      <c r="L6" s="4"/>
    </row>
    <row r="7" spans="1:12" s="1" customFormat="1" ht="19.5" customHeight="1">
      <c r="A7" s="854" t="str">
        <f>'F 12.5'!$A$7</f>
        <v>TRAMO :</v>
      </c>
      <c r="B7" s="2303">
        <f>'F 12.5'!$B$7</f>
        <v>0</v>
      </c>
      <c r="C7" s="4"/>
      <c r="D7" s="4"/>
      <c r="E7" s="4"/>
      <c r="F7" s="4"/>
      <c r="G7" s="4"/>
      <c r="H7" s="4"/>
      <c r="I7" s="4"/>
      <c r="J7" s="4"/>
      <c r="K7" s="4"/>
      <c r="L7" s="4"/>
    </row>
    <row r="8" spans="1:12" s="1" customFormat="1" ht="19.5" customHeight="1">
      <c r="A8" s="854" t="str">
        <f>'F 12.5'!$A$8</f>
        <v>CONTRATO:</v>
      </c>
      <c r="B8" s="2303" t="str">
        <f>'F 12.5'!$B$8</f>
        <v>XXXXXXXXXX</v>
      </c>
      <c r="C8" s="4"/>
      <c r="D8" s="4"/>
      <c r="E8" s="4"/>
      <c r="F8" s="4"/>
      <c r="G8" s="4"/>
      <c r="H8" s="4"/>
      <c r="I8" s="4"/>
      <c r="J8" s="4"/>
      <c r="K8" s="4"/>
      <c r="L8" s="4"/>
    </row>
    <row r="9" spans="1:12" s="171" customFormat="1" ht="16.5" customHeight="1">
      <c r="A9" s="715"/>
      <c r="B9" s="717" t="s">
        <v>1089</v>
      </c>
      <c r="C9" s="717"/>
      <c r="D9" s="717"/>
      <c r="E9" s="717"/>
      <c r="F9" s="717"/>
      <c r="G9" s="717"/>
      <c r="H9" s="717"/>
      <c r="I9" s="717"/>
      <c r="J9" s="715"/>
      <c r="K9" s="715"/>
      <c r="L9" s="715"/>
    </row>
    <row r="10" spans="1:12" ht="16.5" customHeight="1">
      <c r="A10" s="718"/>
      <c r="B10" s="717"/>
      <c r="C10" s="717"/>
      <c r="D10" s="717"/>
      <c r="E10" s="717"/>
      <c r="F10" s="717"/>
      <c r="G10" s="717"/>
      <c r="H10" s="717"/>
      <c r="I10" s="717"/>
      <c r="J10" s="720"/>
      <c r="K10" s="720"/>
      <c r="L10" s="720"/>
    </row>
    <row r="11" spans="1:12" s="171" customFormat="1" ht="16.5" customHeight="1">
      <c r="A11" s="715"/>
      <c r="B11" s="717"/>
      <c r="C11" s="717"/>
      <c r="D11" s="717"/>
      <c r="E11" s="717"/>
      <c r="F11" s="717"/>
      <c r="G11" s="717"/>
      <c r="H11" s="717"/>
      <c r="I11" s="717"/>
      <c r="J11" s="715"/>
      <c r="K11" s="715"/>
      <c r="L11" s="715"/>
    </row>
    <row r="12" spans="1:12" ht="15">
      <c r="A12" s="11"/>
      <c r="B12" s="11"/>
      <c r="C12" s="11"/>
      <c r="D12" s="11"/>
      <c r="E12" s="11"/>
      <c r="F12" s="11"/>
      <c r="G12" s="11"/>
      <c r="H12" s="11"/>
      <c r="I12" s="11"/>
      <c r="J12" s="11"/>
      <c r="K12" s="11"/>
      <c r="L12" s="11"/>
    </row>
    <row r="13" spans="1:12" ht="36.75" customHeight="1" thickBot="1">
      <c r="A13" s="46" t="s">
        <v>1090</v>
      </c>
      <c r="B13" s="12" t="s">
        <v>241</v>
      </c>
      <c r="C13" s="12" t="s">
        <v>1091</v>
      </c>
      <c r="D13" s="12" t="s">
        <v>1092</v>
      </c>
      <c r="E13" s="12" t="s">
        <v>1093</v>
      </c>
      <c r="F13" s="12" t="s">
        <v>1094</v>
      </c>
      <c r="G13" s="12" t="s">
        <v>1095</v>
      </c>
      <c r="H13" s="12" t="s">
        <v>1096</v>
      </c>
      <c r="I13" s="2304" t="s">
        <v>1097</v>
      </c>
      <c r="J13" s="12" t="s">
        <v>194</v>
      </c>
      <c r="K13" s="2305" t="s">
        <v>3</v>
      </c>
      <c r="L13" s="2306" t="s">
        <v>145</v>
      </c>
    </row>
    <row r="14" spans="1:12" ht="12.75" customHeight="1" thickBot="1">
      <c r="A14" s="13"/>
      <c r="B14" s="14"/>
      <c r="C14" s="14"/>
      <c r="D14" s="14"/>
      <c r="E14" s="14"/>
      <c r="F14" s="14"/>
      <c r="G14" s="14"/>
      <c r="H14" s="14"/>
      <c r="I14" s="14"/>
      <c r="J14" s="14"/>
      <c r="K14" s="14"/>
      <c r="L14" s="13"/>
    </row>
    <row r="15" spans="1:12" ht="28.5" customHeight="1">
      <c r="A15" s="552"/>
      <c r="B15" s="2101"/>
      <c r="C15" s="15"/>
      <c r="D15" s="15"/>
      <c r="E15" s="15"/>
      <c r="F15" s="15"/>
      <c r="G15" s="15"/>
      <c r="H15" s="15"/>
      <c r="I15" s="15"/>
      <c r="J15" s="15"/>
      <c r="K15" s="2307"/>
      <c r="L15" s="554"/>
    </row>
    <row r="16" spans="1:12" ht="28.5" customHeight="1">
      <c r="A16" s="16"/>
      <c r="B16" s="20"/>
      <c r="C16" s="18"/>
      <c r="D16" s="18"/>
      <c r="E16" s="18"/>
      <c r="F16" s="18"/>
      <c r="G16" s="18"/>
      <c r="H16" s="18"/>
      <c r="I16" s="18"/>
      <c r="J16" s="18"/>
      <c r="K16" s="2308"/>
      <c r="L16" s="19"/>
    </row>
    <row r="17" spans="1:12" ht="28.5" customHeight="1">
      <c r="A17" s="16"/>
      <c r="B17" s="20"/>
      <c r="C17" s="18"/>
      <c r="D17" s="18"/>
      <c r="E17" s="18"/>
      <c r="F17" s="18"/>
      <c r="G17" s="18"/>
      <c r="H17" s="18"/>
      <c r="I17" s="18"/>
      <c r="J17" s="18"/>
      <c r="K17" s="2308"/>
      <c r="L17" s="19"/>
    </row>
    <row r="18" spans="1:12" ht="28.5" customHeight="1">
      <c r="A18" s="16"/>
      <c r="B18" s="20"/>
      <c r="C18" s="18"/>
      <c r="D18" s="18"/>
      <c r="E18" s="18"/>
      <c r="F18" s="18"/>
      <c r="G18" s="18"/>
      <c r="H18" s="18"/>
      <c r="I18" s="18"/>
      <c r="J18" s="18"/>
      <c r="K18" s="2308"/>
      <c r="L18" s="19"/>
    </row>
    <row r="19" spans="1:12" ht="28.5" customHeight="1">
      <c r="A19" s="16"/>
      <c r="B19" s="20"/>
      <c r="C19" s="18"/>
      <c r="D19" s="18"/>
      <c r="E19" s="18"/>
      <c r="F19" s="18"/>
      <c r="G19" s="18"/>
      <c r="H19" s="18"/>
      <c r="I19" s="18"/>
      <c r="J19" s="18"/>
      <c r="K19" s="2308"/>
      <c r="L19" s="19"/>
    </row>
    <row r="20" spans="1:12" ht="28.5" customHeight="1">
      <c r="A20" s="16"/>
      <c r="B20" s="20"/>
      <c r="C20" s="18"/>
      <c r="D20" s="18"/>
      <c r="E20" s="18"/>
      <c r="F20" s="18"/>
      <c r="G20" s="18"/>
      <c r="H20" s="18"/>
      <c r="I20" s="18"/>
      <c r="J20" s="18"/>
      <c r="K20" s="2308"/>
      <c r="L20" s="19"/>
    </row>
    <row r="21" spans="1:12" ht="28.5" customHeight="1">
      <c r="A21" s="16"/>
      <c r="B21" s="20"/>
      <c r="C21" s="18"/>
      <c r="D21" s="18"/>
      <c r="E21" s="18"/>
      <c r="F21" s="18"/>
      <c r="G21" s="18"/>
      <c r="H21" s="18"/>
      <c r="I21" s="18"/>
      <c r="J21" s="18"/>
      <c r="K21" s="2308"/>
      <c r="L21" s="19"/>
    </row>
    <row r="22" spans="1:12" ht="28.5" customHeight="1">
      <c r="A22" s="16"/>
      <c r="B22" s="20"/>
      <c r="C22" s="18"/>
      <c r="D22" s="18"/>
      <c r="E22" s="18"/>
      <c r="F22" s="18"/>
      <c r="G22" s="18"/>
      <c r="H22" s="18"/>
      <c r="I22" s="18"/>
      <c r="J22" s="18"/>
      <c r="K22" s="2308"/>
      <c r="L22" s="19"/>
    </row>
    <row r="23" spans="1:12" ht="28.5" customHeight="1">
      <c r="A23" s="16"/>
      <c r="B23" s="20"/>
      <c r="C23" s="18"/>
      <c r="D23" s="18"/>
      <c r="E23" s="18"/>
      <c r="F23" s="18"/>
      <c r="G23" s="18"/>
      <c r="H23" s="18"/>
      <c r="I23" s="18"/>
      <c r="J23" s="18"/>
      <c r="K23" s="2308"/>
      <c r="L23" s="19"/>
    </row>
    <row r="24" spans="1:12" ht="28.5" customHeight="1">
      <c r="A24" s="16"/>
      <c r="B24" s="20"/>
      <c r="C24" s="18"/>
      <c r="D24" s="18"/>
      <c r="E24" s="18"/>
      <c r="F24" s="18"/>
      <c r="G24" s="18"/>
      <c r="H24" s="18"/>
      <c r="I24" s="18"/>
      <c r="J24" s="18"/>
      <c r="K24" s="2308"/>
      <c r="L24" s="19"/>
    </row>
    <row r="25" spans="1:12" ht="28.5" customHeight="1">
      <c r="A25" s="557"/>
      <c r="B25" s="20"/>
      <c r="C25" s="18"/>
      <c r="D25" s="18"/>
      <c r="E25" s="18"/>
      <c r="F25" s="18"/>
      <c r="G25" s="18"/>
      <c r="H25" s="18"/>
      <c r="I25" s="18"/>
      <c r="J25" s="18"/>
      <c r="K25" s="2308"/>
      <c r="L25" s="19"/>
    </row>
    <row r="26" spans="1:12" ht="28.5" customHeight="1">
      <c r="A26" s="557"/>
      <c r="B26" s="20"/>
      <c r="C26" s="18"/>
      <c r="D26" s="18"/>
      <c r="E26" s="18"/>
      <c r="F26" s="18"/>
      <c r="G26" s="18"/>
      <c r="H26" s="18"/>
      <c r="I26" s="18"/>
      <c r="J26" s="18"/>
      <c r="K26" s="2308"/>
      <c r="L26" s="19"/>
    </row>
    <row r="27" spans="1:12" ht="28.5" customHeight="1">
      <c r="A27" s="557"/>
      <c r="B27" s="20"/>
      <c r="C27" s="18"/>
      <c r="D27" s="18"/>
      <c r="E27" s="18"/>
      <c r="F27" s="18"/>
      <c r="G27" s="18"/>
      <c r="H27" s="18"/>
      <c r="I27" s="18"/>
      <c r="J27" s="18"/>
      <c r="K27" s="2308"/>
      <c r="L27" s="19"/>
    </row>
    <row r="28" spans="1:12" ht="28.5" customHeight="1">
      <c r="A28" s="16"/>
      <c r="B28" s="20"/>
      <c r="C28" s="18"/>
      <c r="D28" s="18"/>
      <c r="E28" s="18"/>
      <c r="F28" s="18"/>
      <c r="G28" s="18"/>
      <c r="H28" s="18"/>
      <c r="I28" s="18"/>
      <c r="J28" s="18"/>
      <c r="K28" s="2308"/>
      <c r="L28" s="19"/>
    </row>
    <row r="29" spans="1:12" ht="28.5" customHeight="1">
      <c r="A29" s="557"/>
      <c r="B29" s="20"/>
      <c r="C29" s="18"/>
      <c r="D29" s="18"/>
      <c r="E29" s="18"/>
      <c r="F29" s="18"/>
      <c r="G29" s="18"/>
      <c r="H29" s="18"/>
      <c r="I29" s="18"/>
      <c r="J29" s="18"/>
      <c r="K29" s="2308"/>
      <c r="L29" s="19"/>
    </row>
    <row r="30" spans="1:12" ht="28.5" customHeight="1">
      <c r="A30" s="557"/>
      <c r="B30" s="20"/>
      <c r="C30" s="18"/>
      <c r="D30" s="18"/>
      <c r="E30" s="18"/>
      <c r="F30" s="18"/>
      <c r="G30" s="18"/>
      <c r="H30" s="18"/>
      <c r="I30" s="18"/>
      <c r="J30" s="18"/>
      <c r="K30" s="2308"/>
      <c r="L30" s="19"/>
    </row>
    <row r="31" spans="1:12" ht="28.5" customHeight="1">
      <c r="A31" s="16"/>
      <c r="B31" s="20"/>
      <c r="C31" s="18"/>
      <c r="D31" s="18"/>
      <c r="E31" s="18"/>
      <c r="F31" s="18"/>
      <c r="G31" s="18"/>
      <c r="H31" s="18"/>
      <c r="I31" s="18"/>
      <c r="J31" s="18"/>
      <c r="K31" s="2308"/>
      <c r="L31" s="19"/>
    </row>
    <row r="32" spans="1:12" ht="28.5" customHeight="1">
      <c r="A32" s="16"/>
      <c r="B32" s="20"/>
      <c r="C32" s="18"/>
      <c r="D32" s="18"/>
      <c r="E32" s="18"/>
      <c r="F32" s="18"/>
      <c r="G32" s="18"/>
      <c r="H32" s="18"/>
      <c r="I32" s="18"/>
      <c r="J32" s="18"/>
      <c r="K32" s="2308"/>
      <c r="L32" s="19"/>
    </row>
    <row r="33" spans="1:12" ht="28.5" customHeight="1">
      <c r="A33" s="557"/>
      <c r="B33" s="20"/>
      <c r="C33" s="18"/>
      <c r="D33" s="18"/>
      <c r="E33" s="18"/>
      <c r="F33" s="18"/>
      <c r="G33" s="18"/>
      <c r="H33" s="18"/>
      <c r="I33" s="18"/>
      <c r="J33" s="18"/>
      <c r="K33" s="2308"/>
      <c r="L33" s="19"/>
    </row>
    <row r="34" spans="1:12" ht="28.5" customHeight="1">
      <c r="A34" s="557"/>
      <c r="B34" s="20"/>
      <c r="C34" s="18"/>
      <c r="D34" s="18"/>
      <c r="E34" s="18"/>
      <c r="F34" s="18"/>
      <c r="G34" s="18"/>
      <c r="H34" s="18"/>
      <c r="I34" s="18"/>
      <c r="J34" s="18"/>
      <c r="K34" s="2308"/>
      <c r="L34" s="19"/>
    </row>
    <row r="35" spans="1:12" ht="28.5" customHeight="1">
      <c r="A35" s="557"/>
      <c r="B35" s="20"/>
      <c r="C35" s="18"/>
      <c r="D35" s="18"/>
      <c r="E35" s="18"/>
      <c r="F35" s="18"/>
      <c r="G35" s="18"/>
      <c r="H35" s="18"/>
      <c r="I35" s="18"/>
      <c r="J35" s="18"/>
      <c r="K35" s="2308"/>
      <c r="L35" s="19"/>
    </row>
    <row r="36" spans="1:12" ht="28.5" customHeight="1">
      <c r="A36" s="557"/>
      <c r="B36" s="20"/>
      <c r="C36" s="18"/>
      <c r="D36" s="18"/>
      <c r="E36" s="18"/>
      <c r="F36" s="18"/>
      <c r="G36" s="18"/>
      <c r="H36" s="18"/>
      <c r="I36" s="18"/>
      <c r="J36" s="18"/>
      <c r="K36" s="2308"/>
      <c r="L36" s="19"/>
    </row>
    <row r="37" spans="1:12" ht="28.5" customHeight="1">
      <c r="A37" s="557"/>
      <c r="B37" s="20"/>
      <c r="C37" s="18"/>
      <c r="D37" s="18"/>
      <c r="E37" s="18"/>
      <c r="F37" s="18"/>
      <c r="G37" s="18"/>
      <c r="H37" s="18"/>
      <c r="I37" s="18"/>
      <c r="J37" s="18"/>
      <c r="K37" s="2308"/>
      <c r="L37" s="19"/>
    </row>
    <row r="38" spans="1:12" ht="28.5" customHeight="1">
      <c r="A38" s="2309"/>
      <c r="B38" s="1790"/>
      <c r="C38" s="1790"/>
      <c r="D38" s="1790"/>
      <c r="E38" s="1790"/>
      <c r="F38" s="1790"/>
      <c r="G38" s="1790"/>
      <c r="H38" s="1790"/>
      <c r="I38" s="1790"/>
      <c r="J38" s="1790"/>
      <c r="K38" s="2053"/>
      <c r="L38" s="19"/>
    </row>
    <row r="39" spans="1:12" ht="28.5" customHeight="1">
      <c r="A39" s="2309"/>
      <c r="B39" s="1790"/>
      <c r="C39" s="1790"/>
      <c r="D39" s="1790"/>
      <c r="E39" s="1790"/>
      <c r="F39" s="1790"/>
      <c r="G39" s="1790"/>
      <c r="H39" s="1790"/>
      <c r="I39" s="1790"/>
      <c r="J39" s="1790"/>
      <c r="K39" s="2053"/>
      <c r="L39" s="19"/>
    </row>
    <row r="40" spans="1:12" ht="28.5" customHeight="1" thickBot="1">
      <c r="A40" s="2310"/>
      <c r="B40" s="561"/>
      <c r="C40" s="561"/>
      <c r="D40" s="561"/>
      <c r="E40" s="561"/>
      <c r="F40" s="561"/>
      <c r="G40" s="561"/>
      <c r="H40" s="561"/>
      <c r="I40" s="561"/>
      <c r="J40" s="561"/>
      <c r="K40" s="2056"/>
      <c r="L40" s="2093"/>
    </row>
    <row r="41" spans="1:12" ht="23.25" customHeight="1">
      <c r="A41" s="2"/>
      <c r="B41" s="6"/>
      <c r="C41" s="6"/>
      <c r="D41" s="6"/>
      <c r="E41" s="6"/>
      <c r="F41" s="6"/>
      <c r="G41" s="6"/>
      <c r="H41" s="6"/>
      <c r="I41" s="6"/>
      <c r="J41" s="6"/>
      <c r="K41" s="6"/>
      <c r="L41" s="6"/>
    </row>
    <row r="42" spans="1:12" ht="23.25" customHeight="1">
      <c r="A42" s="6"/>
      <c r="B42" s="6"/>
      <c r="C42" s="6"/>
      <c r="D42" s="6"/>
      <c r="E42" s="6"/>
      <c r="F42" s="6"/>
      <c r="G42" s="6"/>
      <c r="H42" s="6"/>
      <c r="I42" s="6"/>
      <c r="J42" s="6"/>
      <c r="K42" s="6"/>
      <c r="L42" s="6"/>
    </row>
    <row r="43" spans="1:12" ht="23.25" customHeight="1">
      <c r="A43" s="6"/>
      <c r="B43" s="6"/>
      <c r="C43" s="6"/>
      <c r="D43" s="6"/>
      <c r="E43" s="6"/>
      <c r="F43" s="6"/>
      <c r="G43" s="6"/>
      <c r="H43" s="6"/>
      <c r="I43" s="6"/>
      <c r="J43" s="6"/>
      <c r="K43" s="6"/>
      <c r="L43" s="22"/>
    </row>
    <row r="44" spans="1:12" ht="23.25" customHeight="1">
      <c r="A44" s="24"/>
      <c r="B44" s="24"/>
      <c r="C44" s="24"/>
      <c r="D44" s="24"/>
      <c r="E44" s="24"/>
      <c r="F44" s="24"/>
      <c r="G44" s="24"/>
      <c r="H44" s="24"/>
      <c r="I44" s="24"/>
      <c r="J44" s="24"/>
      <c r="K44" s="24"/>
      <c r="L44" s="24"/>
    </row>
    <row r="45" spans="1:12" ht="23.25" customHeight="1">
      <c r="A45" s="6"/>
      <c r="B45" s="6"/>
      <c r="C45" s="6"/>
      <c r="D45" s="6"/>
      <c r="E45" s="6"/>
      <c r="F45" s="6"/>
      <c r="G45" s="6"/>
      <c r="H45" s="6"/>
      <c r="I45" s="6"/>
      <c r="J45" s="6"/>
      <c r="K45" s="6"/>
      <c r="L45" s="6"/>
    </row>
    <row r="46" spans="1:12" ht="23.25" customHeight="1">
      <c r="A46" s="6"/>
      <c r="B46" s="6"/>
      <c r="C46" s="6"/>
      <c r="D46" s="6"/>
      <c r="E46" s="6"/>
      <c r="F46" s="6"/>
      <c r="G46" s="6"/>
      <c r="H46" s="6"/>
      <c r="I46" s="6"/>
      <c r="J46" s="6"/>
      <c r="K46" s="6"/>
      <c r="L46" s="6"/>
    </row>
    <row r="47" spans="1:12" ht="23.25" customHeight="1">
      <c r="A47" s="6"/>
      <c r="B47" s="6"/>
      <c r="C47" s="6"/>
      <c r="D47" s="6"/>
      <c r="E47" s="6"/>
      <c r="F47" s="6"/>
      <c r="G47" s="6"/>
      <c r="H47" s="6"/>
      <c r="I47" s="6"/>
      <c r="J47" s="6"/>
      <c r="K47" s="6"/>
      <c r="L47" s="6"/>
    </row>
    <row r="48" spans="1:12" ht="23.25" customHeight="1">
      <c r="A48" s="6"/>
      <c r="B48" s="6"/>
      <c r="C48" s="6"/>
      <c r="D48" s="6"/>
      <c r="E48" s="6"/>
      <c r="F48" s="6"/>
      <c r="G48" s="6"/>
      <c r="H48" s="6"/>
      <c r="I48" s="6"/>
      <c r="J48" s="6"/>
      <c r="K48" s="6"/>
      <c r="L48" s="6"/>
    </row>
    <row r="49" spans="1:12" ht="23.25" customHeight="1">
      <c r="A49" s="6"/>
      <c r="B49" s="6"/>
      <c r="C49" s="6"/>
      <c r="D49" s="6"/>
      <c r="E49" s="6"/>
      <c r="F49" s="6"/>
      <c r="G49" s="6"/>
      <c r="H49" s="6"/>
      <c r="I49" s="6"/>
      <c r="J49" s="6"/>
      <c r="K49" s="6"/>
      <c r="L49" s="6"/>
    </row>
    <row r="50" spans="1:12" ht="23.25" customHeight="1">
      <c r="A50" s="6"/>
      <c r="B50" s="6"/>
      <c r="C50" s="6"/>
      <c r="D50" s="6"/>
      <c r="E50" s="6"/>
      <c r="F50" s="6"/>
      <c r="G50" s="6"/>
      <c r="H50" s="6"/>
      <c r="I50" s="6"/>
      <c r="J50" s="6"/>
      <c r="K50" s="6"/>
      <c r="L50" s="6"/>
    </row>
    <row r="51" spans="1:12" ht="23.25" customHeight="1">
      <c r="A51" s="6"/>
      <c r="B51" s="6"/>
      <c r="C51" s="6"/>
      <c r="D51" s="6"/>
      <c r="E51" s="6"/>
      <c r="F51" s="6"/>
      <c r="G51" s="6"/>
      <c r="H51" s="6"/>
      <c r="I51" s="6"/>
      <c r="J51" s="6"/>
      <c r="K51" s="6"/>
      <c r="L51" s="6"/>
    </row>
    <row r="52" spans="1:12" ht="23.25" customHeight="1">
      <c r="A52" s="6"/>
      <c r="B52" s="6"/>
      <c r="C52" s="6"/>
      <c r="D52" s="6"/>
      <c r="E52" s="6"/>
      <c r="F52" s="6"/>
      <c r="G52" s="6"/>
      <c r="H52" s="6"/>
      <c r="I52" s="6"/>
      <c r="J52" s="6"/>
      <c r="K52" s="6"/>
      <c r="L52" s="6"/>
    </row>
    <row r="53" spans="1:12" ht="23.25" customHeight="1">
      <c r="A53" s="6"/>
      <c r="B53" s="6"/>
      <c r="C53" s="6"/>
      <c r="D53" s="6"/>
      <c r="E53" s="6"/>
      <c r="F53" s="6"/>
      <c r="G53" s="6"/>
      <c r="H53" s="6"/>
      <c r="I53" s="6"/>
      <c r="J53" s="6"/>
      <c r="K53" s="6"/>
      <c r="L53" s="6"/>
    </row>
    <row r="54" spans="1:12" ht="23.25" customHeight="1">
      <c r="A54" s="6"/>
      <c r="B54" s="6"/>
      <c r="C54" s="6"/>
      <c r="D54" s="6"/>
      <c r="E54" s="6"/>
      <c r="F54" s="6"/>
      <c r="G54" s="6"/>
      <c r="H54" s="6"/>
      <c r="I54" s="6"/>
      <c r="J54" s="6"/>
      <c r="K54" s="6"/>
      <c r="L54" s="6"/>
    </row>
    <row r="55" spans="1:12" ht="23.25" customHeight="1">
      <c r="A55" s="6"/>
      <c r="B55" s="6"/>
      <c r="C55" s="6"/>
      <c r="D55" s="6"/>
      <c r="E55" s="6"/>
      <c r="F55" s="6"/>
      <c r="G55" s="6"/>
      <c r="H55" s="6"/>
      <c r="I55" s="6"/>
      <c r="J55" s="6"/>
      <c r="K55" s="6"/>
      <c r="L55" s="6"/>
    </row>
    <row r="56" spans="1:12" ht="23.25" customHeight="1">
      <c r="A56" s="6"/>
      <c r="B56" s="6"/>
      <c r="C56" s="6"/>
      <c r="D56" s="6"/>
      <c r="E56" s="6"/>
      <c r="F56" s="6"/>
      <c r="G56" s="6"/>
      <c r="H56" s="6"/>
      <c r="I56" s="6"/>
      <c r="J56" s="6"/>
      <c r="K56" s="6"/>
      <c r="L56" s="6"/>
    </row>
    <row r="57" spans="1:12" ht="23.25" customHeight="1">
      <c r="A57" s="6"/>
      <c r="B57" s="6"/>
      <c r="C57" s="6"/>
      <c r="D57" s="6"/>
      <c r="E57" s="6"/>
      <c r="F57" s="6"/>
      <c r="G57" s="6"/>
      <c r="H57" s="6"/>
      <c r="I57" s="6"/>
      <c r="J57" s="6"/>
      <c r="K57" s="6"/>
      <c r="L57" s="6"/>
    </row>
    <row r="58" spans="1:12" ht="23.25" customHeight="1">
      <c r="A58" s="6"/>
      <c r="B58" s="6"/>
      <c r="C58" s="6"/>
      <c r="D58" s="6"/>
      <c r="E58" s="6"/>
      <c r="F58" s="6"/>
      <c r="G58" s="6"/>
      <c r="H58" s="6"/>
      <c r="I58" s="6"/>
      <c r="J58" s="6"/>
      <c r="K58" s="6"/>
      <c r="L58" s="6"/>
    </row>
    <row r="59" spans="1:12" ht="23.25" customHeight="1">
      <c r="A59" s="6"/>
      <c r="B59" s="6"/>
      <c r="C59" s="6"/>
      <c r="D59" s="6"/>
      <c r="E59" s="6"/>
      <c r="F59" s="6"/>
      <c r="G59" s="6"/>
      <c r="H59" s="6"/>
      <c r="I59" s="6"/>
      <c r="J59" s="6"/>
      <c r="K59" s="6"/>
      <c r="L59" s="6"/>
    </row>
    <row r="60" spans="1:12" ht="23.25" customHeight="1">
      <c r="A60" s="6"/>
      <c r="B60" s="6"/>
      <c r="C60" s="6"/>
      <c r="D60" s="6"/>
      <c r="E60" s="6"/>
      <c r="F60" s="6"/>
      <c r="G60" s="6"/>
      <c r="H60" s="6"/>
      <c r="I60" s="6"/>
      <c r="J60" s="6"/>
      <c r="K60" s="6"/>
      <c r="L60" s="6"/>
    </row>
    <row r="61" spans="1:12" ht="23.25" customHeight="1">
      <c r="A61" s="6"/>
      <c r="B61" s="6"/>
      <c r="C61" s="6"/>
      <c r="D61" s="6"/>
      <c r="E61" s="6"/>
      <c r="F61" s="6"/>
      <c r="G61" s="6"/>
      <c r="H61" s="6"/>
      <c r="I61" s="6"/>
      <c r="J61" s="6"/>
      <c r="K61" s="6"/>
      <c r="L61" s="6"/>
    </row>
    <row r="62" spans="1:12" ht="23.25" customHeight="1">
      <c r="A62" s="6"/>
      <c r="B62" s="6"/>
      <c r="C62" s="6"/>
      <c r="D62" s="6"/>
      <c r="E62" s="6"/>
      <c r="F62" s="6"/>
      <c r="G62" s="6"/>
      <c r="H62" s="6"/>
      <c r="I62" s="6"/>
      <c r="J62" s="6"/>
      <c r="K62" s="6"/>
      <c r="L62" s="6"/>
    </row>
    <row r="63" spans="1:12" ht="23.25" customHeight="1">
      <c r="A63" s="6"/>
      <c r="B63" s="6"/>
      <c r="C63" s="6"/>
      <c r="D63" s="6"/>
      <c r="E63" s="6"/>
      <c r="F63" s="6"/>
      <c r="G63" s="6"/>
      <c r="H63" s="6"/>
      <c r="I63" s="6"/>
      <c r="J63" s="6"/>
      <c r="K63" s="6"/>
      <c r="L63" s="6"/>
    </row>
    <row r="64" spans="1:12" ht="23.25" customHeight="1">
      <c r="A64" s="6"/>
      <c r="B64" s="6"/>
      <c r="C64" s="6"/>
      <c r="D64" s="6"/>
      <c r="E64" s="6"/>
      <c r="F64" s="6"/>
      <c r="G64" s="6"/>
      <c r="H64" s="6"/>
      <c r="I64" s="6"/>
      <c r="J64" s="6"/>
      <c r="K64" s="6"/>
      <c r="L64" s="6"/>
    </row>
    <row r="65" spans="1:12" ht="15.95" customHeight="1">
      <c r="A65" s="6"/>
      <c r="B65" s="6"/>
      <c r="C65" s="6"/>
      <c r="D65" s="6"/>
      <c r="E65" s="6"/>
      <c r="F65" s="6"/>
      <c r="G65" s="6"/>
      <c r="H65" s="6"/>
      <c r="I65" s="6"/>
      <c r="J65" s="6"/>
      <c r="K65" s="6"/>
      <c r="L65" s="6"/>
    </row>
    <row r="66" spans="1:12" ht="11.25" customHeight="1">
      <c r="A66" s="6"/>
      <c r="B66" s="6"/>
      <c r="C66" s="6"/>
      <c r="D66" s="6"/>
      <c r="E66" s="6"/>
      <c r="F66" s="6"/>
      <c r="G66" s="6"/>
      <c r="H66" s="6"/>
      <c r="I66" s="6"/>
      <c r="J66" s="6"/>
      <c r="K66" s="6"/>
      <c r="L66" s="6"/>
    </row>
    <row r="67" spans="1:12" ht="22.5" customHeight="1">
      <c r="A67" s="6"/>
      <c r="B67" s="6"/>
      <c r="C67" s="6"/>
      <c r="D67" s="6"/>
      <c r="E67" s="6"/>
      <c r="F67" s="6"/>
      <c r="G67" s="6"/>
      <c r="H67" s="6"/>
      <c r="I67" s="6"/>
      <c r="J67" s="6"/>
      <c r="K67" s="6"/>
      <c r="L67" s="6"/>
    </row>
    <row r="68" spans="1:12">
      <c r="A68" s="6"/>
      <c r="B68" s="6"/>
      <c r="C68" s="6"/>
      <c r="D68" s="6"/>
      <c r="E68" s="6"/>
      <c r="F68" s="6"/>
      <c r="G68" s="6"/>
      <c r="H68" s="6"/>
      <c r="I68" s="6"/>
      <c r="J68" s="6"/>
      <c r="K68" s="6"/>
      <c r="L68" s="6"/>
    </row>
    <row r="69" spans="1:12">
      <c r="A69" s="6"/>
      <c r="B69" s="6"/>
      <c r="C69" s="6"/>
      <c r="D69" s="6"/>
      <c r="E69" s="6"/>
      <c r="F69" s="6"/>
      <c r="G69" s="6"/>
      <c r="H69" s="6"/>
      <c r="I69" s="6"/>
      <c r="J69" s="6"/>
      <c r="K69" s="6"/>
      <c r="L69" s="6"/>
    </row>
    <row r="70" spans="1:12">
      <c r="A70" s="6"/>
      <c r="B70" s="6"/>
      <c r="C70" s="6"/>
      <c r="D70" s="6"/>
      <c r="E70" s="6"/>
      <c r="F70" s="6"/>
      <c r="G70" s="6"/>
      <c r="H70" s="6"/>
      <c r="I70" s="6"/>
      <c r="J70" s="6"/>
      <c r="K70" s="6"/>
      <c r="L70" s="6"/>
    </row>
    <row r="71" spans="1:12">
      <c r="A71" s="6"/>
      <c r="B71" s="6"/>
      <c r="C71" s="6"/>
      <c r="D71" s="6"/>
      <c r="E71" s="6"/>
      <c r="F71" s="6"/>
      <c r="G71" s="6"/>
      <c r="H71" s="6"/>
      <c r="I71" s="6"/>
      <c r="J71" s="6"/>
      <c r="K71" s="6"/>
      <c r="L71" s="6"/>
    </row>
    <row r="72" spans="1:12">
      <c r="A72" s="6"/>
      <c r="B72" s="6"/>
      <c r="C72" s="6"/>
      <c r="D72" s="6"/>
      <c r="E72" s="6"/>
      <c r="F72" s="6"/>
      <c r="G72" s="6"/>
      <c r="H72" s="6"/>
      <c r="I72" s="6"/>
      <c r="J72" s="6"/>
      <c r="K72" s="6"/>
      <c r="L72" s="6"/>
    </row>
    <row r="73" spans="1:12">
      <c r="A73" s="6"/>
      <c r="B73" s="6"/>
      <c r="C73" s="6"/>
      <c r="D73" s="6"/>
      <c r="E73" s="6"/>
      <c r="F73" s="6"/>
      <c r="G73" s="6"/>
      <c r="H73" s="6"/>
      <c r="I73" s="6"/>
      <c r="J73" s="6"/>
      <c r="K73" s="6"/>
      <c r="L73" s="6"/>
    </row>
    <row r="74" spans="1:12">
      <c r="A74" s="6"/>
      <c r="B74" s="6"/>
      <c r="C74" s="6"/>
      <c r="D74" s="6"/>
      <c r="E74" s="6"/>
      <c r="F74" s="6"/>
      <c r="G74" s="6"/>
      <c r="H74" s="6"/>
      <c r="I74" s="6"/>
      <c r="J74" s="6"/>
      <c r="K74" s="6"/>
      <c r="L74" s="6"/>
    </row>
    <row r="75" spans="1:12">
      <c r="A75" s="6"/>
      <c r="B75" s="6"/>
      <c r="C75" s="6"/>
      <c r="D75" s="6"/>
      <c r="E75" s="6"/>
      <c r="F75" s="6"/>
      <c r="G75" s="6"/>
      <c r="H75" s="6"/>
      <c r="I75" s="6"/>
      <c r="J75" s="6"/>
      <c r="K75" s="6"/>
      <c r="L75" s="6"/>
    </row>
  </sheetData>
  <mergeCells count="6">
    <mergeCell ref="A1:L1"/>
    <mergeCell ref="A2:L2"/>
    <mergeCell ref="A3:L3"/>
    <mergeCell ref="A4:L4"/>
    <mergeCell ref="B5:K5"/>
    <mergeCell ref="B9:I11"/>
  </mergeCells>
  <printOptions horizontalCentered="1"/>
  <pageMargins left="0.59" right="0.39000000000000007" top="0.59" bottom="0.39000000000000007" header="0" footer="0"/>
  <pageSetup scale="39" orientation="landscape" r:id="rId1"/>
  <headerFooter alignWithMargins="0">
    <oddHeader>&amp;R&amp;"Arial,Negrita"&amp;12&amp;K000000FORMATO E.P. 012.6</oddHeader>
    <oddFooter xml:space="preserve">&amp;R&amp;8 </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2:V126"/>
  <sheetViews>
    <sheetView view="pageBreakPreview" zoomScale="70" zoomScaleNormal="40" zoomScaleSheetLayoutView="70" zoomScalePageLayoutView="40" workbookViewId="0">
      <selection activeCell="B10" sqref="B10"/>
    </sheetView>
  </sheetViews>
  <sheetFormatPr baseColWidth="10" defaultRowHeight="12.75"/>
  <cols>
    <col min="1" max="1" width="15" style="566" customWidth="1"/>
    <col min="2" max="2" width="15.7109375" style="566" customWidth="1"/>
    <col min="3" max="3" width="7.42578125" style="566" customWidth="1"/>
    <col min="4" max="4" width="60.7109375" style="566" customWidth="1"/>
    <col min="5" max="6" width="5.7109375" style="566" customWidth="1"/>
    <col min="7" max="7" width="2.140625" style="566" customWidth="1"/>
    <col min="8" max="9" width="11.42578125" style="566"/>
    <col min="10" max="12" width="2.7109375" style="566" customWidth="1"/>
    <col min="13" max="22" width="13" style="566" customWidth="1"/>
    <col min="23" max="239" width="11.42578125" style="566"/>
    <col min="240" max="240" width="15.7109375" style="566" customWidth="1"/>
    <col min="241" max="241" width="7.42578125" style="566" customWidth="1"/>
    <col min="242" max="242" width="60.7109375" style="566" customWidth="1"/>
    <col min="243" max="244" width="5.7109375" style="566" customWidth="1"/>
    <col min="245" max="245" width="2.140625" style="566" customWidth="1"/>
    <col min="246" max="247" width="11.42578125" style="566"/>
    <col min="248" max="250" width="2.7109375" style="566" customWidth="1"/>
    <col min="251" max="260" width="13" style="566" customWidth="1"/>
    <col min="261" max="495" width="11.42578125" style="566"/>
    <col min="496" max="496" width="15.7109375" style="566" customWidth="1"/>
    <col min="497" max="497" width="7.42578125" style="566" customWidth="1"/>
    <col min="498" max="498" width="60.7109375" style="566" customWidth="1"/>
    <col min="499" max="500" width="5.7109375" style="566" customWidth="1"/>
    <col min="501" max="501" width="2.140625" style="566" customWidth="1"/>
    <col min="502" max="503" width="11.42578125" style="566"/>
    <col min="504" max="506" width="2.7109375" style="566" customWidth="1"/>
    <col min="507" max="516" width="13" style="566" customWidth="1"/>
    <col min="517" max="751" width="11.42578125" style="566"/>
    <col min="752" max="752" width="15.7109375" style="566" customWidth="1"/>
    <col min="753" max="753" width="7.42578125" style="566" customWidth="1"/>
    <col min="754" max="754" width="60.7109375" style="566" customWidth="1"/>
    <col min="755" max="756" width="5.7109375" style="566" customWidth="1"/>
    <col min="757" max="757" width="2.140625" style="566" customWidth="1"/>
    <col min="758" max="759" width="11.42578125" style="566"/>
    <col min="760" max="762" width="2.7109375" style="566" customWidth="1"/>
    <col min="763" max="772" width="13" style="566" customWidth="1"/>
    <col min="773" max="1007" width="11.42578125" style="566"/>
    <col min="1008" max="1008" width="15.7109375" style="566" customWidth="1"/>
    <col min="1009" max="1009" width="7.42578125" style="566" customWidth="1"/>
    <col min="1010" max="1010" width="60.7109375" style="566" customWidth="1"/>
    <col min="1011" max="1012" width="5.7109375" style="566" customWidth="1"/>
    <col min="1013" max="1013" width="2.140625" style="566" customWidth="1"/>
    <col min="1014" max="1015" width="11.42578125" style="566"/>
    <col min="1016" max="1018" width="2.7109375" style="566" customWidth="1"/>
    <col min="1019" max="1028" width="13" style="566" customWidth="1"/>
    <col min="1029" max="1263" width="11.42578125" style="566"/>
    <col min="1264" max="1264" width="15.7109375" style="566" customWidth="1"/>
    <col min="1265" max="1265" width="7.42578125" style="566" customWidth="1"/>
    <col min="1266" max="1266" width="60.7109375" style="566" customWidth="1"/>
    <col min="1267" max="1268" width="5.7109375" style="566" customWidth="1"/>
    <col min="1269" max="1269" width="2.140625" style="566" customWidth="1"/>
    <col min="1270" max="1271" width="11.42578125" style="566"/>
    <col min="1272" max="1274" width="2.7109375" style="566" customWidth="1"/>
    <col min="1275" max="1284" width="13" style="566" customWidth="1"/>
    <col min="1285" max="1519" width="11.42578125" style="566"/>
    <col min="1520" max="1520" width="15.7109375" style="566" customWidth="1"/>
    <col min="1521" max="1521" width="7.42578125" style="566" customWidth="1"/>
    <col min="1522" max="1522" width="60.7109375" style="566" customWidth="1"/>
    <col min="1523" max="1524" width="5.7109375" style="566" customWidth="1"/>
    <col min="1525" max="1525" width="2.140625" style="566" customWidth="1"/>
    <col min="1526" max="1527" width="11.42578125" style="566"/>
    <col min="1528" max="1530" width="2.7109375" style="566" customWidth="1"/>
    <col min="1531" max="1540" width="13" style="566" customWidth="1"/>
    <col min="1541" max="1775" width="11.42578125" style="566"/>
    <col min="1776" max="1776" width="15.7109375" style="566" customWidth="1"/>
    <col min="1777" max="1777" width="7.42578125" style="566" customWidth="1"/>
    <col min="1778" max="1778" width="60.7109375" style="566" customWidth="1"/>
    <col min="1779" max="1780" width="5.7109375" style="566" customWidth="1"/>
    <col min="1781" max="1781" width="2.140625" style="566" customWidth="1"/>
    <col min="1782" max="1783" width="11.42578125" style="566"/>
    <col min="1784" max="1786" width="2.7109375" style="566" customWidth="1"/>
    <col min="1787" max="1796" width="13" style="566" customWidth="1"/>
    <col min="1797" max="2031" width="11.42578125" style="566"/>
    <col min="2032" max="2032" width="15.7109375" style="566" customWidth="1"/>
    <col min="2033" max="2033" width="7.42578125" style="566" customWidth="1"/>
    <col min="2034" max="2034" width="60.7109375" style="566" customWidth="1"/>
    <col min="2035" max="2036" width="5.7109375" style="566" customWidth="1"/>
    <col min="2037" max="2037" width="2.140625" style="566" customWidth="1"/>
    <col min="2038" max="2039" width="11.42578125" style="566"/>
    <col min="2040" max="2042" width="2.7109375" style="566" customWidth="1"/>
    <col min="2043" max="2052" width="13" style="566" customWidth="1"/>
    <col min="2053" max="2287" width="11.42578125" style="566"/>
    <col min="2288" max="2288" width="15.7109375" style="566" customWidth="1"/>
    <col min="2289" max="2289" width="7.42578125" style="566" customWidth="1"/>
    <col min="2290" max="2290" width="60.7109375" style="566" customWidth="1"/>
    <col min="2291" max="2292" width="5.7109375" style="566" customWidth="1"/>
    <col min="2293" max="2293" width="2.140625" style="566" customWidth="1"/>
    <col min="2294" max="2295" width="11.42578125" style="566"/>
    <col min="2296" max="2298" width="2.7109375" style="566" customWidth="1"/>
    <col min="2299" max="2308" width="13" style="566" customWidth="1"/>
    <col min="2309" max="2543" width="11.42578125" style="566"/>
    <col min="2544" max="2544" width="15.7109375" style="566" customWidth="1"/>
    <col min="2545" max="2545" width="7.42578125" style="566" customWidth="1"/>
    <col min="2546" max="2546" width="60.7109375" style="566" customWidth="1"/>
    <col min="2547" max="2548" width="5.7109375" style="566" customWidth="1"/>
    <col min="2549" max="2549" width="2.140625" style="566" customWidth="1"/>
    <col min="2550" max="2551" width="11.42578125" style="566"/>
    <col min="2552" max="2554" width="2.7109375" style="566" customWidth="1"/>
    <col min="2555" max="2564" width="13" style="566" customWidth="1"/>
    <col min="2565" max="2799" width="11.42578125" style="566"/>
    <col min="2800" max="2800" width="15.7109375" style="566" customWidth="1"/>
    <col min="2801" max="2801" width="7.42578125" style="566" customWidth="1"/>
    <col min="2802" max="2802" width="60.7109375" style="566" customWidth="1"/>
    <col min="2803" max="2804" width="5.7109375" style="566" customWidth="1"/>
    <col min="2805" max="2805" width="2.140625" style="566" customWidth="1"/>
    <col min="2806" max="2807" width="11.42578125" style="566"/>
    <col min="2808" max="2810" width="2.7109375" style="566" customWidth="1"/>
    <col min="2811" max="2820" width="13" style="566" customWidth="1"/>
    <col min="2821" max="3055" width="11.42578125" style="566"/>
    <col min="3056" max="3056" width="15.7109375" style="566" customWidth="1"/>
    <col min="3057" max="3057" width="7.42578125" style="566" customWidth="1"/>
    <col min="3058" max="3058" width="60.7109375" style="566" customWidth="1"/>
    <col min="3059" max="3060" width="5.7109375" style="566" customWidth="1"/>
    <col min="3061" max="3061" width="2.140625" style="566" customWidth="1"/>
    <col min="3062" max="3063" width="11.42578125" style="566"/>
    <col min="3064" max="3066" width="2.7109375" style="566" customWidth="1"/>
    <col min="3067" max="3076" width="13" style="566" customWidth="1"/>
    <col min="3077" max="3311" width="11.42578125" style="566"/>
    <col min="3312" max="3312" width="15.7109375" style="566" customWidth="1"/>
    <col min="3313" max="3313" width="7.42578125" style="566" customWidth="1"/>
    <col min="3314" max="3314" width="60.7109375" style="566" customWidth="1"/>
    <col min="3315" max="3316" width="5.7109375" style="566" customWidth="1"/>
    <col min="3317" max="3317" width="2.140625" style="566" customWidth="1"/>
    <col min="3318" max="3319" width="11.42578125" style="566"/>
    <col min="3320" max="3322" width="2.7109375" style="566" customWidth="1"/>
    <col min="3323" max="3332" width="13" style="566" customWidth="1"/>
    <col min="3333" max="3567" width="11.42578125" style="566"/>
    <col min="3568" max="3568" width="15.7109375" style="566" customWidth="1"/>
    <col min="3569" max="3569" width="7.42578125" style="566" customWidth="1"/>
    <col min="3570" max="3570" width="60.7109375" style="566" customWidth="1"/>
    <col min="3571" max="3572" width="5.7109375" style="566" customWidth="1"/>
    <col min="3573" max="3573" width="2.140625" style="566" customWidth="1"/>
    <col min="3574" max="3575" width="11.42578125" style="566"/>
    <col min="3576" max="3578" width="2.7109375" style="566" customWidth="1"/>
    <col min="3579" max="3588" width="13" style="566" customWidth="1"/>
    <col min="3589" max="3823" width="11.42578125" style="566"/>
    <col min="3824" max="3824" width="15.7109375" style="566" customWidth="1"/>
    <col min="3825" max="3825" width="7.42578125" style="566" customWidth="1"/>
    <col min="3826" max="3826" width="60.7109375" style="566" customWidth="1"/>
    <col min="3827" max="3828" width="5.7109375" style="566" customWidth="1"/>
    <col min="3829" max="3829" width="2.140625" style="566" customWidth="1"/>
    <col min="3830" max="3831" width="11.42578125" style="566"/>
    <col min="3832" max="3834" width="2.7109375" style="566" customWidth="1"/>
    <col min="3835" max="3844" width="13" style="566" customWidth="1"/>
    <col min="3845" max="4079" width="11.42578125" style="566"/>
    <col min="4080" max="4080" width="15.7109375" style="566" customWidth="1"/>
    <col min="4081" max="4081" width="7.42578125" style="566" customWidth="1"/>
    <col min="4082" max="4082" width="60.7109375" style="566" customWidth="1"/>
    <col min="4083" max="4084" width="5.7109375" style="566" customWidth="1"/>
    <col min="4085" max="4085" width="2.140625" style="566" customWidth="1"/>
    <col min="4086" max="4087" width="11.42578125" style="566"/>
    <col min="4088" max="4090" width="2.7109375" style="566" customWidth="1"/>
    <col min="4091" max="4100" width="13" style="566" customWidth="1"/>
    <col min="4101" max="4335" width="11.42578125" style="566"/>
    <col min="4336" max="4336" width="15.7109375" style="566" customWidth="1"/>
    <col min="4337" max="4337" width="7.42578125" style="566" customWidth="1"/>
    <col min="4338" max="4338" width="60.7109375" style="566" customWidth="1"/>
    <col min="4339" max="4340" width="5.7109375" style="566" customWidth="1"/>
    <col min="4341" max="4341" width="2.140625" style="566" customWidth="1"/>
    <col min="4342" max="4343" width="11.42578125" style="566"/>
    <col min="4344" max="4346" width="2.7109375" style="566" customWidth="1"/>
    <col min="4347" max="4356" width="13" style="566" customWidth="1"/>
    <col min="4357" max="4591" width="11.42578125" style="566"/>
    <col min="4592" max="4592" width="15.7109375" style="566" customWidth="1"/>
    <col min="4593" max="4593" width="7.42578125" style="566" customWidth="1"/>
    <col min="4594" max="4594" width="60.7109375" style="566" customWidth="1"/>
    <col min="4595" max="4596" width="5.7109375" style="566" customWidth="1"/>
    <col min="4597" max="4597" width="2.140625" style="566" customWidth="1"/>
    <col min="4598" max="4599" width="11.42578125" style="566"/>
    <col min="4600" max="4602" width="2.7109375" style="566" customWidth="1"/>
    <col min="4603" max="4612" width="13" style="566" customWidth="1"/>
    <col min="4613" max="4847" width="11.42578125" style="566"/>
    <col min="4848" max="4848" width="15.7109375" style="566" customWidth="1"/>
    <col min="4849" max="4849" width="7.42578125" style="566" customWidth="1"/>
    <col min="4850" max="4850" width="60.7109375" style="566" customWidth="1"/>
    <col min="4851" max="4852" width="5.7109375" style="566" customWidth="1"/>
    <col min="4853" max="4853" width="2.140625" style="566" customWidth="1"/>
    <col min="4854" max="4855" width="11.42578125" style="566"/>
    <col min="4856" max="4858" width="2.7109375" style="566" customWidth="1"/>
    <col min="4859" max="4868" width="13" style="566" customWidth="1"/>
    <col min="4869" max="5103" width="11.42578125" style="566"/>
    <col min="5104" max="5104" width="15.7109375" style="566" customWidth="1"/>
    <col min="5105" max="5105" width="7.42578125" style="566" customWidth="1"/>
    <col min="5106" max="5106" width="60.7109375" style="566" customWidth="1"/>
    <col min="5107" max="5108" width="5.7109375" style="566" customWidth="1"/>
    <col min="5109" max="5109" width="2.140625" style="566" customWidth="1"/>
    <col min="5110" max="5111" width="11.42578125" style="566"/>
    <col min="5112" max="5114" width="2.7109375" style="566" customWidth="1"/>
    <col min="5115" max="5124" width="13" style="566" customWidth="1"/>
    <col min="5125" max="5359" width="11.42578125" style="566"/>
    <col min="5360" max="5360" width="15.7109375" style="566" customWidth="1"/>
    <col min="5361" max="5361" width="7.42578125" style="566" customWidth="1"/>
    <col min="5362" max="5362" width="60.7109375" style="566" customWidth="1"/>
    <col min="5363" max="5364" width="5.7109375" style="566" customWidth="1"/>
    <col min="5365" max="5365" width="2.140625" style="566" customWidth="1"/>
    <col min="5366" max="5367" width="11.42578125" style="566"/>
    <col min="5368" max="5370" width="2.7109375" style="566" customWidth="1"/>
    <col min="5371" max="5380" width="13" style="566" customWidth="1"/>
    <col min="5381" max="5615" width="11.42578125" style="566"/>
    <col min="5616" max="5616" width="15.7109375" style="566" customWidth="1"/>
    <col min="5617" max="5617" width="7.42578125" style="566" customWidth="1"/>
    <col min="5618" max="5618" width="60.7109375" style="566" customWidth="1"/>
    <col min="5619" max="5620" width="5.7109375" style="566" customWidth="1"/>
    <col min="5621" max="5621" width="2.140625" style="566" customWidth="1"/>
    <col min="5622" max="5623" width="11.42578125" style="566"/>
    <col min="5624" max="5626" width="2.7109375" style="566" customWidth="1"/>
    <col min="5627" max="5636" width="13" style="566" customWidth="1"/>
    <col min="5637" max="5871" width="11.42578125" style="566"/>
    <col min="5872" max="5872" width="15.7109375" style="566" customWidth="1"/>
    <col min="5873" max="5873" width="7.42578125" style="566" customWidth="1"/>
    <col min="5874" max="5874" width="60.7109375" style="566" customWidth="1"/>
    <col min="5875" max="5876" width="5.7109375" style="566" customWidth="1"/>
    <col min="5877" max="5877" width="2.140625" style="566" customWidth="1"/>
    <col min="5878" max="5879" width="11.42578125" style="566"/>
    <col min="5880" max="5882" width="2.7109375" style="566" customWidth="1"/>
    <col min="5883" max="5892" width="13" style="566" customWidth="1"/>
    <col min="5893" max="6127" width="11.42578125" style="566"/>
    <col min="6128" max="6128" width="15.7109375" style="566" customWidth="1"/>
    <col min="6129" max="6129" width="7.42578125" style="566" customWidth="1"/>
    <col min="6130" max="6130" width="60.7109375" style="566" customWidth="1"/>
    <col min="6131" max="6132" width="5.7109375" style="566" customWidth="1"/>
    <col min="6133" max="6133" width="2.140625" style="566" customWidth="1"/>
    <col min="6134" max="6135" width="11.42578125" style="566"/>
    <col min="6136" max="6138" width="2.7109375" style="566" customWidth="1"/>
    <col min="6139" max="6148" width="13" style="566" customWidth="1"/>
    <col min="6149" max="6383" width="11.42578125" style="566"/>
    <col min="6384" max="6384" width="15.7109375" style="566" customWidth="1"/>
    <col min="6385" max="6385" width="7.42578125" style="566" customWidth="1"/>
    <col min="6386" max="6386" width="60.7109375" style="566" customWidth="1"/>
    <col min="6387" max="6388" width="5.7109375" style="566" customWidth="1"/>
    <col min="6389" max="6389" width="2.140625" style="566" customWidth="1"/>
    <col min="6390" max="6391" width="11.42578125" style="566"/>
    <col min="6392" max="6394" width="2.7109375" style="566" customWidth="1"/>
    <col min="6395" max="6404" width="13" style="566" customWidth="1"/>
    <col min="6405" max="6639" width="11.42578125" style="566"/>
    <col min="6640" max="6640" width="15.7109375" style="566" customWidth="1"/>
    <col min="6641" max="6641" width="7.42578125" style="566" customWidth="1"/>
    <col min="6642" max="6642" width="60.7109375" style="566" customWidth="1"/>
    <col min="6643" max="6644" width="5.7109375" style="566" customWidth="1"/>
    <col min="6645" max="6645" width="2.140625" style="566" customWidth="1"/>
    <col min="6646" max="6647" width="11.42578125" style="566"/>
    <col min="6648" max="6650" width="2.7109375" style="566" customWidth="1"/>
    <col min="6651" max="6660" width="13" style="566" customWidth="1"/>
    <col min="6661" max="6895" width="11.42578125" style="566"/>
    <col min="6896" max="6896" width="15.7109375" style="566" customWidth="1"/>
    <col min="6897" max="6897" width="7.42578125" style="566" customWidth="1"/>
    <col min="6898" max="6898" width="60.7109375" style="566" customWidth="1"/>
    <col min="6899" max="6900" width="5.7109375" style="566" customWidth="1"/>
    <col min="6901" max="6901" width="2.140625" style="566" customWidth="1"/>
    <col min="6902" max="6903" width="11.42578125" style="566"/>
    <col min="6904" max="6906" width="2.7109375" style="566" customWidth="1"/>
    <col min="6907" max="6916" width="13" style="566" customWidth="1"/>
    <col min="6917" max="7151" width="11.42578125" style="566"/>
    <col min="7152" max="7152" width="15.7109375" style="566" customWidth="1"/>
    <col min="7153" max="7153" width="7.42578125" style="566" customWidth="1"/>
    <col min="7154" max="7154" width="60.7109375" style="566" customWidth="1"/>
    <col min="7155" max="7156" width="5.7109375" style="566" customWidth="1"/>
    <col min="7157" max="7157" width="2.140625" style="566" customWidth="1"/>
    <col min="7158" max="7159" width="11.42578125" style="566"/>
    <col min="7160" max="7162" width="2.7109375" style="566" customWidth="1"/>
    <col min="7163" max="7172" width="13" style="566" customWidth="1"/>
    <col min="7173" max="7407" width="11.42578125" style="566"/>
    <col min="7408" max="7408" width="15.7109375" style="566" customWidth="1"/>
    <col min="7409" max="7409" width="7.42578125" style="566" customWidth="1"/>
    <col min="7410" max="7410" width="60.7109375" style="566" customWidth="1"/>
    <col min="7411" max="7412" width="5.7109375" style="566" customWidth="1"/>
    <col min="7413" max="7413" width="2.140625" style="566" customWidth="1"/>
    <col min="7414" max="7415" width="11.42578125" style="566"/>
    <col min="7416" max="7418" width="2.7109375" style="566" customWidth="1"/>
    <col min="7419" max="7428" width="13" style="566" customWidth="1"/>
    <col min="7429" max="7663" width="11.42578125" style="566"/>
    <col min="7664" max="7664" width="15.7109375" style="566" customWidth="1"/>
    <col min="7665" max="7665" width="7.42578125" style="566" customWidth="1"/>
    <col min="7666" max="7666" width="60.7109375" style="566" customWidth="1"/>
    <col min="7667" max="7668" width="5.7109375" style="566" customWidth="1"/>
    <col min="7669" max="7669" width="2.140625" style="566" customWidth="1"/>
    <col min="7670" max="7671" width="11.42578125" style="566"/>
    <col min="7672" max="7674" width="2.7109375" style="566" customWidth="1"/>
    <col min="7675" max="7684" width="13" style="566" customWidth="1"/>
    <col min="7685" max="7919" width="11.42578125" style="566"/>
    <col min="7920" max="7920" width="15.7109375" style="566" customWidth="1"/>
    <col min="7921" max="7921" width="7.42578125" style="566" customWidth="1"/>
    <col min="7922" max="7922" width="60.7109375" style="566" customWidth="1"/>
    <col min="7923" max="7924" width="5.7109375" style="566" customWidth="1"/>
    <col min="7925" max="7925" width="2.140625" style="566" customWidth="1"/>
    <col min="7926" max="7927" width="11.42578125" style="566"/>
    <col min="7928" max="7930" width="2.7109375" style="566" customWidth="1"/>
    <col min="7931" max="7940" width="13" style="566" customWidth="1"/>
    <col min="7941" max="8175" width="11.42578125" style="566"/>
    <col min="8176" max="8176" width="15.7109375" style="566" customWidth="1"/>
    <col min="8177" max="8177" width="7.42578125" style="566" customWidth="1"/>
    <col min="8178" max="8178" width="60.7109375" style="566" customWidth="1"/>
    <col min="8179" max="8180" width="5.7109375" style="566" customWidth="1"/>
    <col min="8181" max="8181" width="2.140625" style="566" customWidth="1"/>
    <col min="8182" max="8183" width="11.42578125" style="566"/>
    <col min="8184" max="8186" width="2.7109375" style="566" customWidth="1"/>
    <col min="8187" max="8196" width="13" style="566" customWidth="1"/>
    <col min="8197" max="8431" width="11.42578125" style="566"/>
    <col min="8432" max="8432" width="15.7109375" style="566" customWidth="1"/>
    <col min="8433" max="8433" width="7.42578125" style="566" customWidth="1"/>
    <col min="8434" max="8434" width="60.7109375" style="566" customWidth="1"/>
    <col min="8435" max="8436" width="5.7109375" style="566" customWidth="1"/>
    <col min="8437" max="8437" width="2.140625" style="566" customWidth="1"/>
    <col min="8438" max="8439" width="11.42578125" style="566"/>
    <col min="8440" max="8442" width="2.7109375" style="566" customWidth="1"/>
    <col min="8443" max="8452" width="13" style="566" customWidth="1"/>
    <col min="8453" max="8687" width="11.42578125" style="566"/>
    <col min="8688" max="8688" width="15.7109375" style="566" customWidth="1"/>
    <col min="8689" max="8689" width="7.42578125" style="566" customWidth="1"/>
    <col min="8690" max="8690" width="60.7109375" style="566" customWidth="1"/>
    <col min="8691" max="8692" width="5.7109375" style="566" customWidth="1"/>
    <col min="8693" max="8693" width="2.140625" style="566" customWidth="1"/>
    <col min="8694" max="8695" width="11.42578125" style="566"/>
    <col min="8696" max="8698" width="2.7109375" style="566" customWidth="1"/>
    <col min="8699" max="8708" width="13" style="566" customWidth="1"/>
    <col min="8709" max="8943" width="11.42578125" style="566"/>
    <col min="8944" max="8944" width="15.7109375" style="566" customWidth="1"/>
    <col min="8945" max="8945" width="7.42578125" style="566" customWidth="1"/>
    <col min="8946" max="8946" width="60.7109375" style="566" customWidth="1"/>
    <col min="8947" max="8948" width="5.7109375" style="566" customWidth="1"/>
    <col min="8949" max="8949" width="2.140625" style="566" customWidth="1"/>
    <col min="8950" max="8951" width="11.42578125" style="566"/>
    <col min="8952" max="8954" width="2.7109375" style="566" customWidth="1"/>
    <col min="8955" max="8964" width="13" style="566" customWidth="1"/>
    <col min="8965" max="9199" width="11.42578125" style="566"/>
    <col min="9200" max="9200" width="15.7109375" style="566" customWidth="1"/>
    <col min="9201" max="9201" width="7.42578125" style="566" customWidth="1"/>
    <col min="9202" max="9202" width="60.7109375" style="566" customWidth="1"/>
    <col min="9203" max="9204" width="5.7109375" style="566" customWidth="1"/>
    <col min="9205" max="9205" width="2.140625" style="566" customWidth="1"/>
    <col min="9206" max="9207" width="11.42578125" style="566"/>
    <col min="9208" max="9210" width="2.7109375" style="566" customWidth="1"/>
    <col min="9211" max="9220" width="13" style="566" customWidth="1"/>
    <col min="9221" max="9455" width="11.42578125" style="566"/>
    <col min="9456" max="9456" width="15.7109375" style="566" customWidth="1"/>
    <col min="9457" max="9457" width="7.42578125" style="566" customWidth="1"/>
    <col min="9458" max="9458" width="60.7109375" style="566" customWidth="1"/>
    <col min="9459" max="9460" width="5.7109375" style="566" customWidth="1"/>
    <col min="9461" max="9461" width="2.140625" style="566" customWidth="1"/>
    <col min="9462" max="9463" width="11.42578125" style="566"/>
    <col min="9464" max="9466" width="2.7109375" style="566" customWidth="1"/>
    <col min="9467" max="9476" width="13" style="566" customWidth="1"/>
    <col min="9477" max="9711" width="11.42578125" style="566"/>
    <col min="9712" max="9712" width="15.7109375" style="566" customWidth="1"/>
    <col min="9713" max="9713" width="7.42578125" style="566" customWidth="1"/>
    <col min="9714" max="9714" width="60.7109375" style="566" customWidth="1"/>
    <col min="9715" max="9716" width="5.7109375" style="566" customWidth="1"/>
    <col min="9717" max="9717" width="2.140625" style="566" customWidth="1"/>
    <col min="9718" max="9719" width="11.42578125" style="566"/>
    <col min="9720" max="9722" width="2.7109375" style="566" customWidth="1"/>
    <col min="9723" max="9732" width="13" style="566" customWidth="1"/>
    <col min="9733" max="9967" width="11.42578125" style="566"/>
    <col min="9968" max="9968" width="15.7109375" style="566" customWidth="1"/>
    <col min="9969" max="9969" width="7.42578125" style="566" customWidth="1"/>
    <col min="9970" max="9970" width="60.7109375" style="566" customWidth="1"/>
    <col min="9971" max="9972" width="5.7109375" style="566" customWidth="1"/>
    <col min="9973" max="9973" width="2.140625" style="566" customWidth="1"/>
    <col min="9974" max="9975" width="11.42578125" style="566"/>
    <col min="9976" max="9978" width="2.7109375" style="566" customWidth="1"/>
    <col min="9979" max="9988" width="13" style="566" customWidth="1"/>
    <col min="9989" max="10223" width="11.42578125" style="566"/>
    <col min="10224" max="10224" width="15.7109375" style="566" customWidth="1"/>
    <col min="10225" max="10225" width="7.42578125" style="566" customWidth="1"/>
    <col min="10226" max="10226" width="60.7109375" style="566" customWidth="1"/>
    <col min="10227" max="10228" width="5.7109375" style="566" customWidth="1"/>
    <col min="10229" max="10229" width="2.140625" style="566" customWidth="1"/>
    <col min="10230" max="10231" width="11.42578125" style="566"/>
    <col min="10232" max="10234" width="2.7109375" style="566" customWidth="1"/>
    <col min="10235" max="10244" width="13" style="566" customWidth="1"/>
    <col min="10245" max="10479" width="11.42578125" style="566"/>
    <col min="10480" max="10480" width="15.7109375" style="566" customWidth="1"/>
    <col min="10481" max="10481" width="7.42578125" style="566" customWidth="1"/>
    <col min="10482" max="10482" width="60.7109375" style="566" customWidth="1"/>
    <col min="10483" max="10484" width="5.7109375" style="566" customWidth="1"/>
    <col min="10485" max="10485" width="2.140625" style="566" customWidth="1"/>
    <col min="10486" max="10487" width="11.42578125" style="566"/>
    <col min="10488" max="10490" width="2.7109375" style="566" customWidth="1"/>
    <col min="10491" max="10500" width="13" style="566" customWidth="1"/>
    <col min="10501" max="10735" width="11.42578125" style="566"/>
    <col min="10736" max="10736" width="15.7109375" style="566" customWidth="1"/>
    <col min="10737" max="10737" width="7.42578125" style="566" customWidth="1"/>
    <col min="10738" max="10738" width="60.7109375" style="566" customWidth="1"/>
    <col min="10739" max="10740" width="5.7109375" style="566" customWidth="1"/>
    <col min="10741" max="10741" width="2.140625" style="566" customWidth="1"/>
    <col min="10742" max="10743" width="11.42578125" style="566"/>
    <col min="10744" max="10746" width="2.7109375" style="566" customWidth="1"/>
    <col min="10747" max="10756" width="13" style="566" customWidth="1"/>
    <col min="10757" max="10991" width="11.42578125" style="566"/>
    <col min="10992" max="10992" width="15.7109375" style="566" customWidth="1"/>
    <col min="10993" max="10993" width="7.42578125" style="566" customWidth="1"/>
    <col min="10994" max="10994" width="60.7109375" style="566" customWidth="1"/>
    <col min="10995" max="10996" width="5.7109375" style="566" customWidth="1"/>
    <col min="10997" max="10997" width="2.140625" style="566" customWidth="1"/>
    <col min="10998" max="10999" width="11.42578125" style="566"/>
    <col min="11000" max="11002" width="2.7109375" style="566" customWidth="1"/>
    <col min="11003" max="11012" width="13" style="566" customWidth="1"/>
    <col min="11013" max="11247" width="11.42578125" style="566"/>
    <col min="11248" max="11248" width="15.7109375" style="566" customWidth="1"/>
    <col min="11249" max="11249" width="7.42578125" style="566" customWidth="1"/>
    <col min="11250" max="11250" width="60.7109375" style="566" customWidth="1"/>
    <col min="11251" max="11252" width="5.7109375" style="566" customWidth="1"/>
    <col min="11253" max="11253" width="2.140625" style="566" customWidth="1"/>
    <col min="11254" max="11255" width="11.42578125" style="566"/>
    <col min="11256" max="11258" width="2.7109375" style="566" customWidth="1"/>
    <col min="11259" max="11268" width="13" style="566" customWidth="1"/>
    <col min="11269" max="11503" width="11.42578125" style="566"/>
    <col min="11504" max="11504" width="15.7109375" style="566" customWidth="1"/>
    <col min="11505" max="11505" width="7.42578125" style="566" customWidth="1"/>
    <col min="11506" max="11506" width="60.7109375" style="566" customWidth="1"/>
    <col min="11507" max="11508" width="5.7109375" style="566" customWidth="1"/>
    <col min="11509" max="11509" width="2.140625" style="566" customWidth="1"/>
    <col min="11510" max="11511" width="11.42578125" style="566"/>
    <col min="11512" max="11514" width="2.7109375" style="566" customWidth="1"/>
    <col min="11515" max="11524" width="13" style="566" customWidth="1"/>
    <col min="11525" max="11759" width="11.42578125" style="566"/>
    <col min="11760" max="11760" width="15.7109375" style="566" customWidth="1"/>
    <col min="11761" max="11761" width="7.42578125" style="566" customWidth="1"/>
    <col min="11762" max="11762" width="60.7109375" style="566" customWidth="1"/>
    <col min="11763" max="11764" width="5.7109375" style="566" customWidth="1"/>
    <col min="11765" max="11765" width="2.140625" style="566" customWidth="1"/>
    <col min="11766" max="11767" width="11.42578125" style="566"/>
    <col min="11768" max="11770" width="2.7109375" style="566" customWidth="1"/>
    <col min="11771" max="11780" width="13" style="566" customWidth="1"/>
    <col min="11781" max="12015" width="11.42578125" style="566"/>
    <col min="12016" max="12016" width="15.7109375" style="566" customWidth="1"/>
    <col min="12017" max="12017" width="7.42578125" style="566" customWidth="1"/>
    <col min="12018" max="12018" width="60.7109375" style="566" customWidth="1"/>
    <col min="12019" max="12020" width="5.7109375" style="566" customWidth="1"/>
    <col min="12021" max="12021" width="2.140625" style="566" customWidth="1"/>
    <col min="12022" max="12023" width="11.42578125" style="566"/>
    <col min="12024" max="12026" width="2.7109375" style="566" customWidth="1"/>
    <col min="12027" max="12036" width="13" style="566" customWidth="1"/>
    <col min="12037" max="12271" width="11.42578125" style="566"/>
    <col min="12272" max="12272" width="15.7109375" style="566" customWidth="1"/>
    <col min="12273" max="12273" width="7.42578125" style="566" customWidth="1"/>
    <col min="12274" max="12274" width="60.7109375" style="566" customWidth="1"/>
    <col min="12275" max="12276" width="5.7109375" style="566" customWidth="1"/>
    <col min="12277" max="12277" width="2.140625" style="566" customWidth="1"/>
    <col min="12278" max="12279" width="11.42578125" style="566"/>
    <col min="12280" max="12282" width="2.7109375" style="566" customWidth="1"/>
    <col min="12283" max="12292" width="13" style="566" customWidth="1"/>
    <col min="12293" max="12527" width="11.42578125" style="566"/>
    <col min="12528" max="12528" width="15.7109375" style="566" customWidth="1"/>
    <col min="12529" max="12529" width="7.42578125" style="566" customWidth="1"/>
    <col min="12530" max="12530" width="60.7109375" style="566" customWidth="1"/>
    <col min="12531" max="12532" width="5.7109375" style="566" customWidth="1"/>
    <col min="12533" max="12533" width="2.140625" style="566" customWidth="1"/>
    <col min="12534" max="12535" width="11.42578125" style="566"/>
    <col min="12536" max="12538" width="2.7109375" style="566" customWidth="1"/>
    <col min="12539" max="12548" width="13" style="566" customWidth="1"/>
    <col min="12549" max="12783" width="11.42578125" style="566"/>
    <col min="12784" max="12784" width="15.7109375" style="566" customWidth="1"/>
    <col min="12785" max="12785" width="7.42578125" style="566" customWidth="1"/>
    <col min="12786" max="12786" width="60.7109375" style="566" customWidth="1"/>
    <col min="12787" max="12788" width="5.7109375" style="566" customWidth="1"/>
    <col min="12789" max="12789" width="2.140625" style="566" customWidth="1"/>
    <col min="12790" max="12791" width="11.42578125" style="566"/>
    <col min="12792" max="12794" width="2.7109375" style="566" customWidth="1"/>
    <col min="12795" max="12804" width="13" style="566" customWidth="1"/>
    <col min="12805" max="13039" width="11.42578125" style="566"/>
    <col min="13040" max="13040" width="15.7109375" style="566" customWidth="1"/>
    <col min="13041" max="13041" width="7.42578125" style="566" customWidth="1"/>
    <col min="13042" max="13042" width="60.7109375" style="566" customWidth="1"/>
    <col min="13043" max="13044" width="5.7109375" style="566" customWidth="1"/>
    <col min="13045" max="13045" width="2.140625" style="566" customWidth="1"/>
    <col min="13046" max="13047" width="11.42578125" style="566"/>
    <col min="13048" max="13050" width="2.7109375" style="566" customWidth="1"/>
    <col min="13051" max="13060" width="13" style="566" customWidth="1"/>
    <col min="13061" max="13295" width="11.42578125" style="566"/>
    <col min="13296" max="13296" width="15.7109375" style="566" customWidth="1"/>
    <col min="13297" max="13297" width="7.42578125" style="566" customWidth="1"/>
    <col min="13298" max="13298" width="60.7109375" style="566" customWidth="1"/>
    <col min="13299" max="13300" width="5.7109375" style="566" customWidth="1"/>
    <col min="13301" max="13301" width="2.140625" style="566" customWidth="1"/>
    <col min="13302" max="13303" width="11.42578125" style="566"/>
    <col min="13304" max="13306" width="2.7109375" style="566" customWidth="1"/>
    <col min="13307" max="13316" width="13" style="566" customWidth="1"/>
    <col min="13317" max="13551" width="11.42578125" style="566"/>
    <col min="13552" max="13552" width="15.7109375" style="566" customWidth="1"/>
    <col min="13553" max="13553" width="7.42578125" style="566" customWidth="1"/>
    <col min="13554" max="13554" width="60.7109375" style="566" customWidth="1"/>
    <col min="13555" max="13556" width="5.7109375" style="566" customWidth="1"/>
    <col min="13557" max="13557" width="2.140625" style="566" customWidth="1"/>
    <col min="13558" max="13559" width="11.42578125" style="566"/>
    <col min="13560" max="13562" width="2.7109375" style="566" customWidth="1"/>
    <col min="13563" max="13572" width="13" style="566" customWidth="1"/>
    <col min="13573" max="13807" width="11.42578125" style="566"/>
    <col min="13808" max="13808" width="15.7109375" style="566" customWidth="1"/>
    <col min="13809" max="13809" width="7.42578125" style="566" customWidth="1"/>
    <col min="13810" max="13810" width="60.7109375" style="566" customWidth="1"/>
    <col min="13811" max="13812" width="5.7109375" style="566" customWidth="1"/>
    <col min="13813" max="13813" width="2.140625" style="566" customWidth="1"/>
    <col min="13814" max="13815" width="11.42578125" style="566"/>
    <col min="13816" max="13818" width="2.7109375" style="566" customWidth="1"/>
    <col min="13819" max="13828" width="13" style="566" customWidth="1"/>
    <col min="13829" max="14063" width="11.42578125" style="566"/>
    <col min="14064" max="14064" width="15.7109375" style="566" customWidth="1"/>
    <col min="14065" max="14065" width="7.42578125" style="566" customWidth="1"/>
    <col min="14066" max="14066" width="60.7109375" style="566" customWidth="1"/>
    <col min="14067" max="14068" width="5.7109375" style="566" customWidth="1"/>
    <col min="14069" max="14069" width="2.140625" style="566" customWidth="1"/>
    <col min="14070" max="14071" width="11.42578125" style="566"/>
    <col min="14072" max="14074" width="2.7109375" style="566" customWidth="1"/>
    <col min="14075" max="14084" width="13" style="566" customWidth="1"/>
    <col min="14085" max="14319" width="11.42578125" style="566"/>
    <col min="14320" max="14320" width="15.7109375" style="566" customWidth="1"/>
    <col min="14321" max="14321" width="7.42578125" style="566" customWidth="1"/>
    <col min="14322" max="14322" width="60.7109375" style="566" customWidth="1"/>
    <col min="14323" max="14324" width="5.7109375" style="566" customWidth="1"/>
    <col min="14325" max="14325" width="2.140625" style="566" customWidth="1"/>
    <col min="14326" max="14327" width="11.42578125" style="566"/>
    <col min="14328" max="14330" width="2.7109375" style="566" customWidth="1"/>
    <col min="14331" max="14340" width="13" style="566" customWidth="1"/>
    <col min="14341" max="14575" width="11.42578125" style="566"/>
    <col min="14576" max="14576" width="15.7109375" style="566" customWidth="1"/>
    <col min="14577" max="14577" width="7.42578125" style="566" customWidth="1"/>
    <col min="14578" max="14578" width="60.7109375" style="566" customWidth="1"/>
    <col min="14579" max="14580" width="5.7109375" style="566" customWidth="1"/>
    <col min="14581" max="14581" width="2.140625" style="566" customWidth="1"/>
    <col min="14582" max="14583" width="11.42578125" style="566"/>
    <col min="14584" max="14586" width="2.7109375" style="566" customWidth="1"/>
    <col min="14587" max="14596" width="13" style="566" customWidth="1"/>
    <col min="14597" max="14831" width="11.42578125" style="566"/>
    <col min="14832" max="14832" width="15.7109375" style="566" customWidth="1"/>
    <col min="14833" max="14833" width="7.42578125" style="566" customWidth="1"/>
    <col min="14834" max="14834" width="60.7109375" style="566" customWidth="1"/>
    <col min="14835" max="14836" width="5.7109375" style="566" customWidth="1"/>
    <col min="14837" max="14837" width="2.140625" style="566" customWidth="1"/>
    <col min="14838" max="14839" width="11.42578125" style="566"/>
    <col min="14840" max="14842" width="2.7109375" style="566" customWidth="1"/>
    <col min="14843" max="14852" width="13" style="566" customWidth="1"/>
    <col min="14853" max="15087" width="11.42578125" style="566"/>
    <col min="15088" max="15088" width="15.7109375" style="566" customWidth="1"/>
    <col min="15089" max="15089" width="7.42578125" style="566" customWidth="1"/>
    <col min="15090" max="15090" width="60.7109375" style="566" customWidth="1"/>
    <col min="15091" max="15092" width="5.7109375" style="566" customWidth="1"/>
    <col min="15093" max="15093" width="2.140625" style="566" customWidth="1"/>
    <col min="15094" max="15095" width="11.42578125" style="566"/>
    <col min="15096" max="15098" width="2.7109375" style="566" customWidth="1"/>
    <col min="15099" max="15108" width="13" style="566" customWidth="1"/>
    <col min="15109" max="15343" width="11.42578125" style="566"/>
    <col min="15344" max="15344" width="15.7109375" style="566" customWidth="1"/>
    <col min="15345" max="15345" width="7.42578125" style="566" customWidth="1"/>
    <col min="15346" max="15346" width="60.7109375" style="566" customWidth="1"/>
    <col min="15347" max="15348" width="5.7109375" style="566" customWidth="1"/>
    <col min="15349" max="15349" width="2.140625" style="566" customWidth="1"/>
    <col min="15350" max="15351" width="11.42578125" style="566"/>
    <col min="15352" max="15354" width="2.7109375" style="566" customWidth="1"/>
    <col min="15355" max="15364" width="13" style="566" customWidth="1"/>
    <col min="15365" max="15599" width="11.42578125" style="566"/>
    <col min="15600" max="15600" width="15.7109375" style="566" customWidth="1"/>
    <col min="15601" max="15601" width="7.42578125" style="566" customWidth="1"/>
    <col min="15602" max="15602" width="60.7109375" style="566" customWidth="1"/>
    <col min="15603" max="15604" width="5.7109375" style="566" customWidth="1"/>
    <col min="15605" max="15605" width="2.140625" style="566" customWidth="1"/>
    <col min="15606" max="15607" width="11.42578125" style="566"/>
    <col min="15608" max="15610" width="2.7109375" style="566" customWidth="1"/>
    <col min="15611" max="15620" width="13" style="566" customWidth="1"/>
    <col min="15621" max="15855" width="11.42578125" style="566"/>
    <col min="15856" max="15856" width="15.7109375" style="566" customWidth="1"/>
    <col min="15857" max="15857" width="7.42578125" style="566" customWidth="1"/>
    <col min="15858" max="15858" width="60.7109375" style="566" customWidth="1"/>
    <col min="15859" max="15860" width="5.7109375" style="566" customWidth="1"/>
    <col min="15861" max="15861" width="2.140625" style="566" customWidth="1"/>
    <col min="15862" max="15863" width="11.42578125" style="566"/>
    <col min="15864" max="15866" width="2.7109375" style="566" customWidth="1"/>
    <col min="15867" max="15876" width="13" style="566" customWidth="1"/>
    <col min="15877" max="16111" width="11.42578125" style="566"/>
    <col min="16112" max="16112" width="15.7109375" style="566" customWidth="1"/>
    <col min="16113" max="16113" width="7.42578125" style="566" customWidth="1"/>
    <col min="16114" max="16114" width="60.7109375" style="566" customWidth="1"/>
    <col min="16115" max="16116" width="5.7109375" style="566" customWidth="1"/>
    <col min="16117" max="16117" width="2.140625" style="566" customWidth="1"/>
    <col min="16118" max="16119" width="11.42578125" style="566"/>
    <col min="16120" max="16122" width="2.7109375" style="566" customWidth="1"/>
    <col min="16123" max="16132" width="13" style="566" customWidth="1"/>
    <col min="16133" max="16384" width="11.42578125" style="566"/>
  </cols>
  <sheetData>
    <row r="2" spans="1:22" ht="20.25">
      <c r="A2" s="707"/>
      <c r="B2" s="707"/>
      <c r="C2" s="707"/>
      <c r="D2" s="707"/>
      <c r="E2" s="707"/>
      <c r="F2" s="707"/>
      <c r="G2" s="707"/>
      <c r="H2" s="707"/>
      <c r="I2" s="707"/>
      <c r="J2" s="707"/>
      <c r="K2" s="707"/>
      <c r="L2" s="707"/>
      <c r="M2" s="707"/>
      <c r="N2" s="707"/>
      <c r="O2" s="707"/>
      <c r="P2" s="707"/>
      <c r="Q2" s="707"/>
      <c r="R2" s="707"/>
      <c r="S2" s="707"/>
      <c r="T2" s="707"/>
      <c r="U2" s="707"/>
      <c r="V2" s="707"/>
    </row>
    <row r="3" spans="1:22" ht="20.25">
      <c r="A3" s="707"/>
      <c r="B3" s="707"/>
      <c r="C3" s="707"/>
      <c r="D3" s="707"/>
      <c r="E3" s="707"/>
      <c r="F3" s="707"/>
      <c r="G3" s="707"/>
      <c r="H3" s="707"/>
      <c r="I3" s="707"/>
      <c r="J3" s="707"/>
      <c r="K3" s="707"/>
      <c r="L3" s="707"/>
      <c r="M3" s="707"/>
      <c r="N3" s="707"/>
      <c r="O3" s="707"/>
      <c r="P3" s="707"/>
      <c r="Q3" s="707"/>
      <c r="R3" s="707"/>
      <c r="S3" s="707"/>
      <c r="T3" s="707"/>
      <c r="U3" s="707"/>
      <c r="V3" s="707"/>
    </row>
    <row r="4" spans="1:22" ht="20.25">
      <c r="A4" s="707"/>
      <c r="B4" s="707"/>
      <c r="C4" s="707"/>
      <c r="D4" s="707"/>
      <c r="E4" s="707"/>
      <c r="F4" s="707"/>
      <c r="G4" s="707"/>
      <c r="H4" s="707"/>
      <c r="I4" s="707"/>
      <c r="J4" s="707"/>
      <c r="K4" s="707"/>
      <c r="L4" s="707"/>
      <c r="M4" s="707"/>
      <c r="N4" s="707"/>
      <c r="O4" s="707"/>
      <c r="P4" s="707"/>
      <c r="Q4" s="707"/>
      <c r="R4" s="707"/>
      <c r="S4" s="707"/>
      <c r="T4" s="707"/>
      <c r="U4" s="707"/>
      <c r="V4" s="707"/>
    </row>
    <row r="5" spans="1:22" ht="20.25">
      <c r="A5" s="708"/>
      <c r="B5" s="708"/>
      <c r="C5" s="708"/>
      <c r="D5" s="708"/>
      <c r="E5" s="708"/>
      <c r="F5" s="708"/>
      <c r="G5" s="708"/>
      <c r="H5" s="708"/>
      <c r="I5" s="708"/>
      <c r="J5" s="708"/>
      <c r="K5" s="708"/>
      <c r="L5" s="708"/>
      <c r="M5" s="708"/>
      <c r="N5" s="708"/>
      <c r="O5" s="708"/>
      <c r="P5" s="708"/>
      <c r="Q5" s="708"/>
      <c r="R5" s="708"/>
      <c r="S5" s="708"/>
      <c r="T5" s="708"/>
      <c r="U5" s="708"/>
      <c r="V5" s="708"/>
    </row>
    <row r="6" spans="1:22" ht="39" customHeight="1">
      <c r="A6" s="2311" t="str">
        <f>'F 12.6'!A5</f>
        <v>OBRA:</v>
      </c>
      <c r="B6" s="2312"/>
      <c r="C6" s="2312"/>
      <c r="D6" s="2312"/>
      <c r="E6" s="2312"/>
      <c r="F6" s="2312"/>
      <c r="G6" s="2312"/>
      <c r="H6" s="2312"/>
      <c r="I6" s="2312"/>
      <c r="J6" s="2312"/>
      <c r="K6" s="2312"/>
      <c r="L6" s="2312"/>
      <c r="M6" s="2312"/>
      <c r="N6" s="2312"/>
      <c r="O6" s="2312"/>
      <c r="P6" s="2312"/>
      <c r="Q6" s="2312"/>
      <c r="R6" s="2312"/>
      <c r="S6" s="2312"/>
      <c r="T6" s="2312"/>
      <c r="U6" s="2312"/>
      <c r="V6" s="447"/>
    </row>
    <row r="7" spans="1:22" ht="15.75">
      <c r="A7" s="2311" t="str">
        <f>'F 12.6'!A6</f>
        <v>AUTOPISTA:</v>
      </c>
      <c r="B7" s="885"/>
      <c r="C7" s="885"/>
      <c r="D7" s="885"/>
      <c r="E7" s="885"/>
      <c r="F7" s="885"/>
      <c r="G7" s="885"/>
      <c r="H7" s="885"/>
      <c r="I7" s="885"/>
    </row>
    <row r="8" spans="1:22" ht="15.75">
      <c r="A8" s="2311" t="str">
        <f>'F 12.6'!A7</f>
        <v>TRAMO :</v>
      </c>
      <c r="B8" s="885"/>
      <c r="C8" s="885"/>
      <c r="D8" s="885"/>
      <c r="E8" s="885"/>
      <c r="F8" s="885"/>
      <c r="G8" s="885"/>
      <c r="H8" s="885"/>
      <c r="I8" s="885"/>
    </row>
    <row r="9" spans="1:22" ht="15.75">
      <c r="A9" s="2311" t="str">
        <f>'F 12.6'!A8</f>
        <v>CONTRATO:</v>
      </c>
      <c r="B9" s="885" t="s">
        <v>1098</v>
      </c>
      <c r="C9" s="885"/>
      <c r="D9" s="885"/>
      <c r="E9" s="885"/>
      <c r="F9" s="885"/>
      <c r="G9" s="885"/>
      <c r="H9" s="885"/>
      <c r="I9" s="885"/>
    </row>
    <row r="10" spans="1:22" ht="36.75" customHeight="1">
      <c r="A10" s="2313"/>
      <c r="B10" s="2313"/>
      <c r="C10" s="2313"/>
      <c r="D10" s="2313"/>
      <c r="E10" s="2313"/>
      <c r="F10" s="2313"/>
      <c r="G10" s="2313"/>
      <c r="H10" s="2313"/>
      <c r="I10" s="2313"/>
      <c r="J10" s="2313"/>
      <c r="K10" s="2313"/>
      <c r="L10" s="2313"/>
      <c r="M10" s="2313"/>
      <c r="N10" s="2313"/>
      <c r="O10" s="2313"/>
      <c r="P10" s="2313"/>
      <c r="Q10" s="2313"/>
      <c r="R10" s="2313"/>
      <c r="S10" s="2313"/>
      <c r="T10" s="2313"/>
      <c r="U10" s="2313"/>
      <c r="V10" s="2313"/>
    </row>
    <row r="11" spans="1:22" s="457" customFormat="1" ht="14.25" customHeight="1">
      <c r="B11" s="2314"/>
      <c r="C11" s="2315"/>
      <c r="D11" s="2315"/>
      <c r="E11" s="2316" t="s">
        <v>1099</v>
      </c>
      <c r="F11" s="2316"/>
      <c r="G11" s="2316"/>
      <c r="H11" s="2316"/>
      <c r="I11" s="2316"/>
      <c r="J11" s="2316"/>
      <c r="K11" s="2316"/>
      <c r="L11" s="2316"/>
      <c r="M11" s="2316"/>
      <c r="N11" s="2316"/>
      <c r="O11" s="2316"/>
      <c r="P11" s="2316"/>
    </row>
    <row r="12" spans="1:22" ht="14.25" customHeight="1">
      <c r="A12" s="1428"/>
      <c r="B12" s="2317"/>
      <c r="C12" s="2318"/>
      <c r="D12" s="2318"/>
      <c r="E12" s="2316"/>
      <c r="F12" s="2316"/>
      <c r="G12" s="2316"/>
      <c r="H12" s="2316"/>
      <c r="I12" s="2316"/>
      <c r="J12" s="2316"/>
      <c r="K12" s="2316"/>
      <c r="L12" s="2316"/>
      <c r="M12" s="2316"/>
      <c r="N12" s="2316"/>
      <c r="O12" s="2316"/>
      <c r="P12" s="2316"/>
      <c r="Q12" s="787"/>
      <c r="R12" s="787"/>
      <c r="S12" s="787"/>
      <c r="T12" s="787"/>
      <c r="U12" s="787"/>
      <c r="V12" s="787"/>
    </row>
    <row r="13" spans="1:22" s="457" customFormat="1" ht="14.25" customHeight="1">
      <c r="B13" s="2314"/>
      <c r="C13" s="2315"/>
      <c r="D13" s="2315"/>
      <c r="E13" s="2316"/>
      <c r="F13" s="2316"/>
      <c r="G13" s="2316"/>
      <c r="H13" s="2316"/>
      <c r="I13" s="2316"/>
      <c r="J13" s="2316"/>
      <c r="K13" s="2316"/>
      <c r="L13" s="2316"/>
      <c r="M13" s="2316"/>
      <c r="N13" s="2316"/>
      <c r="O13" s="2316"/>
      <c r="P13" s="2316"/>
    </row>
    <row r="15" spans="1:22" ht="18" customHeight="1">
      <c r="B15" s="2319" t="s">
        <v>1100</v>
      </c>
      <c r="C15" s="2320"/>
      <c r="D15" s="2320"/>
      <c r="E15" s="2320"/>
      <c r="F15" s="2320"/>
      <c r="M15" s="2321" t="s">
        <v>1101</v>
      </c>
      <c r="P15" s="2322" t="s">
        <v>1102</v>
      </c>
    </row>
    <row r="16" spans="1:22" ht="5.0999999999999996" customHeight="1" thickBot="1">
      <c r="A16" s="2323"/>
      <c r="B16" s="2323"/>
      <c r="C16" s="2323"/>
      <c r="D16" s="2323"/>
      <c r="E16" s="2323"/>
      <c r="F16" s="2323"/>
      <c r="G16" s="2323"/>
      <c r="H16" s="2323"/>
      <c r="L16" s="2324"/>
      <c r="M16" s="2324"/>
      <c r="N16" s="2324"/>
      <c r="O16" s="2324"/>
      <c r="P16" s="2324"/>
      <c r="Q16" s="2324"/>
      <c r="R16" s="2324"/>
      <c r="S16" s="2324"/>
      <c r="T16" s="2324"/>
      <c r="U16" s="2324"/>
      <c r="V16" s="2324"/>
    </row>
    <row r="17" spans="1:22" ht="13.5" customHeight="1" thickBot="1">
      <c r="A17" s="2323"/>
      <c r="B17" s="2325"/>
      <c r="C17" s="2325"/>
      <c r="D17" s="2326" t="s">
        <v>278</v>
      </c>
      <c r="E17" s="2327"/>
      <c r="F17" s="2328"/>
      <c r="G17" s="2323"/>
      <c r="H17" s="2323"/>
      <c r="L17" s="2329"/>
      <c r="M17" s="2330"/>
      <c r="N17" s="2330"/>
      <c r="O17" s="2331"/>
      <c r="P17" s="2331"/>
      <c r="Q17" s="2331"/>
      <c r="R17" s="2331"/>
      <c r="S17" s="2331"/>
      <c r="T17" s="2331"/>
      <c r="U17" s="2331"/>
      <c r="V17" s="2331"/>
    </row>
    <row r="18" spans="1:22" ht="13.5" customHeight="1" thickBot="1">
      <c r="B18" s="2332"/>
      <c r="C18" s="2332"/>
      <c r="D18" s="2333"/>
      <c r="E18" s="2334" t="s">
        <v>1103</v>
      </c>
      <c r="F18" s="2328" t="s">
        <v>1104</v>
      </c>
      <c r="L18" s="2329"/>
      <c r="M18" s="2335"/>
      <c r="N18" s="2335"/>
      <c r="O18" s="2336"/>
      <c r="P18" s="2336"/>
      <c r="Q18" s="2336"/>
      <c r="R18" s="2336"/>
      <c r="S18" s="2336"/>
      <c r="T18" s="2336"/>
      <c r="U18" s="2336"/>
      <c r="V18" s="2336"/>
    </row>
    <row r="19" spans="1:22" ht="13.5" customHeight="1" thickBot="1">
      <c r="B19" s="2332"/>
      <c r="C19" s="2332"/>
      <c r="D19" s="2337"/>
      <c r="E19" s="2338"/>
      <c r="F19" s="2339" t="s">
        <v>1105</v>
      </c>
      <c r="L19" s="2329"/>
      <c r="M19" s="2335"/>
      <c r="N19" s="2336"/>
      <c r="O19" s="2336"/>
      <c r="P19" s="2336"/>
      <c r="Q19" s="2336"/>
      <c r="R19" s="2336"/>
      <c r="S19" s="2336"/>
      <c r="T19" s="2336"/>
      <c r="U19" s="2336"/>
      <c r="V19" s="2336"/>
    </row>
    <row r="20" spans="1:22" ht="13.5" customHeight="1" thickBot="1">
      <c r="B20" s="2332"/>
      <c r="C20" s="2332"/>
      <c r="D20" s="2337"/>
      <c r="E20" s="2334" t="s">
        <v>1106</v>
      </c>
      <c r="F20" s="2339" t="s">
        <v>1104</v>
      </c>
      <c r="L20" s="2329"/>
      <c r="M20" s="2335"/>
      <c r="N20" s="2335"/>
      <c r="O20" s="2335"/>
      <c r="P20" s="2335"/>
      <c r="Q20" s="2335"/>
      <c r="R20" s="2335"/>
      <c r="S20" s="2335"/>
      <c r="T20" s="2335"/>
      <c r="U20" s="2335"/>
      <c r="V20" s="2335"/>
    </row>
    <row r="21" spans="1:22" ht="13.5" customHeight="1" thickBot="1">
      <c r="B21" s="2332"/>
      <c r="C21" s="2332"/>
      <c r="D21" s="2337"/>
      <c r="E21" s="2338"/>
      <c r="F21" s="2339" t="s">
        <v>1105</v>
      </c>
      <c r="L21" s="2329"/>
      <c r="M21" s="2335"/>
      <c r="N21" s="2335"/>
      <c r="O21" s="2335"/>
      <c r="P21" s="2335"/>
      <c r="Q21" s="2335"/>
      <c r="R21" s="2335"/>
      <c r="S21" s="2335"/>
      <c r="T21" s="2335"/>
      <c r="U21" s="2335"/>
      <c r="V21" s="2335"/>
    </row>
    <row r="22" spans="1:22" ht="13.5" customHeight="1" thickBot="1">
      <c r="B22" s="2332"/>
      <c r="C22" s="2332"/>
      <c r="D22" s="2337"/>
      <c r="E22" s="2334" t="s">
        <v>1107</v>
      </c>
      <c r="F22" s="2339" t="s">
        <v>1104</v>
      </c>
      <c r="L22" s="2329"/>
      <c r="M22" s="2335"/>
      <c r="N22" s="2335"/>
      <c r="O22" s="2335"/>
      <c r="P22" s="2335"/>
      <c r="Q22" s="2335"/>
      <c r="R22" s="2335"/>
      <c r="S22" s="2335"/>
      <c r="T22" s="2335"/>
      <c r="U22" s="2335"/>
      <c r="V22" s="2335"/>
    </row>
    <row r="23" spans="1:22" ht="13.5" customHeight="1" thickBot="1">
      <c r="B23" s="2332"/>
      <c r="C23" s="2332"/>
      <c r="D23" s="2340"/>
      <c r="E23" s="2338"/>
      <c r="F23" s="2339" t="s">
        <v>1105</v>
      </c>
      <c r="L23" s="2329"/>
      <c r="M23" s="2335"/>
      <c r="N23" s="2335"/>
      <c r="O23" s="2335"/>
      <c r="P23" s="2335"/>
      <c r="Q23" s="2335"/>
      <c r="R23" s="2335"/>
      <c r="S23" s="2335"/>
      <c r="T23" s="2335"/>
      <c r="U23" s="2335"/>
      <c r="V23" s="2335"/>
    </row>
    <row r="24" spans="1:22" ht="13.5" customHeight="1" thickBot="1">
      <c r="B24" s="2332"/>
      <c r="C24" s="2332"/>
      <c r="D24" s="2341" t="s">
        <v>1108</v>
      </c>
      <c r="E24" s="2340"/>
      <c r="F24" s="2339">
        <v>100</v>
      </c>
      <c r="L24" s="2329"/>
      <c r="M24" s="2335"/>
      <c r="N24" s="2335"/>
      <c r="O24" s="2335"/>
      <c r="P24" s="2335"/>
      <c r="Q24" s="2335"/>
      <c r="R24" s="2335"/>
      <c r="S24" s="2335"/>
      <c r="T24" s="2335"/>
      <c r="U24" s="2335"/>
      <c r="V24" s="2335"/>
    </row>
    <row r="25" spans="1:22" ht="13.5" customHeight="1" thickBot="1">
      <c r="B25" s="2332"/>
      <c r="C25" s="2332"/>
      <c r="D25" s="2342" t="s">
        <v>1109</v>
      </c>
      <c r="E25" s="2340"/>
      <c r="F25" s="2339" t="s">
        <v>1104</v>
      </c>
      <c r="L25" s="2329"/>
      <c r="M25" s="2335"/>
      <c r="N25" s="2335"/>
      <c r="O25" s="2335"/>
      <c r="P25" s="2335"/>
      <c r="Q25" s="2335"/>
      <c r="R25" s="2335"/>
      <c r="S25" s="2335"/>
      <c r="T25" s="2335"/>
      <c r="U25" s="2335"/>
      <c r="V25" s="2335"/>
    </row>
    <row r="26" spans="1:22" ht="13.5" customHeight="1" thickBot="1">
      <c r="B26" s="2332"/>
      <c r="C26" s="2332"/>
      <c r="D26" s="2342" t="s">
        <v>1110</v>
      </c>
      <c r="E26" s="2340"/>
      <c r="F26" s="2339" t="s">
        <v>1104</v>
      </c>
      <c r="L26" s="2329"/>
      <c r="M26" s="2335"/>
      <c r="N26" s="2335"/>
      <c r="O26" s="2335"/>
      <c r="P26" s="2335"/>
      <c r="Q26" s="2335"/>
      <c r="R26" s="2335"/>
      <c r="S26" s="2335"/>
      <c r="T26" s="2335"/>
      <c r="U26" s="2335"/>
      <c r="V26" s="2335"/>
    </row>
    <row r="27" spans="1:22" ht="13.5" customHeight="1" thickBot="1">
      <c r="B27" s="2332"/>
      <c r="C27" s="2332"/>
      <c r="D27" s="2342" t="s">
        <v>1111</v>
      </c>
      <c r="E27" s="2340"/>
      <c r="F27" s="2339" t="s">
        <v>1104</v>
      </c>
      <c r="L27" s="2329"/>
      <c r="M27" s="2335"/>
      <c r="N27" s="2335"/>
      <c r="O27" s="2335"/>
      <c r="P27" s="2335"/>
      <c r="Q27" s="2335"/>
      <c r="R27" s="2335"/>
      <c r="S27" s="2335"/>
      <c r="T27" s="2335"/>
      <c r="U27" s="2335"/>
      <c r="V27" s="2335"/>
    </row>
    <row r="28" spans="1:22" ht="13.5" customHeight="1" thickBot="1">
      <c r="B28" s="2332"/>
      <c r="C28" s="2332"/>
      <c r="D28" s="2342" t="s">
        <v>1112</v>
      </c>
      <c r="E28" s="2324"/>
      <c r="F28" s="2340"/>
      <c r="L28" s="2329"/>
      <c r="M28" s="2335"/>
      <c r="N28" s="2335"/>
      <c r="O28" s="2335"/>
      <c r="P28" s="2335"/>
      <c r="Q28" s="2335"/>
      <c r="R28" s="2335"/>
      <c r="S28" s="2335"/>
      <c r="T28" s="2335"/>
      <c r="U28" s="2335"/>
      <c r="V28" s="2335"/>
    </row>
    <row r="29" spans="1:22" ht="13.5" customHeight="1" thickBot="1">
      <c r="B29" s="2332"/>
      <c r="C29" s="2332"/>
      <c r="D29" s="2342" t="s">
        <v>1113</v>
      </c>
      <c r="E29" s="2324"/>
      <c r="F29" s="2340"/>
      <c r="L29" s="2329"/>
      <c r="M29" s="2335"/>
      <c r="N29" s="2335"/>
      <c r="O29" s="2335"/>
      <c r="P29" s="2335"/>
      <c r="Q29" s="2335"/>
      <c r="R29" s="2335"/>
      <c r="S29" s="2335"/>
      <c r="T29" s="2335"/>
      <c r="U29" s="2335"/>
      <c r="V29" s="2335"/>
    </row>
    <row r="30" spans="1:22" ht="13.5" customHeight="1" thickBot="1">
      <c r="B30" s="2332"/>
      <c r="C30" s="2343"/>
      <c r="D30" s="2342" t="s">
        <v>1114</v>
      </c>
      <c r="E30" s="2324"/>
      <c r="F30" s="2340"/>
      <c r="L30" s="2329"/>
      <c r="M30" s="2340"/>
      <c r="N30" s="2343"/>
      <c r="O30" s="2340"/>
      <c r="P30" s="2340"/>
      <c r="Q30" s="2340"/>
      <c r="R30" s="2340"/>
      <c r="S30" s="2340"/>
      <c r="T30" s="2340"/>
      <c r="U30" s="2340"/>
      <c r="V30" s="2340"/>
    </row>
    <row r="31" spans="1:22" ht="13.5" customHeight="1" thickBot="1">
      <c r="B31" s="2332"/>
      <c r="C31" s="2325"/>
      <c r="D31" s="2342" t="s">
        <v>278</v>
      </c>
      <c r="E31" s="2324"/>
      <c r="F31" s="2344"/>
      <c r="L31" s="2329"/>
      <c r="M31" s="2331"/>
      <c r="N31" s="2331"/>
      <c r="O31" s="2331"/>
      <c r="P31" s="2331"/>
      <c r="Q31" s="2331"/>
      <c r="R31" s="2331"/>
      <c r="S31" s="2331"/>
      <c r="T31" s="2331"/>
      <c r="U31" s="2331"/>
      <c r="V31" s="2331"/>
    </row>
    <row r="32" spans="1:22" ht="13.5" customHeight="1" thickBot="1">
      <c r="B32" s="2332"/>
      <c r="C32" s="2337"/>
      <c r="D32" s="2337"/>
      <c r="E32" s="2334" t="s">
        <v>1103</v>
      </c>
      <c r="F32" s="2339" t="s">
        <v>1104</v>
      </c>
      <c r="L32" s="2329"/>
      <c r="M32" s="2336"/>
      <c r="N32" s="2336"/>
      <c r="O32" s="2336"/>
      <c r="P32" s="2336"/>
      <c r="Q32" s="2336"/>
      <c r="R32" s="2336"/>
      <c r="S32" s="2336"/>
      <c r="T32" s="2336"/>
      <c r="U32" s="2336"/>
      <c r="V32" s="2336"/>
    </row>
    <row r="33" spans="2:22" ht="13.5" customHeight="1" thickBot="1">
      <c r="B33" s="2332"/>
      <c r="C33" s="2337"/>
      <c r="D33" s="2337"/>
      <c r="E33" s="2338"/>
      <c r="F33" s="2339" t="s">
        <v>1105</v>
      </c>
      <c r="L33" s="2329"/>
      <c r="M33" s="2336"/>
      <c r="N33" s="2336"/>
      <c r="O33" s="2336"/>
      <c r="P33" s="2336"/>
      <c r="Q33" s="2336"/>
      <c r="R33" s="2336"/>
      <c r="S33" s="2336"/>
      <c r="T33" s="2336"/>
      <c r="U33" s="2336"/>
      <c r="V33" s="2336"/>
    </row>
    <row r="34" spans="2:22" ht="13.5" customHeight="1" thickBot="1">
      <c r="B34" s="2332"/>
      <c r="C34" s="2337"/>
      <c r="D34" s="2337"/>
      <c r="E34" s="2334" t="s">
        <v>1106</v>
      </c>
      <c r="F34" s="2339" t="s">
        <v>1104</v>
      </c>
      <c r="L34" s="2329"/>
      <c r="M34" s="2336"/>
      <c r="N34" s="2336"/>
      <c r="O34" s="2336"/>
      <c r="P34" s="2336"/>
      <c r="Q34" s="2336"/>
      <c r="R34" s="2336"/>
      <c r="S34" s="2336"/>
      <c r="T34" s="2336"/>
      <c r="U34" s="2336"/>
      <c r="V34" s="2336"/>
    </row>
    <row r="35" spans="2:22" ht="13.5" customHeight="1" thickBot="1">
      <c r="B35" s="2332"/>
      <c r="C35" s="2337"/>
      <c r="D35" s="2337"/>
      <c r="E35" s="2338"/>
      <c r="F35" s="2339" t="s">
        <v>1105</v>
      </c>
      <c r="L35" s="2329"/>
      <c r="M35" s="2336"/>
      <c r="N35" s="2336"/>
      <c r="O35" s="2336"/>
      <c r="P35" s="2336"/>
      <c r="Q35" s="2336"/>
      <c r="R35" s="2336"/>
      <c r="S35" s="2336"/>
      <c r="T35" s="2336"/>
      <c r="U35" s="2336"/>
      <c r="V35" s="2336"/>
    </row>
    <row r="36" spans="2:22" ht="13.5" customHeight="1" thickBot="1">
      <c r="B36" s="2332"/>
      <c r="C36" s="2337"/>
      <c r="D36" s="2337"/>
      <c r="E36" s="2334" t="s">
        <v>1107</v>
      </c>
      <c r="F36" s="2339" t="s">
        <v>1104</v>
      </c>
      <c r="L36" s="2329"/>
      <c r="M36" s="2336"/>
      <c r="N36" s="2336"/>
      <c r="O36" s="2336"/>
      <c r="P36" s="2336"/>
      <c r="Q36" s="2336"/>
      <c r="R36" s="2336"/>
      <c r="S36" s="2336"/>
      <c r="T36" s="2336"/>
      <c r="U36" s="2336"/>
      <c r="V36" s="2336"/>
    </row>
    <row r="37" spans="2:22" ht="13.5" customHeight="1" thickBot="1">
      <c r="B37" s="2332"/>
      <c r="C37" s="2337"/>
      <c r="D37" s="2340"/>
      <c r="E37" s="2338"/>
      <c r="F37" s="2339" t="s">
        <v>1105</v>
      </c>
      <c r="L37" s="2329"/>
      <c r="M37" s="2336"/>
      <c r="N37" s="2336"/>
      <c r="O37" s="2336"/>
      <c r="P37" s="2336"/>
      <c r="Q37" s="2336"/>
      <c r="R37" s="2336"/>
      <c r="S37" s="2336"/>
      <c r="T37" s="2336"/>
      <c r="U37" s="2336"/>
      <c r="V37" s="2336"/>
    </row>
    <row r="38" spans="2:22" ht="13.5" customHeight="1" thickBot="1">
      <c r="B38" s="2332"/>
      <c r="C38" s="2337"/>
      <c r="D38" s="2341" t="s">
        <v>1115</v>
      </c>
      <c r="E38" s="2340"/>
      <c r="F38" s="2339" t="s">
        <v>1104</v>
      </c>
      <c r="L38" s="2329"/>
      <c r="M38" s="2336"/>
      <c r="N38" s="2336"/>
      <c r="O38" s="2336"/>
      <c r="P38" s="2336"/>
      <c r="Q38" s="2336"/>
      <c r="R38" s="2336"/>
      <c r="S38" s="2336"/>
      <c r="T38" s="2336"/>
      <c r="U38" s="2336"/>
      <c r="V38" s="2336"/>
    </row>
    <row r="39" spans="2:22" ht="13.5" customHeight="1" thickBot="1">
      <c r="B39" s="2332"/>
      <c r="C39" s="2337"/>
      <c r="D39" s="2341" t="s">
        <v>1116</v>
      </c>
      <c r="E39" s="2340"/>
      <c r="F39" s="2339" t="s">
        <v>1104</v>
      </c>
      <c r="L39" s="2329"/>
      <c r="M39" s="2336"/>
      <c r="N39" s="2335"/>
      <c r="O39" s="2336"/>
      <c r="P39" s="2336"/>
      <c r="Q39" s="2336"/>
      <c r="R39" s="2336"/>
      <c r="S39" s="2336"/>
      <c r="T39" s="2336"/>
      <c r="U39" s="2336"/>
      <c r="V39" s="2336"/>
    </row>
    <row r="40" spans="2:22" ht="13.5" customHeight="1" thickBot="1">
      <c r="B40" s="2332"/>
      <c r="C40" s="2337"/>
      <c r="D40" s="2342" t="s">
        <v>1117</v>
      </c>
      <c r="E40" s="2324"/>
      <c r="F40" s="2340"/>
      <c r="L40" s="2329"/>
      <c r="M40" s="2336"/>
      <c r="N40" s="2335"/>
      <c r="O40" s="2336"/>
      <c r="P40" s="2336"/>
      <c r="Q40" s="2336"/>
      <c r="R40" s="2336"/>
      <c r="S40" s="2336"/>
      <c r="T40" s="2336"/>
      <c r="U40" s="2336"/>
      <c r="V40" s="2336"/>
    </row>
    <row r="41" spans="2:22" ht="13.5" customHeight="1" thickBot="1">
      <c r="B41" s="2332"/>
      <c r="C41" s="2337"/>
      <c r="D41" s="2342" t="s">
        <v>1112</v>
      </c>
      <c r="E41" s="2324"/>
      <c r="F41" s="2340"/>
      <c r="L41" s="2329"/>
      <c r="M41" s="2336"/>
      <c r="N41" s="2335"/>
      <c r="O41" s="2336"/>
      <c r="P41" s="2336"/>
      <c r="Q41" s="2336"/>
      <c r="R41" s="2336"/>
      <c r="S41" s="2336"/>
      <c r="T41" s="2336"/>
      <c r="U41" s="2336"/>
      <c r="V41" s="2336"/>
    </row>
    <row r="42" spans="2:22" ht="13.5" customHeight="1" thickBot="1">
      <c r="B42" s="2332"/>
      <c r="C42" s="2337"/>
      <c r="D42" s="2342" t="s">
        <v>1113</v>
      </c>
      <c r="E42" s="2324"/>
      <c r="F42" s="2340"/>
      <c r="L42" s="2329"/>
      <c r="M42" s="2336"/>
      <c r="N42" s="2335"/>
      <c r="O42" s="2336"/>
      <c r="P42" s="2336"/>
      <c r="Q42" s="2336"/>
      <c r="R42" s="2336"/>
      <c r="S42" s="2336"/>
      <c r="T42" s="2336"/>
      <c r="U42" s="2336"/>
      <c r="V42" s="2336"/>
    </row>
    <row r="43" spans="2:22" ht="13.5" customHeight="1" thickBot="1">
      <c r="B43" s="2332"/>
      <c r="C43" s="2343"/>
      <c r="D43" s="2342" t="s">
        <v>1114</v>
      </c>
      <c r="E43" s="2324"/>
      <c r="F43" s="2340"/>
      <c r="L43" s="2343"/>
      <c r="M43" s="2340"/>
      <c r="N43" s="2343"/>
      <c r="O43" s="2340"/>
      <c r="P43" s="2340"/>
      <c r="Q43" s="2340"/>
      <c r="R43" s="2340"/>
      <c r="S43" s="2340"/>
      <c r="T43" s="2340"/>
      <c r="U43" s="2340"/>
      <c r="V43" s="2340"/>
    </row>
    <row r="44" spans="2:22" ht="13.5" customHeight="1" thickBot="1">
      <c r="B44" s="2332"/>
      <c r="C44" s="2325"/>
      <c r="D44" s="2342" t="s">
        <v>278</v>
      </c>
      <c r="E44" s="2345"/>
      <c r="F44" s="2346"/>
      <c r="L44" s="2329"/>
      <c r="M44" s="2331"/>
      <c r="N44" s="2330"/>
      <c r="O44" s="2331"/>
      <c r="P44" s="2331"/>
      <c r="Q44" s="2331"/>
      <c r="R44" s="2331"/>
      <c r="S44" s="2331"/>
      <c r="T44" s="2331"/>
      <c r="U44" s="2331"/>
      <c r="V44" s="2331"/>
    </row>
    <row r="45" spans="2:22" ht="13.5" customHeight="1" thickBot="1">
      <c r="B45" s="2332"/>
      <c r="C45" s="2337"/>
      <c r="D45" s="2337"/>
      <c r="E45" s="2334" t="s">
        <v>1103</v>
      </c>
      <c r="F45" s="2339" t="s">
        <v>1104</v>
      </c>
      <c r="L45" s="2329"/>
      <c r="M45" s="2336"/>
      <c r="N45" s="2336"/>
      <c r="O45" s="2336"/>
      <c r="P45" s="2336"/>
      <c r="Q45" s="2336"/>
      <c r="R45" s="2336"/>
      <c r="S45" s="2336"/>
      <c r="T45" s="2336"/>
      <c r="U45" s="2336"/>
      <c r="V45" s="2336"/>
    </row>
    <row r="46" spans="2:22" ht="13.5" customHeight="1" thickBot="1">
      <c r="B46" s="2332"/>
      <c r="C46" s="2337"/>
      <c r="D46" s="2337"/>
      <c r="E46" s="2338"/>
      <c r="F46" s="2339" t="s">
        <v>1118</v>
      </c>
      <c r="L46" s="2329"/>
      <c r="M46" s="2336"/>
      <c r="N46" s="2336"/>
      <c r="O46" s="2336"/>
      <c r="P46" s="2336"/>
      <c r="Q46" s="2336"/>
      <c r="R46" s="2336"/>
      <c r="S46" s="2336"/>
      <c r="T46" s="2336"/>
      <c r="U46" s="2336"/>
      <c r="V46" s="2336"/>
    </row>
    <row r="47" spans="2:22" ht="13.5" customHeight="1" thickBot="1">
      <c r="B47" s="2332"/>
      <c r="C47" s="2337"/>
      <c r="D47" s="2337"/>
      <c r="E47" s="2334" t="s">
        <v>1106</v>
      </c>
      <c r="F47" s="2339" t="s">
        <v>1104</v>
      </c>
      <c r="L47" s="2329"/>
      <c r="M47" s="2336"/>
      <c r="N47" s="2336"/>
      <c r="O47" s="2336"/>
      <c r="P47" s="2336"/>
      <c r="Q47" s="2336"/>
      <c r="R47" s="2336"/>
      <c r="S47" s="2336"/>
      <c r="T47" s="2336"/>
      <c r="U47" s="2336"/>
      <c r="V47" s="2336"/>
    </row>
    <row r="48" spans="2:22" ht="13.5" customHeight="1" thickBot="1">
      <c r="B48" s="2332"/>
      <c r="C48" s="2337"/>
      <c r="D48" s="2337"/>
      <c r="E48" s="2338"/>
      <c r="F48" s="2339" t="s">
        <v>1118</v>
      </c>
      <c r="L48" s="2329"/>
      <c r="M48" s="2336"/>
      <c r="N48" s="2336"/>
      <c r="O48" s="2336"/>
      <c r="P48" s="2336"/>
      <c r="Q48" s="2336"/>
      <c r="R48" s="2336"/>
      <c r="S48" s="2336"/>
      <c r="T48" s="2336"/>
      <c r="U48" s="2336"/>
      <c r="V48" s="2336"/>
    </row>
    <row r="49" spans="2:22" ht="13.5" customHeight="1" thickBot="1">
      <c r="B49" s="2332"/>
      <c r="C49" s="2337"/>
      <c r="D49" s="2337"/>
      <c r="E49" s="2334" t="s">
        <v>1107</v>
      </c>
      <c r="F49" s="2339" t="s">
        <v>1104</v>
      </c>
      <c r="L49" s="2329"/>
      <c r="M49" s="2336"/>
      <c r="N49" s="2336"/>
      <c r="O49" s="2336"/>
      <c r="P49" s="2336"/>
      <c r="Q49" s="2336"/>
      <c r="R49" s="2336"/>
      <c r="S49" s="2336"/>
      <c r="T49" s="2336"/>
      <c r="U49" s="2336"/>
      <c r="V49" s="2336"/>
    </row>
    <row r="50" spans="2:22" ht="13.5" customHeight="1" thickBot="1">
      <c r="B50" s="2332"/>
      <c r="C50" s="2337"/>
      <c r="D50" s="2340"/>
      <c r="E50" s="2338"/>
      <c r="F50" s="2339" t="s">
        <v>1118</v>
      </c>
      <c r="L50" s="2329"/>
      <c r="M50" s="2336"/>
      <c r="N50" s="2336"/>
      <c r="O50" s="2336"/>
      <c r="P50" s="2336"/>
      <c r="Q50" s="2336"/>
      <c r="R50" s="2336"/>
      <c r="S50" s="2336"/>
      <c r="T50" s="2336"/>
      <c r="U50" s="2336"/>
      <c r="V50" s="2336"/>
    </row>
    <row r="51" spans="2:22" ht="13.5" customHeight="1" thickBot="1">
      <c r="B51" s="2332"/>
      <c r="C51" s="2337"/>
      <c r="D51" s="2347" t="s">
        <v>1119</v>
      </c>
      <c r="E51" s="2348">
        <v>0.1</v>
      </c>
      <c r="F51" s="2339" t="s">
        <v>1120</v>
      </c>
      <c r="L51" s="2329"/>
      <c r="M51" s="2336"/>
      <c r="N51" s="2336"/>
      <c r="O51" s="2336"/>
      <c r="P51" s="2336"/>
      <c r="Q51" s="2336"/>
      <c r="R51" s="2336"/>
      <c r="S51" s="2336"/>
      <c r="T51" s="2336"/>
      <c r="U51" s="2336"/>
      <c r="V51" s="2336"/>
    </row>
    <row r="52" spans="2:22" ht="13.5" customHeight="1" thickBot="1">
      <c r="B52" s="2332"/>
      <c r="C52" s="2343"/>
      <c r="D52" s="2349" t="s">
        <v>1121</v>
      </c>
      <c r="E52" s="2348">
        <v>0.03</v>
      </c>
      <c r="F52" s="2339" t="s">
        <v>1122</v>
      </c>
      <c r="L52" s="2329"/>
      <c r="M52" s="2340"/>
      <c r="N52" s="2340"/>
      <c r="O52" s="2340"/>
      <c r="P52" s="2340"/>
      <c r="Q52" s="2340"/>
      <c r="R52" s="2340"/>
      <c r="S52" s="2340"/>
      <c r="T52" s="2340"/>
      <c r="U52" s="2340"/>
      <c r="V52" s="2340"/>
    </row>
    <row r="53" spans="2:22" ht="13.5" customHeight="1" thickBot="1">
      <c r="B53" s="2332"/>
      <c r="C53" s="2325"/>
      <c r="D53" s="2341" t="s">
        <v>278</v>
      </c>
      <c r="E53" s="2350"/>
      <c r="F53" s="2339"/>
      <c r="L53" s="2329"/>
      <c r="M53" s="2331"/>
      <c r="N53" s="2331"/>
      <c r="O53" s="2331"/>
      <c r="P53" s="2331"/>
      <c r="Q53" s="2331"/>
      <c r="R53" s="2331"/>
      <c r="S53" s="2331"/>
      <c r="T53" s="2331"/>
      <c r="U53" s="2331"/>
      <c r="V53" s="2331"/>
    </row>
    <row r="54" spans="2:22" ht="13.5" customHeight="1" thickBot="1">
      <c r="B54" s="2332"/>
      <c r="C54" s="2337"/>
      <c r="D54" s="2337"/>
      <c r="E54" s="2334" t="s">
        <v>1103</v>
      </c>
      <c r="F54" s="2339" t="s">
        <v>1104</v>
      </c>
      <c r="L54" s="2329"/>
      <c r="M54" s="2336"/>
      <c r="N54" s="2336"/>
      <c r="O54" s="2336"/>
      <c r="P54" s="2336"/>
      <c r="Q54" s="2336"/>
      <c r="R54" s="2336"/>
      <c r="S54" s="2336"/>
      <c r="T54" s="2336"/>
      <c r="U54" s="2336"/>
      <c r="V54" s="2336"/>
    </row>
    <row r="55" spans="2:22" ht="13.5" customHeight="1" thickBot="1">
      <c r="B55" s="2332"/>
      <c r="C55" s="2337"/>
      <c r="D55" s="2337"/>
      <c r="E55" s="2338"/>
      <c r="F55" s="2339" t="s">
        <v>1118</v>
      </c>
      <c r="L55" s="2329"/>
      <c r="M55" s="2336"/>
      <c r="N55" s="2336"/>
      <c r="O55" s="2336"/>
      <c r="P55" s="2336"/>
      <c r="Q55" s="2336"/>
      <c r="R55" s="2336"/>
      <c r="S55" s="2336"/>
      <c r="T55" s="2336"/>
      <c r="U55" s="2336"/>
      <c r="V55" s="2336"/>
    </row>
    <row r="56" spans="2:22" ht="13.5" customHeight="1" thickBot="1">
      <c r="B56" s="2332"/>
      <c r="C56" s="2337"/>
      <c r="D56" s="2337"/>
      <c r="E56" s="2334" t="s">
        <v>1106</v>
      </c>
      <c r="F56" s="2339" t="s">
        <v>1104</v>
      </c>
      <c r="L56" s="2329"/>
      <c r="M56" s="2336"/>
      <c r="N56" s="2336"/>
      <c r="O56" s="2336"/>
      <c r="P56" s="2336"/>
      <c r="Q56" s="2336"/>
      <c r="R56" s="2336"/>
      <c r="S56" s="2336"/>
      <c r="T56" s="2336"/>
      <c r="U56" s="2336"/>
      <c r="V56" s="2336"/>
    </row>
    <row r="57" spans="2:22" ht="13.5" customHeight="1" thickBot="1">
      <c r="B57" s="2332"/>
      <c r="C57" s="2337"/>
      <c r="D57" s="2337"/>
      <c r="E57" s="2338"/>
      <c r="F57" s="2339" t="s">
        <v>1118</v>
      </c>
      <c r="L57" s="2329"/>
      <c r="M57" s="2336"/>
      <c r="N57" s="2336"/>
      <c r="O57" s="2336"/>
      <c r="P57" s="2336"/>
      <c r="Q57" s="2336"/>
      <c r="R57" s="2336"/>
      <c r="S57" s="2336"/>
      <c r="T57" s="2336"/>
      <c r="U57" s="2336"/>
      <c r="V57" s="2336"/>
    </row>
    <row r="58" spans="2:22" ht="13.5" customHeight="1" thickBot="1">
      <c r="B58" s="2332"/>
      <c r="C58" s="2337"/>
      <c r="D58" s="2337"/>
      <c r="E58" s="2334" t="s">
        <v>1107</v>
      </c>
      <c r="F58" s="2339" t="s">
        <v>1104</v>
      </c>
      <c r="L58" s="2329"/>
      <c r="M58" s="2336"/>
      <c r="N58" s="2335"/>
      <c r="O58" s="2335"/>
      <c r="P58" s="2335"/>
      <c r="Q58" s="2335"/>
      <c r="R58" s="2335"/>
      <c r="S58" s="2335"/>
      <c r="T58" s="2335"/>
      <c r="U58" s="2335"/>
      <c r="V58" s="2335"/>
    </row>
    <row r="59" spans="2:22" ht="13.5" customHeight="1" thickBot="1">
      <c r="B59" s="2332"/>
      <c r="C59" s="2337"/>
      <c r="D59" s="2340"/>
      <c r="E59" s="2338"/>
      <c r="F59" s="2339" t="s">
        <v>1118</v>
      </c>
      <c r="L59" s="2329"/>
      <c r="M59" s="2336"/>
      <c r="N59" s="2335"/>
      <c r="O59" s="2335"/>
      <c r="P59" s="2335"/>
      <c r="Q59" s="2335"/>
      <c r="R59" s="2335"/>
      <c r="S59" s="2335"/>
      <c r="T59" s="2335"/>
      <c r="U59" s="2335"/>
      <c r="V59" s="2335"/>
    </row>
    <row r="60" spans="2:22" ht="13.5" customHeight="1" thickBot="1">
      <c r="B60" s="2332"/>
      <c r="C60" s="2337"/>
      <c r="D60" s="2347" t="s">
        <v>1119</v>
      </c>
      <c r="E60" s="2348">
        <v>0.1</v>
      </c>
      <c r="F60" s="2339" t="s">
        <v>1120</v>
      </c>
      <c r="L60" s="2329"/>
      <c r="M60" s="2336"/>
      <c r="N60" s="2335"/>
      <c r="O60" s="2335"/>
      <c r="P60" s="2335"/>
      <c r="Q60" s="2335"/>
      <c r="R60" s="2335"/>
      <c r="S60" s="2335"/>
      <c r="T60" s="2335"/>
      <c r="U60" s="2335"/>
      <c r="V60" s="2335"/>
    </row>
    <row r="61" spans="2:22" ht="13.5" customHeight="1" thickBot="1">
      <c r="B61" s="2332"/>
      <c r="C61" s="2340"/>
      <c r="D61" s="2349" t="s">
        <v>1121</v>
      </c>
      <c r="E61" s="2348">
        <v>0.03</v>
      </c>
      <c r="F61" s="2339" t="s">
        <v>1122</v>
      </c>
      <c r="L61" s="2329"/>
      <c r="M61" s="2340"/>
      <c r="N61" s="2343"/>
      <c r="O61" s="2343"/>
      <c r="P61" s="2343"/>
      <c r="Q61" s="2343"/>
      <c r="R61" s="2343"/>
      <c r="S61" s="2343"/>
      <c r="T61" s="2343"/>
      <c r="U61" s="2343"/>
      <c r="V61" s="2343"/>
    </row>
    <row r="62" spans="2:22" ht="13.5" customHeight="1" thickBot="1">
      <c r="B62" s="2332"/>
      <c r="C62" s="2325"/>
      <c r="D62" s="2341" t="s">
        <v>278</v>
      </c>
      <c r="E62" s="2350"/>
      <c r="F62" s="2339"/>
      <c r="L62" s="2329"/>
      <c r="M62" s="2331"/>
      <c r="N62" s="2330"/>
      <c r="O62" s="2330"/>
      <c r="P62" s="2330"/>
      <c r="Q62" s="2330"/>
      <c r="R62" s="2330"/>
      <c r="S62" s="2330"/>
      <c r="T62" s="2330"/>
      <c r="U62" s="2330"/>
      <c r="V62" s="2330"/>
    </row>
    <row r="63" spans="2:22" ht="13.5" customHeight="1" thickBot="1">
      <c r="B63" s="2332"/>
      <c r="C63" s="2337"/>
      <c r="D63" s="2337"/>
      <c r="E63" s="2334" t="s">
        <v>1103</v>
      </c>
      <c r="F63" s="2339" t="s">
        <v>1104</v>
      </c>
      <c r="L63" s="2329"/>
      <c r="M63" s="2336"/>
      <c r="N63" s="2335"/>
      <c r="O63" s="2335"/>
      <c r="P63" s="2335"/>
      <c r="Q63" s="2335"/>
      <c r="R63" s="2335"/>
      <c r="S63" s="2335"/>
      <c r="T63" s="2335"/>
      <c r="U63" s="2335"/>
      <c r="V63" s="2335"/>
    </row>
    <row r="64" spans="2:22" ht="13.5" customHeight="1" thickBot="1">
      <c r="B64" s="2332"/>
      <c r="C64" s="2337"/>
      <c r="D64" s="2337"/>
      <c r="E64" s="2338"/>
      <c r="F64" s="2339" t="s">
        <v>1118</v>
      </c>
      <c r="L64" s="2329"/>
      <c r="M64" s="2336"/>
      <c r="N64" s="2335"/>
      <c r="O64" s="2335"/>
      <c r="P64" s="2335"/>
      <c r="Q64" s="2335"/>
      <c r="R64" s="2335"/>
      <c r="S64" s="2335"/>
      <c r="T64" s="2335"/>
      <c r="U64" s="2335"/>
      <c r="V64" s="2335"/>
    </row>
    <row r="65" spans="1:22" ht="13.5" customHeight="1" thickBot="1">
      <c r="B65" s="2332"/>
      <c r="C65" s="2337"/>
      <c r="D65" s="2337"/>
      <c r="E65" s="2334" t="s">
        <v>1106</v>
      </c>
      <c r="F65" s="2339" t="s">
        <v>1104</v>
      </c>
      <c r="L65" s="2329"/>
      <c r="M65" s="2336"/>
      <c r="N65" s="2335"/>
      <c r="O65" s="2335"/>
      <c r="P65" s="2335"/>
      <c r="Q65" s="2335"/>
      <c r="R65" s="2335"/>
      <c r="S65" s="2335"/>
      <c r="T65" s="2335"/>
      <c r="U65" s="2335"/>
      <c r="V65" s="2335"/>
    </row>
    <row r="66" spans="1:22" ht="13.5" customHeight="1" thickBot="1">
      <c r="B66" s="2332"/>
      <c r="C66" s="2337"/>
      <c r="D66" s="2337"/>
      <c r="E66" s="2338"/>
      <c r="F66" s="2339" t="s">
        <v>1118</v>
      </c>
      <c r="L66" s="2329"/>
      <c r="M66" s="2336"/>
      <c r="N66" s="2335"/>
      <c r="O66" s="2335"/>
      <c r="P66" s="2335"/>
      <c r="Q66" s="2335"/>
      <c r="R66" s="2335"/>
      <c r="S66" s="2335"/>
      <c r="T66" s="2335"/>
      <c r="U66" s="2335"/>
      <c r="V66" s="2335"/>
    </row>
    <row r="67" spans="1:22" ht="13.5" customHeight="1" thickBot="1">
      <c r="B67" s="2332"/>
      <c r="C67" s="2337"/>
      <c r="D67" s="2337"/>
      <c r="E67" s="2334" t="s">
        <v>1107</v>
      </c>
      <c r="F67" s="2339" t="s">
        <v>1104</v>
      </c>
      <c r="L67" s="2329"/>
      <c r="M67" s="2336"/>
      <c r="N67" s="2335"/>
      <c r="O67" s="2335"/>
      <c r="P67" s="2335"/>
      <c r="Q67" s="2335"/>
      <c r="R67" s="2335"/>
      <c r="S67" s="2335"/>
      <c r="T67" s="2335"/>
      <c r="U67" s="2335"/>
      <c r="V67" s="2335"/>
    </row>
    <row r="68" spans="1:22" ht="13.5" customHeight="1" thickBot="1">
      <c r="B68" s="2332"/>
      <c r="C68" s="2337"/>
      <c r="D68" s="2340"/>
      <c r="E68" s="2338"/>
      <c r="F68" s="2339" t="s">
        <v>1118</v>
      </c>
      <c r="L68" s="2329"/>
      <c r="M68" s="2336"/>
      <c r="N68" s="2335"/>
      <c r="O68" s="2335"/>
      <c r="P68" s="2335"/>
      <c r="Q68" s="2335"/>
      <c r="R68" s="2335"/>
      <c r="S68" s="2335"/>
      <c r="T68" s="2335"/>
      <c r="U68" s="2335"/>
      <c r="V68" s="2335"/>
    </row>
    <row r="69" spans="1:22" ht="13.5" customHeight="1" thickBot="1">
      <c r="B69" s="2332"/>
      <c r="C69" s="2337"/>
      <c r="D69" s="2347" t="s">
        <v>1119</v>
      </c>
      <c r="E69" s="2348">
        <v>0.1</v>
      </c>
      <c r="F69" s="2339" t="s">
        <v>1120</v>
      </c>
      <c r="L69" s="2329"/>
      <c r="M69" s="2336"/>
      <c r="N69" s="2335"/>
      <c r="O69" s="2335"/>
      <c r="P69" s="2335"/>
      <c r="Q69" s="2335"/>
      <c r="R69" s="2335"/>
      <c r="S69" s="2335"/>
      <c r="T69" s="2335"/>
      <c r="U69" s="2335"/>
      <c r="V69" s="2335"/>
    </row>
    <row r="70" spans="1:22" ht="13.5" customHeight="1" thickBot="1">
      <c r="B70" s="2332"/>
      <c r="C70" s="2340"/>
      <c r="D70" s="2349" t="s">
        <v>1121</v>
      </c>
      <c r="E70" s="2348">
        <v>0.03</v>
      </c>
      <c r="F70" s="2339" t="s">
        <v>1122</v>
      </c>
      <c r="L70" s="2343"/>
      <c r="M70" s="2340"/>
      <c r="N70" s="2343"/>
      <c r="O70" s="2343"/>
      <c r="P70" s="2343"/>
      <c r="Q70" s="2343"/>
      <c r="R70" s="2343"/>
      <c r="S70" s="2343"/>
      <c r="T70" s="2343"/>
      <c r="U70" s="2343"/>
      <c r="V70" s="2343"/>
    </row>
    <row r="71" spans="1:22" ht="21.95" customHeight="1" thickBot="1">
      <c r="B71" s="2351"/>
      <c r="C71" s="2352" t="s">
        <v>1123</v>
      </c>
      <c r="D71" s="2353"/>
      <c r="E71" s="2353"/>
      <c r="F71" s="2354"/>
      <c r="L71" s="2355"/>
      <c r="M71" s="2356"/>
      <c r="N71" s="2356"/>
      <c r="O71" s="2356"/>
      <c r="P71" s="2356"/>
      <c r="Q71" s="2356"/>
      <c r="R71" s="2356"/>
      <c r="S71" s="2356"/>
      <c r="T71" s="2356"/>
      <c r="U71" s="2356"/>
      <c r="V71" s="2357"/>
    </row>
    <row r="72" spans="1:22" ht="14.1" customHeight="1">
      <c r="D72" s="2358" t="s">
        <v>1124</v>
      </c>
      <c r="E72" s="2359"/>
    </row>
    <row r="73" spans="1:22" ht="12.75" customHeight="1">
      <c r="A73" s="2360"/>
      <c r="B73" s="2360"/>
      <c r="C73" s="2360"/>
      <c r="S73" s="659" t="s">
        <v>1125</v>
      </c>
      <c r="T73" s="659"/>
      <c r="U73" s="659"/>
      <c r="V73" s="659"/>
    </row>
    <row r="74" spans="1:22" ht="12.75" customHeight="1">
      <c r="A74" s="2360"/>
      <c r="B74" s="2360"/>
      <c r="C74" s="2360"/>
    </row>
    <row r="75" spans="1:22" ht="12.75" customHeight="1">
      <c r="S75" s="698" t="s">
        <v>1126</v>
      </c>
      <c r="T75" s="698" t="s">
        <v>1127</v>
      </c>
    </row>
    <row r="76" spans="1:22" ht="12.75" customHeight="1">
      <c r="S76" s="698" t="s">
        <v>1128</v>
      </c>
      <c r="T76" s="698" t="s">
        <v>1129</v>
      </c>
    </row>
    <row r="77" spans="1:22" ht="12.75" customHeight="1">
      <c r="A77" s="2361"/>
      <c r="B77" s="2323"/>
      <c r="C77" s="2361"/>
      <c r="D77" s="2323"/>
      <c r="E77" s="2323"/>
      <c r="F77" s="2323"/>
      <c r="G77" s="2323"/>
      <c r="S77" s="698" t="s">
        <v>1130</v>
      </c>
      <c r="T77" s="698" t="s">
        <v>1131</v>
      </c>
    </row>
    <row r="78" spans="1:22" ht="12.75" customHeight="1">
      <c r="A78" s="2361"/>
      <c r="B78" s="2323"/>
      <c r="C78" s="2361"/>
      <c r="D78" s="2323"/>
      <c r="E78" s="2323"/>
      <c r="F78" s="2323"/>
      <c r="G78" s="2323"/>
      <c r="S78" s="698" t="s">
        <v>1132</v>
      </c>
      <c r="T78" s="698" t="s">
        <v>1133</v>
      </c>
    </row>
    <row r="79" spans="1:22" ht="12.75" customHeight="1">
      <c r="A79" s="2362"/>
      <c r="B79" s="2361"/>
      <c r="C79" s="2362"/>
      <c r="D79" s="2323"/>
      <c r="E79" s="2323"/>
      <c r="F79" s="2323"/>
      <c r="G79" s="2323"/>
      <c r="S79" s="698" t="s">
        <v>1134</v>
      </c>
      <c r="T79" s="698" t="s">
        <v>1135</v>
      </c>
    </row>
    <row r="80" spans="1:22" ht="12.75" customHeight="1">
      <c r="A80" s="2362"/>
      <c r="B80" s="2362"/>
      <c r="C80" s="2362"/>
      <c r="D80" s="2323"/>
      <c r="E80" s="2323"/>
      <c r="F80" s="2323"/>
      <c r="G80" s="2323"/>
      <c r="S80" s="698" t="s">
        <v>1136</v>
      </c>
      <c r="T80" s="698" t="s">
        <v>1137</v>
      </c>
    </row>
    <row r="81" spans="1:22" ht="12.75" customHeight="1">
      <c r="A81" s="2323"/>
      <c r="B81" s="2323"/>
      <c r="C81" s="2323"/>
      <c r="D81" s="2323"/>
      <c r="E81" s="2323"/>
      <c r="F81" s="2323"/>
      <c r="G81" s="2323"/>
    </row>
    <row r="82" spans="1:22" ht="12.75" customHeight="1">
      <c r="A82" s="2323"/>
      <c r="B82" s="2363"/>
      <c r="C82" s="2323"/>
      <c r="D82" s="2323"/>
      <c r="E82" s="2323"/>
      <c r="F82" s="2323"/>
      <c r="G82" s="2323"/>
    </row>
    <row r="83" spans="1:22" ht="12.75" customHeight="1">
      <c r="A83" s="2323"/>
      <c r="B83" s="2323"/>
      <c r="C83" s="2323"/>
      <c r="D83" s="2323"/>
      <c r="E83" s="2323"/>
      <c r="F83" s="2323"/>
      <c r="G83" s="2323"/>
    </row>
    <row r="84" spans="1:22" ht="21" customHeight="1">
      <c r="A84" s="509" t="s">
        <v>32</v>
      </c>
      <c r="B84" s="24"/>
      <c r="C84" s="24"/>
      <c r="D84" s="24"/>
      <c r="E84" s="24"/>
      <c r="F84" s="24"/>
      <c r="G84" s="24"/>
      <c r="H84" s="24"/>
      <c r="I84" s="24"/>
      <c r="J84" s="24"/>
      <c r="K84" s="24"/>
      <c r="L84" s="24"/>
      <c r="M84" s="24"/>
      <c r="N84" s="24"/>
      <c r="O84" s="24"/>
      <c r="P84" s="24"/>
      <c r="Q84" s="24"/>
      <c r="R84" s="24"/>
      <c r="S84" s="24"/>
      <c r="T84" s="24"/>
      <c r="U84" s="24"/>
      <c r="V84" s="24"/>
    </row>
    <row r="85" spans="1:22" ht="14.1" customHeight="1"/>
    <row r="86" spans="1:22" ht="14.1" customHeight="1"/>
    <row r="87" spans="1:22" ht="14.1" customHeight="1"/>
    <row r="88" spans="1:22" ht="14.1" customHeight="1"/>
    <row r="89" spans="1:22" ht="14.1" customHeight="1"/>
    <row r="90" spans="1:22" ht="14.1" customHeight="1"/>
    <row r="91" spans="1:22" ht="14.1" customHeight="1"/>
    <row r="92" spans="1:22" ht="14.1" customHeight="1"/>
    <row r="93" spans="1:22" ht="14.1" customHeight="1"/>
    <row r="94" spans="1:22" ht="14.1" customHeight="1"/>
    <row r="95" spans="1:22" ht="14.1" customHeight="1"/>
    <row r="96" spans="1:22"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sheetData>
  <mergeCells count="21">
    <mergeCell ref="E63:E64"/>
    <mergeCell ref="E65:E66"/>
    <mergeCell ref="E67:E68"/>
    <mergeCell ref="E45:E46"/>
    <mergeCell ref="E47:E48"/>
    <mergeCell ref="E49:E50"/>
    <mergeCell ref="E54:E55"/>
    <mergeCell ref="E56:E57"/>
    <mergeCell ref="E58:E59"/>
    <mergeCell ref="E18:E19"/>
    <mergeCell ref="E20:E21"/>
    <mergeCell ref="E22:E23"/>
    <mergeCell ref="E32:E33"/>
    <mergeCell ref="E34:E35"/>
    <mergeCell ref="E36:E37"/>
    <mergeCell ref="A2:V2"/>
    <mergeCell ref="A3:V3"/>
    <mergeCell ref="A4:V4"/>
    <mergeCell ref="B6:U6"/>
    <mergeCell ref="A10:V10"/>
    <mergeCell ref="E11:P13"/>
  </mergeCells>
  <pageMargins left="0.35000000000000003" right="0.24000000000000002" top="0.43000000000000005" bottom="0.24000000000000002" header="0.39000000000000007" footer="0"/>
  <pageSetup scale="46" orientation="landscape" r:id="rId1"/>
  <headerFooter alignWithMargins="0">
    <oddHeader>&amp;R&amp;"Arial,Negrita"&amp;12&amp;K000000FORMATO E.P. 012.11</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K73"/>
  <sheetViews>
    <sheetView view="pageBreakPreview" zoomScale="70" zoomScaleNormal="40" zoomScaleSheetLayoutView="70" zoomScalePageLayoutView="40" workbookViewId="0">
      <selection activeCell="B10" sqref="B10"/>
    </sheetView>
  </sheetViews>
  <sheetFormatPr baseColWidth="10" defaultRowHeight="12.75"/>
  <cols>
    <col min="1" max="1" width="11.42578125" style="566"/>
    <col min="2" max="2" width="15.7109375" style="566" customWidth="1"/>
    <col min="3" max="4" width="5.7109375" style="566" customWidth="1"/>
    <col min="5" max="5" width="50.7109375" style="566" customWidth="1"/>
    <col min="6" max="7" width="10.7109375" style="566" customWidth="1"/>
    <col min="8" max="8" width="2.140625" style="566" customWidth="1"/>
    <col min="9" max="9" width="15.7109375" style="566" customWidth="1"/>
    <col min="10" max="12" width="2.7109375" style="566" customWidth="1"/>
    <col min="13" max="22" width="13.28515625" style="566" customWidth="1"/>
    <col min="23" max="257" width="11.42578125" style="566"/>
    <col min="258" max="258" width="15.7109375" style="566" customWidth="1"/>
    <col min="259" max="260" width="5.7109375" style="566" customWidth="1"/>
    <col min="261" max="261" width="50.7109375" style="566" customWidth="1"/>
    <col min="262" max="263" width="10.7109375" style="566" customWidth="1"/>
    <col min="264" max="264" width="2.140625" style="566" customWidth="1"/>
    <col min="265" max="265" width="15.7109375" style="566" customWidth="1"/>
    <col min="266" max="268" width="2.7109375" style="566" customWidth="1"/>
    <col min="269" max="278" width="13.28515625" style="566" customWidth="1"/>
    <col min="279" max="513" width="11.42578125" style="566"/>
    <col min="514" max="514" width="15.7109375" style="566" customWidth="1"/>
    <col min="515" max="516" width="5.7109375" style="566" customWidth="1"/>
    <col min="517" max="517" width="50.7109375" style="566" customWidth="1"/>
    <col min="518" max="519" width="10.7109375" style="566" customWidth="1"/>
    <col min="520" max="520" width="2.140625" style="566" customWidth="1"/>
    <col min="521" max="521" width="15.7109375" style="566" customWidth="1"/>
    <col min="522" max="524" width="2.7109375" style="566" customWidth="1"/>
    <col min="525" max="534" width="13.28515625" style="566" customWidth="1"/>
    <col min="535" max="769" width="11.42578125" style="566"/>
    <col min="770" max="770" width="15.7109375" style="566" customWidth="1"/>
    <col min="771" max="772" width="5.7109375" style="566" customWidth="1"/>
    <col min="773" max="773" width="50.7109375" style="566" customWidth="1"/>
    <col min="774" max="775" width="10.7109375" style="566" customWidth="1"/>
    <col min="776" max="776" width="2.140625" style="566" customWidth="1"/>
    <col min="777" max="777" width="15.7109375" style="566" customWidth="1"/>
    <col min="778" max="780" width="2.7109375" style="566" customWidth="1"/>
    <col min="781" max="790" width="13.28515625" style="566" customWidth="1"/>
    <col min="791" max="1025" width="11.42578125" style="566"/>
    <col min="1026" max="1026" width="15.7109375" style="566" customWidth="1"/>
    <col min="1027" max="1028" width="5.7109375" style="566" customWidth="1"/>
    <col min="1029" max="1029" width="50.7109375" style="566" customWidth="1"/>
    <col min="1030" max="1031" width="10.7109375" style="566" customWidth="1"/>
    <col min="1032" max="1032" width="2.140625" style="566" customWidth="1"/>
    <col min="1033" max="1033" width="15.7109375" style="566" customWidth="1"/>
    <col min="1034" max="1036" width="2.7109375" style="566" customWidth="1"/>
    <col min="1037" max="1046" width="13.28515625" style="566" customWidth="1"/>
    <col min="1047" max="1281" width="11.42578125" style="566"/>
    <col min="1282" max="1282" width="15.7109375" style="566" customWidth="1"/>
    <col min="1283" max="1284" width="5.7109375" style="566" customWidth="1"/>
    <col min="1285" max="1285" width="50.7109375" style="566" customWidth="1"/>
    <col min="1286" max="1287" width="10.7109375" style="566" customWidth="1"/>
    <col min="1288" max="1288" width="2.140625" style="566" customWidth="1"/>
    <col min="1289" max="1289" width="15.7109375" style="566" customWidth="1"/>
    <col min="1290" max="1292" width="2.7109375" style="566" customWidth="1"/>
    <col min="1293" max="1302" width="13.28515625" style="566" customWidth="1"/>
    <col min="1303" max="1537" width="11.42578125" style="566"/>
    <col min="1538" max="1538" width="15.7109375" style="566" customWidth="1"/>
    <col min="1539" max="1540" width="5.7109375" style="566" customWidth="1"/>
    <col min="1541" max="1541" width="50.7109375" style="566" customWidth="1"/>
    <col min="1542" max="1543" width="10.7109375" style="566" customWidth="1"/>
    <col min="1544" max="1544" width="2.140625" style="566" customWidth="1"/>
    <col min="1545" max="1545" width="15.7109375" style="566" customWidth="1"/>
    <col min="1546" max="1548" width="2.7109375" style="566" customWidth="1"/>
    <col min="1549" max="1558" width="13.28515625" style="566" customWidth="1"/>
    <col min="1559" max="1793" width="11.42578125" style="566"/>
    <col min="1794" max="1794" width="15.7109375" style="566" customWidth="1"/>
    <col min="1795" max="1796" width="5.7109375" style="566" customWidth="1"/>
    <col min="1797" max="1797" width="50.7109375" style="566" customWidth="1"/>
    <col min="1798" max="1799" width="10.7109375" style="566" customWidth="1"/>
    <col min="1800" max="1800" width="2.140625" style="566" customWidth="1"/>
    <col min="1801" max="1801" width="15.7109375" style="566" customWidth="1"/>
    <col min="1802" max="1804" width="2.7109375" style="566" customWidth="1"/>
    <col min="1805" max="1814" width="13.28515625" style="566" customWidth="1"/>
    <col min="1815" max="2049" width="11.42578125" style="566"/>
    <col min="2050" max="2050" width="15.7109375" style="566" customWidth="1"/>
    <col min="2051" max="2052" width="5.7109375" style="566" customWidth="1"/>
    <col min="2053" max="2053" width="50.7109375" style="566" customWidth="1"/>
    <col min="2054" max="2055" width="10.7109375" style="566" customWidth="1"/>
    <col min="2056" max="2056" width="2.140625" style="566" customWidth="1"/>
    <col min="2057" max="2057" width="15.7109375" style="566" customWidth="1"/>
    <col min="2058" max="2060" width="2.7109375" style="566" customWidth="1"/>
    <col min="2061" max="2070" width="13.28515625" style="566" customWidth="1"/>
    <col min="2071" max="2305" width="11.42578125" style="566"/>
    <col min="2306" max="2306" width="15.7109375" style="566" customWidth="1"/>
    <col min="2307" max="2308" width="5.7109375" style="566" customWidth="1"/>
    <col min="2309" max="2309" width="50.7109375" style="566" customWidth="1"/>
    <col min="2310" max="2311" width="10.7109375" style="566" customWidth="1"/>
    <col min="2312" max="2312" width="2.140625" style="566" customWidth="1"/>
    <col min="2313" max="2313" width="15.7109375" style="566" customWidth="1"/>
    <col min="2314" max="2316" width="2.7109375" style="566" customWidth="1"/>
    <col min="2317" max="2326" width="13.28515625" style="566" customWidth="1"/>
    <col min="2327" max="2561" width="11.42578125" style="566"/>
    <col min="2562" max="2562" width="15.7109375" style="566" customWidth="1"/>
    <col min="2563" max="2564" width="5.7109375" style="566" customWidth="1"/>
    <col min="2565" max="2565" width="50.7109375" style="566" customWidth="1"/>
    <col min="2566" max="2567" width="10.7109375" style="566" customWidth="1"/>
    <col min="2568" max="2568" width="2.140625" style="566" customWidth="1"/>
    <col min="2569" max="2569" width="15.7109375" style="566" customWidth="1"/>
    <col min="2570" max="2572" width="2.7109375" style="566" customWidth="1"/>
    <col min="2573" max="2582" width="13.28515625" style="566" customWidth="1"/>
    <col min="2583" max="2817" width="11.42578125" style="566"/>
    <col min="2818" max="2818" width="15.7109375" style="566" customWidth="1"/>
    <col min="2819" max="2820" width="5.7109375" style="566" customWidth="1"/>
    <col min="2821" max="2821" width="50.7109375" style="566" customWidth="1"/>
    <col min="2822" max="2823" width="10.7109375" style="566" customWidth="1"/>
    <col min="2824" max="2824" width="2.140625" style="566" customWidth="1"/>
    <col min="2825" max="2825" width="15.7109375" style="566" customWidth="1"/>
    <col min="2826" max="2828" width="2.7109375" style="566" customWidth="1"/>
    <col min="2829" max="2838" width="13.28515625" style="566" customWidth="1"/>
    <col min="2839" max="3073" width="11.42578125" style="566"/>
    <col min="3074" max="3074" width="15.7109375" style="566" customWidth="1"/>
    <col min="3075" max="3076" width="5.7109375" style="566" customWidth="1"/>
    <col min="3077" max="3077" width="50.7109375" style="566" customWidth="1"/>
    <col min="3078" max="3079" width="10.7109375" style="566" customWidth="1"/>
    <col min="3080" max="3080" width="2.140625" style="566" customWidth="1"/>
    <col min="3081" max="3081" width="15.7109375" style="566" customWidth="1"/>
    <col min="3082" max="3084" width="2.7109375" style="566" customWidth="1"/>
    <col min="3085" max="3094" width="13.28515625" style="566" customWidth="1"/>
    <col min="3095" max="3329" width="11.42578125" style="566"/>
    <col min="3330" max="3330" width="15.7109375" style="566" customWidth="1"/>
    <col min="3331" max="3332" width="5.7109375" style="566" customWidth="1"/>
    <col min="3333" max="3333" width="50.7109375" style="566" customWidth="1"/>
    <col min="3334" max="3335" width="10.7109375" style="566" customWidth="1"/>
    <col min="3336" max="3336" width="2.140625" style="566" customWidth="1"/>
    <col min="3337" max="3337" width="15.7109375" style="566" customWidth="1"/>
    <col min="3338" max="3340" width="2.7109375" style="566" customWidth="1"/>
    <col min="3341" max="3350" width="13.28515625" style="566" customWidth="1"/>
    <col min="3351" max="3585" width="11.42578125" style="566"/>
    <col min="3586" max="3586" width="15.7109375" style="566" customWidth="1"/>
    <col min="3587" max="3588" width="5.7109375" style="566" customWidth="1"/>
    <col min="3589" max="3589" width="50.7109375" style="566" customWidth="1"/>
    <col min="3590" max="3591" width="10.7109375" style="566" customWidth="1"/>
    <col min="3592" max="3592" width="2.140625" style="566" customWidth="1"/>
    <col min="3593" max="3593" width="15.7109375" style="566" customWidth="1"/>
    <col min="3594" max="3596" width="2.7109375" style="566" customWidth="1"/>
    <col min="3597" max="3606" width="13.28515625" style="566" customWidth="1"/>
    <col min="3607" max="3841" width="11.42578125" style="566"/>
    <col min="3842" max="3842" width="15.7109375" style="566" customWidth="1"/>
    <col min="3843" max="3844" width="5.7109375" style="566" customWidth="1"/>
    <col min="3845" max="3845" width="50.7109375" style="566" customWidth="1"/>
    <col min="3846" max="3847" width="10.7109375" style="566" customWidth="1"/>
    <col min="3848" max="3848" width="2.140625" style="566" customWidth="1"/>
    <col min="3849" max="3849" width="15.7109375" style="566" customWidth="1"/>
    <col min="3850" max="3852" width="2.7109375" style="566" customWidth="1"/>
    <col min="3853" max="3862" width="13.28515625" style="566" customWidth="1"/>
    <col min="3863" max="4097" width="11.42578125" style="566"/>
    <col min="4098" max="4098" width="15.7109375" style="566" customWidth="1"/>
    <col min="4099" max="4100" width="5.7109375" style="566" customWidth="1"/>
    <col min="4101" max="4101" width="50.7109375" style="566" customWidth="1"/>
    <col min="4102" max="4103" width="10.7109375" style="566" customWidth="1"/>
    <col min="4104" max="4104" width="2.140625" style="566" customWidth="1"/>
    <col min="4105" max="4105" width="15.7109375" style="566" customWidth="1"/>
    <col min="4106" max="4108" width="2.7109375" style="566" customWidth="1"/>
    <col min="4109" max="4118" width="13.28515625" style="566" customWidth="1"/>
    <col min="4119" max="4353" width="11.42578125" style="566"/>
    <col min="4354" max="4354" width="15.7109375" style="566" customWidth="1"/>
    <col min="4355" max="4356" width="5.7109375" style="566" customWidth="1"/>
    <col min="4357" max="4357" width="50.7109375" style="566" customWidth="1"/>
    <col min="4358" max="4359" width="10.7109375" style="566" customWidth="1"/>
    <col min="4360" max="4360" width="2.140625" style="566" customWidth="1"/>
    <col min="4361" max="4361" width="15.7109375" style="566" customWidth="1"/>
    <col min="4362" max="4364" width="2.7109375" style="566" customWidth="1"/>
    <col min="4365" max="4374" width="13.28515625" style="566" customWidth="1"/>
    <col min="4375" max="4609" width="11.42578125" style="566"/>
    <col min="4610" max="4610" width="15.7109375" style="566" customWidth="1"/>
    <col min="4611" max="4612" width="5.7109375" style="566" customWidth="1"/>
    <col min="4613" max="4613" width="50.7109375" style="566" customWidth="1"/>
    <col min="4614" max="4615" width="10.7109375" style="566" customWidth="1"/>
    <col min="4616" max="4616" width="2.140625" style="566" customWidth="1"/>
    <col min="4617" max="4617" width="15.7109375" style="566" customWidth="1"/>
    <col min="4618" max="4620" width="2.7109375" style="566" customWidth="1"/>
    <col min="4621" max="4630" width="13.28515625" style="566" customWidth="1"/>
    <col min="4631" max="4865" width="11.42578125" style="566"/>
    <col min="4866" max="4866" width="15.7109375" style="566" customWidth="1"/>
    <col min="4867" max="4868" width="5.7109375" style="566" customWidth="1"/>
    <col min="4869" max="4869" width="50.7109375" style="566" customWidth="1"/>
    <col min="4870" max="4871" width="10.7109375" style="566" customWidth="1"/>
    <col min="4872" max="4872" width="2.140625" style="566" customWidth="1"/>
    <col min="4873" max="4873" width="15.7109375" style="566" customWidth="1"/>
    <col min="4874" max="4876" width="2.7109375" style="566" customWidth="1"/>
    <col min="4877" max="4886" width="13.28515625" style="566" customWidth="1"/>
    <col min="4887" max="5121" width="11.42578125" style="566"/>
    <col min="5122" max="5122" width="15.7109375" style="566" customWidth="1"/>
    <col min="5123" max="5124" width="5.7109375" style="566" customWidth="1"/>
    <col min="5125" max="5125" width="50.7109375" style="566" customWidth="1"/>
    <col min="5126" max="5127" width="10.7109375" style="566" customWidth="1"/>
    <col min="5128" max="5128" width="2.140625" style="566" customWidth="1"/>
    <col min="5129" max="5129" width="15.7109375" style="566" customWidth="1"/>
    <col min="5130" max="5132" width="2.7109375" style="566" customWidth="1"/>
    <col min="5133" max="5142" width="13.28515625" style="566" customWidth="1"/>
    <col min="5143" max="5377" width="11.42578125" style="566"/>
    <col min="5378" max="5378" width="15.7109375" style="566" customWidth="1"/>
    <col min="5379" max="5380" width="5.7109375" style="566" customWidth="1"/>
    <col min="5381" max="5381" width="50.7109375" style="566" customWidth="1"/>
    <col min="5382" max="5383" width="10.7109375" style="566" customWidth="1"/>
    <col min="5384" max="5384" width="2.140625" style="566" customWidth="1"/>
    <col min="5385" max="5385" width="15.7109375" style="566" customWidth="1"/>
    <col min="5386" max="5388" width="2.7109375" style="566" customWidth="1"/>
    <col min="5389" max="5398" width="13.28515625" style="566" customWidth="1"/>
    <col min="5399" max="5633" width="11.42578125" style="566"/>
    <col min="5634" max="5634" width="15.7109375" style="566" customWidth="1"/>
    <col min="5635" max="5636" width="5.7109375" style="566" customWidth="1"/>
    <col min="5637" max="5637" width="50.7109375" style="566" customWidth="1"/>
    <col min="5638" max="5639" width="10.7109375" style="566" customWidth="1"/>
    <col min="5640" max="5640" width="2.140625" style="566" customWidth="1"/>
    <col min="5641" max="5641" width="15.7109375" style="566" customWidth="1"/>
    <col min="5642" max="5644" width="2.7109375" style="566" customWidth="1"/>
    <col min="5645" max="5654" width="13.28515625" style="566" customWidth="1"/>
    <col min="5655" max="5889" width="11.42578125" style="566"/>
    <col min="5890" max="5890" width="15.7109375" style="566" customWidth="1"/>
    <col min="5891" max="5892" width="5.7109375" style="566" customWidth="1"/>
    <col min="5893" max="5893" width="50.7109375" style="566" customWidth="1"/>
    <col min="5894" max="5895" width="10.7109375" style="566" customWidth="1"/>
    <col min="5896" max="5896" width="2.140625" style="566" customWidth="1"/>
    <col min="5897" max="5897" width="15.7109375" style="566" customWidth="1"/>
    <col min="5898" max="5900" width="2.7109375" style="566" customWidth="1"/>
    <col min="5901" max="5910" width="13.28515625" style="566" customWidth="1"/>
    <col min="5911" max="6145" width="11.42578125" style="566"/>
    <col min="6146" max="6146" width="15.7109375" style="566" customWidth="1"/>
    <col min="6147" max="6148" width="5.7109375" style="566" customWidth="1"/>
    <col min="6149" max="6149" width="50.7109375" style="566" customWidth="1"/>
    <col min="6150" max="6151" width="10.7109375" style="566" customWidth="1"/>
    <col min="6152" max="6152" width="2.140625" style="566" customWidth="1"/>
    <col min="6153" max="6153" width="15.7109375" style="566" customWidth="1"/>
    <col min="6154" max="6156" width="2.7109375" style="566" customWidth="1"/>
    <col min="6157" max="6166" width="13.28515625" style="566" customWidth="1"/>
    <col min="6167" max="6401" width="11.42578125" style="566"/>
    <col min="6402" max="6402" width="15.7109375" style="566" customWidth="1"/>
    <col min="6403" max="6404" width="5.7109375" style="566" customWidth="1"/>
    <col min="6405" max="6405" width="50.7109375" style="566" customWidth="1"/>
    <col min="6406" max="6407" width="10.7109375" style="566" customWidth="1"/>
    <col min="6408" max="6408" width="2.140625" style="566" customWidth="1"/>
    <col min="6409" max="6409" width="15.7109375" style="566" customWidth="1"/>
    <col min="6410" max="6412" width="2.7109375" style="566" customWidth="1"/>
    <col min="6413" max="6422" width="13.28515625" style="566" customWidth="1"/>
    <col min="6423" max="6657" width="11.42578125" style="566"/>
    <col min="6658" max="6658" width="15.7109375" style="566" customWidth="1"/>
    <col min="6659" max="6660" width="5.7109375" style="566" customWidth="1"/>
    <col min="6661" max="6661" width="50.7109375" style="566" customWidth="1"/>
    <col min="6662" max="6663" width="10.7109375" style="566" customWidth="1"/>
    <col min="6664" max="6664" width="2.140625" style="566" customWidth="1"/>
    <col min="6665" max="6665" width="15.7109375" style="566" customWidth="1"/>
    <col min="6666" max="6668" width="2.7109375" style="566" customWidth="1"/>
    <col min="6669" max="6678" width="13.28515625" style="566" customWidth="1"/>
    <col min="6679" max="6913" width="11.42578125" style="566"/>
    <col min="6914" max="6914" width="15.7109375" style="566" customWidth="1"/>
    <col min="6915" max="6916" width="5.7109375" style="566" customWidth="1"/>
    <col min="6917" max="6917" width="50.7109375" style="566" customWidth="1"/>
    <col min="6918" max="6919" width="10.7109375" style="566" customWidth="1"/>
    <col min="6920" max="6920" width="2.140625" style="566" customWidth="1"/>
    <col min="6921" max="6921" width="15.7109375" style="566" customWidth="1"/>
    <col min="6922" max="6924" width="2.7109375" style="566" customWidth="1"/>
    <col min="6925" max="6934" width="13.28515625" style="566" customWidth="1"/>
    <col min="6935" max="7169" width="11.42578125" style="566"/>
    <col min="7170" max="7170" width="15.7109375" style="566" customWidth="1"/>
    <col min="7171" max="7172" width="5.7109375" style="566" customWidth="1"/>
    <col min="7173" max="7173" width="50.7109375" style="566" customWidth="1"/>
    <col min="7174" max="7175" width="10.7109375" style="566" customWidth="1"/>
    <col min="7176" max="7176" width="2.140625" style="566" customWidth="1"/>
    <col min="7177" max="7177" width="15.7109375" style="566" customWidth="1"/>
    <col min="7178" max="7180" width="2.7109375" style="566" customWidth="1"/>
    <col min="7181" max="7190" width="13.28515625" style="566" customWidth="1"/>
    <col min="7191" max="7425" width="11.42578125" style="566"/>
    <col min="7426" max="7426" width="15.7109375" style="566" customWidth="1"/>
    <col min="7427" max="7428" width="5.7109375" style="566" customWidth="1"/>
    <col min="7429" max="7429" width="50.7109375" style="566" customWidth="1"/>
    <col min="7430" max="7431" width="10.7109375" style="566" customWidth="1"/>
    <col min="7432" max="7432" width="2.140625" style="566" customWidth="1"/>
    <col min="7433" max="7433" width="15.7109375" style="566" customWidth="1"/>
    <col min="7434" max="7436" width="2.7109375" style="566" customWidth="1"/>
    <col min="7437" max="7446" width="13.28515625" style="566" customWidth="1"/>
    <col min="7447" max="7681" width="11.42578125" style="566"/>
    <col min="7682" max="7682" width="15.7109375" style="566" customWidth="1"/>
    <col min="7683" max="7684" width="5.7109375" style="566" customWidth="1"/>
    <col min="7685" max="7685" width="50.7109375" style="566" customWidth="1"/>
    <col min="7686" max="7687" width="10.7109375" style="566" customWidth="1"/>
    <col min="7688" max="7688" width="2.140625" style="566" customWidth="1"/>
    <col min="7689" max="7689" width="15.7109375" style="566" customWidth="1"/>
    <col min="7690" max="7692" width="2.7109375" style="566" customWidth="1"/>
    <col min="7693" max="7702" width="13.28515625" style="566" customWidth="1"/>
    <col min="7703" max="7937" width="11.42578125" style="566"/>
    <col min="7938" max="7938" width="15.7109375" style="566" customWidth="1"/>
    <col min="7939" max="7940" width="5.7109375" style="566" customWidth="1"/>
    <col min="7941" max="7941" width="50.7109375" style="566" customWidth="1"/>
    <col min="7942" max="7943" width="10.7109375" style="566" customWidth="1"/>
    <col min="7944" max="7944" width="2.140625" style="566" customWidth="1"/>
    <col min="7945" max="7945" width="15.7109375" style="566" customWidth="1"/>
    <col min="7946" max="7948" width="2.7109375" style="566" customWidth="1"/>
    <col min="7949" max="7958" width="13.28515625" style="566" customWidth="1"/>
    <col min="7959" max="8193" width="11.42578125" style="566"/>
    <col min="8194" max="8194" width="15.7109375" style="566" customWidth="1"/>
    <col min="8195" max="8196" width="5.7109375" style="566" customWidth="1"/>
    <col min="8197" max="8197" width="50.7109375" style="566" customWidth="1"/>
    <col min="8198" max="8199" width="10.7109375" style="566" customWidth="1"/>
    <col min="8200" max="8200" width="2.140625" style="566" customWidth="1"/>
    <col min="8201" max="8201" width="15.7109375" style="566" customWidth="1"/>
    <col min="8202" max="8204" width="2.7109375" style="566" customWidth="1"/>
    <col min="8205" max="8214" width="13.28515625" style="566" customWidth="1"/>
    <col min="8215" max="8449" width="11.42578125" style="566"/>
    <col min="8450" max="8450" width="15.7109375" style="566" customWidth="1"/>
    <col min="8451" max="8452" width="5.7109375" style="566" customWidth="1"/>
    <col min="8453" max="8453" width="50.7109375" style="566" customWidth="1"/>
    <col min="8454" max="8455" width="10.7109375" style="566" customWidth="1"/>
    <col min="8456" max="8456" width="2.140625" style="566" customWidth="1"/>
    <col min="8457" max="8457" width="15.7109375" style="566" customWidth="1"/>
    <col min="8458" max="8460" width="2.7109375" style="566" customWidth="1"/>
    <col min="8461" max="8470" width="13.28515625" style="566" customWidth="1"/>
    <col min="8471" max="8705" width="11.42578125" style="566"/>
    <col min="8706" max="8706" width="15.7109375" style="566" customWidth="1"/>
    <col min="8707" max="8708" width="5.7109375" style="566" customWidth="1"/>
    <col min="8709" max="8709" width="50.7109375" style="566" customWidth="1"/>
    <col min="8710" max="8711" width="10.7109375" style="566" customWidth="1"/>
    <col min="8712" max="8712" width="2.140625" style="566" customWidth="1"/>
    <col min="8713" max="8713" width="15.7109375" style="566" customWidth="1"/>
    <col min="8714" max="8716" width="2.7109375" style="566" customWidth="1"/>
    <col min="8717" max="8726" width="13.28515625" style="566" customWidth="1"/>
    <col min="8727" max="8961" width="11.42578125" style="566"/>
    <col min="8962" max="8962" width="15.7109375" style="566" customWidth="1"/>
    <col min="8963" max="8964" width="5.7109375" style="566" customWidth="1"/>
    <col min="8965" max="8965" width="50.7109375" style="566" customWidth="1"/>
    <col min="8966" max="8967" width="10.7109375" style="566" customWidth="1"/>
    <col min="8968" max="8968" width="2.140625" style="566" customWidth="1"/>
    <col min="8969" max="8969" width="15.7109375" style="566" customWidth="1"/>
    <col min="8970" max="8972" width="2.7109375" style="566" customWidth="1"/>
    <col min="8973" max="8982" width="13.28515625" style="566" customWidth="1"/>
    <col min="8983" max="9217" width="11.42578125" style="566"/>
    <col min="9218" max="9218" width="15.7109375" style="566" customWidth="1"/>
    <col min="9219" max="9220" width="5.7109375" style="566" customWidth="1"/>
    <col min="9221" max="9221" width="50.7109375" style="566" customWidth="1"/>
    <col min="9222" max="9223" width="10.7109375" style="566" customWidth="1"/>
    <col min="9224" max="9224" width="2.140625" style="566" customWidth="1"/>
    <col min="9225" max="9225" width="15.7109375" style="566" customWidth="1"/>
    <col min="9226" max="9228" width="2.7109375" style="566" customWidth="1"/>
    <col min="9229" max="9238" width="13.28515625" style="566" customWidth="1"/>
    <col min="9239" max="9473" width="11.42578125" style="566"/>
    <col min="9474" max="9474" width="15.7109375" style="566" customWidth="1"/>
    <col min="9475" max="9476" width="5.7109375" style="566" customWidth="1"/>
    <col min="9477" max="9477" width="50.7109375" style="566" customWidth="1"/>
    <col min="9478" max="9479" width="10.7109375" style="566" customWidth="1"/>
    <col min="9480" max="9480" width="2.140625" style="566" customWidth="1"/>
    <col min="9481" max="9481" width="15.7109375" style="566" customWidth="1"/>
    <col min="9482" max="9484" width="2.7109375" style="566" customWidth="1"/>
    <col min="9485" max="9494" width="13.28515625" style="566" customWidth="1"/>
    <col min="9495" max="9729" width="11.42578125" style="566"/>
    <col min="9730" max="9730" width="15.7109375" style="566" customWidth="1"/>
    <col min="9731" max="9732" width="5.7109375" style="566" customWidth="1"/>
    <col min="9733" max="9733" width="50.7109375" style="566" customWidth="1"/>
    <col min="9734" max="9735" width="10.7109375" style="566" customWidth="1"/>
    <col min="9736" max="9736" width="2.140625" style="566" customWidth="1"/>
    <col min="9737" max="9737" width="15.7109375" style="566" customWidth="1"/>
    <col min="9738" max="9740" width="2.7109375" style="566" customWidth="1"/>
    <col min="9741" max="9750" width="13.28515625" style="566" customWidth="1"/>
    <col min="9751" max="9985" width="11.42578125" style="566"/>
    <col min="9986" max="9986" width="15.7109375" style="566" customWidth="1"/>
    <col min="9987" max="9988" width="5.7109375" style="566" customWidth="1"/>
    <col min="9989" max="9989" width="50.7109375" style="566" customWidth="1"/>
    <col min="9990" max="9991" width="10.7109375" style="566" customWidth="1"/>
    <col min="9992" max="9992" width="2.140625" style="566" customWidth="1"/>
    <col min="9993" max="9993" width="15.7109375" style="566" customWidth="1"/>
    <col min="9994" max="9996" width="2.7109375" style="566" customWidth="1"/>
    <col min="9997" max="10006" width="13.28515625" style="566" customWidth="1"/>
    <col min="10007" max="10241" width="11.42578125" style="566"/>
    <col min="10242" max="10242" width="15.7109375" style="566" customWidth="1"/>
    <col min="10243" max="10244" width="5.7109375" style="566" customWidth="1"/>
    <col min="10245" max="10245" width="50.7109375" style="566" customWidth="1"/>
    <col min="10246" max="10247" width="10.7109375" style="566" customWidth="1"/>
    <col min="10248" max="10248" width="2.140625" style="566" customWidth="1"/>
    <col min="10249" max="10249" width="15.7109375" style="566" customWidth="1"/>
    <col min="10250" max="10252" width="2.7109375" style="566" customWidth="1"/>
    <col min="10253" max="10262" width="13.28515625" style="566" customWidth="1"/>
    <col min="10263" max="10497" width="11.42578125" style="566"/>
    <col min="10498" max="10498" width="15.7109375" style="566" customWidth="1"/>
    <col min="10499" max="10500" width="5.7109375" style="566" customWidth="1"/>
    <col min="10501" max="10501" width="50.7109375" style="566" customWidth="1"/>
    <col min="10502" max="10503" width="10.7109375" style="566" customWidth="1"/>
    <col min="10504" max="10504" width="2.140625" style="566" customWidth="1"/>
    <col min="10505" max="10505" width="15.7109375" style="566" customWidth="1"/>
    <col min="10506" max="10508" width="2.7109375" style="566" customWidth="1"/>
    <col min="10509" max="10518" width="13.28515625" style="566" customWidth="1"/>
    <col min="10519" max="10753" width="11.42578125" style="566"/>
    <col min="10754" max="10754" width="15.7109375" style="566" customWidth="1"/>
    <col min="10755" max="10756" width="5.7109375" style="566" customWidth="1"/>
    <col min="10757" max="10757" width="50.7109375" style="566" customWidth="1"/>
    <col min="10758" max="10759" width="10.7109375" style="566" customWidth="1"/>
    <col min="10760" max="10760" width="2.140625" style="566" customWidth="1"/>
    <col min="10761" max="10761" width="15.7109375" style="566" customWidth="1"/>
    <col min="10762" max="10764" width="2.7109375" style="566" customWidth="1"/>
    <col min="10765" max="10774" width="13.28515625" style="566" customWidth="1"/>
    <col min="10775" max="11009" width="11.42578125" style="566"/>
    <col min="11010" max="11010" width="15.7109375" style="566" customWidth="1"/>
    <col min="11011" max="11012" width="5.7109375" style="566" customWidth="1"/>
    <col min="11013" max="11013" width="50.7109375" style="566" customWidth="1"/>
    <col min="11014" max="11015" width="10.7109375" style="566" customWidth="1"/>
    <col min="11016" max="11016" width="2.140625" style="566" customWidth="1"/>
    <col min="11017" max="11017" width="15.7109375" style="566" customWidth="1"/>
    <col min="11018" max="11020" width="2.7109375" style="566" customWidth="1"/>
    <col min="11021" max="11030" width="13.28515625" style="566" customWidth="1"/>
    <col min="11031" max="11265" width="11.42578125" style="566"/>
    <col min="11266" max="11266" width="15.7109375" style="566" customWidth="1"/>
    <col min="11267" max="11268" width="5.7109375" style="566" customWidth="1"/>
    <col min="11269" max="11269" width="50.7109375" style="566" customWidth="1"/>
    <col min="11270" max="11271" width="10.7109375" style="566" customWidth="1"/>
    <col min="11272" max="11272" width="2.140625" style="566" customWidth="1"/>
    <col min="11273" max="11273" width="15.7109375" style="566" customWidth="1"/>
    <col min="11274" max="11276" width="2.7109375" style="566" customWidth="1"/>
    <col min="11277" max="11286" width="13.28515625" style="566" customWidth="1"/>
    <col min="11287" max="11521" width="11.42578125" style="566"/>
    <col min="11522" max="11522" width="15.7109375" style="566" customWidth="1"/>
    <col min="11523" max="11524" width="5.7109375" style="566" customWidth="1"/>
    <col min="11525" max="11525" width="50.7109375" style="566" customWidth="1"/>
    <col min="11526" max="11527" width="10.7109375" style="566" customWidth="1"/>
    <col min="11528" max="11528" width="2.140625" style="566" customWidth="1"/>
    <col min="11529" max="11529" width="15.7109375" style="566" customWidth="1"/>
    <col min="11530" max="11532" width="2.7109375" style="566" customWidth="1"/>
    <col min="11533" max="11542" width="13.28515625" style="566" customWidth="1"/>
    <col min="11543" max="11777" width="11.42578125" style="566"/>
    <col min="11778" max="11778" width="15.7109375" style="566" customWidth="1"/>
    <col min="11779" max="11780" width="5.7109375" style="566" customWidth="1"/>
    <col min="11781" max="11781" width="50.7109375" style="566" customWidth="1"/>
    <col min="11782" max="11783" width="10.7109375" style="566" customWidth="1"/>
    <col min="11784" max="11784" width="2.140625" style="566" customWidth="1"/>
    <col min="11785" max="11785" width="15.7109375" style="566" customWidth="1"/>
    <col min="11786" max="11788" width="2.7109375" style="566" customWidth="1"/>
    <col min="11789" max="11798" width="13.28515625" style="566" customWidth="1"/>
    <col min="11799" max="12033" width="11.42578125" style="566"/>
    <col min="12034" max="12034" width="15.7109375" style="566" customWidth="1"/>
    <col min="12035" max="12036" width="5.7109375" style="566" customWidth="1"/>
    <col min="12037" max="12037" width="50.7109375" style="566" customWidth="1"/>
    <col min="12038" max="12039" width="10.7109375" style="566" customWidth="1"/>
    <col min="12040" max="12040" width="2.140625" style="566" customWidth="1"/>
    <col min="12041" max="12041" width="15.7109375" style="566" customWidth="1"/>
    <col min="12042" max="12044" width="2.7109375" style="566" customWidth="1"/>
    <col min="12045" max="12054" width="13.28515625" style="566" customWidth="1"/>
    <col min="12055" max="12289" width="11.42578125" style="566"/>
    <col min="12290" max="12290" width="15.7109375" style="566" customWidth="1"/>
    <col min="12291" max="12292" width="5.7109375" style="566" customWidth="1"/>
    <col min="12293" max="12293" width="50.7109375" style="566" customWidth="1"/>
    <col min="12294" max="12295" width="10.7109375" style="566" customWidth="1"/>
    <col min="12296" max="12296" width="2.140625" style="566" customWidth="1"/>
    <col min="12297" max="12297" width="15.7109375" style="566" customWidth="1"/>
    <col min="12298" max="12300" width="2.7109375" style="566" customWidth="1"/>
    <col min="12301" max="12310" width="13.28515625" style="566" customWidth="1"/>
    <col min="12311" max="12545" width="11.42578125" style="566"/>
    <col min="12546" max="12546" width="15.7109375" style="566" customWidth="1"/>
    <col min="12547" max="12548" width="5.7109375" style="566" customWidth="1"/>
    <col min="12549" max="12549" width="50.7109375" style="566" customWidth="1"/>
    <col min="12550" max="12551" width="10.7109375" style="566" customWidth="1"/>
    <col min="12552" max="12552" width="2.140625" style="566" customWidth="1"/>
    <col min="12553" max="12553" width="15.7109375" style="566" customWidth="1"/>
    <col min="12554" max="12556" width="2.7109375" style="566" customWidth="1"/>
    <col min="12557" max="12566" width="13.28515625" style="566" customWidth="1"/>
    <col min="12567" max="12801" width="11.42578125" style="566"/>
    <col min="12802" max="12802" width="15.7109375" style="566" customWidth="1"/>
    <col min="12803" max="12804" width="5.7109375" style="566" customWidth="1"/>
    <col min="12805" max="12805" width="50.7109375" style="566" customWidth="1"/>
    <col min="12806" max="12807" width="10.7109375" style="566" customWidth="1"/>
    <col min="12808" max="12808" width="2.140625" style="566" customWidth="1"/>
    <col min="12809" max="12809" width="15.7109375" style="566" customWidth="1"/>
    <col min="12810" max="12812" width="2.7109375" style="566" customWidth="1"/>
    <col min="12813" max="12822" width="13.28515625" style="566" customWidth="1"/>
    <col min="12823" max="13057" width="11.42578125" style="566"/>
    <col min="13058" max="13058" width="15.7109375" style="566" customWidth="1"/>
    <col min="13059" max="13060" width="5.7109375" style="566" customWidth="1"/>
    <col min="13061" max="13061" width="50.7109375" style="566" customWidth="1"/>
    <col min="13062" max="13063" width="10.7109375" style="566" customWidth="1"/>
    <col min="13064" max="13064" width="2.140625" style="566" customWidth="1"/>
    <col min="13065" max="13065" width="15.7109375" style="566" customWidth="1"/>
    <col min="13066" max="13068" width="2.7109375" style="566" customWidth="1"/>
    <col min="13069" max="13078" width="13.28515625" style="566" customWidth="1"/>
    <col min="13079" max="13313" width="11.42578125" style="566"/>
    <col min="13314" max="13314" width="15.7109375" style="566" customWidth="1"/>
    <col min="13315" max="13316" width="5.7109375" style="566" customWidth="1"/>
    <col min="13317" max="13317" width="50.7109375" style="566" customWidth="1"/>
    <col min="13318" max="13319" width="10.7109375" style="566" customWidth="1"/>
    <col min="13320" max="13320" width="2.140625" style="566" customWidth="1"/>
    <col min="13321" max="13321" width="15.7109375" style="566" customWidth="1"/>
    <col min="13322" max="13324" width="2.7109375" style="566" customWidth="1"/>
    <col min="13325" max="13334" width="13.28515625" style="566" customWidth="1"/>
    <col min="13335" max="13569" width="11.42578125" style="566"/>
    <col min="13570" max="13570" width="15.7109375" style="566" customWidth="1"/>
    <col min="13571" max="13572" width="5.7109375" style="566" customWidth="1"/>
    <col min="13573" max="13573" width="50.7109375" style="566" customWidth="1"/>
    <col min="13574" max="13575" width="10.7109375" style="566" customWidth="1"/>
    <col min="13576" max="13576" width="2.140625" style="566" customWidth="1"/>
    <col min="13577" max="13577" width="15.7109375" style="566" customWidth="1"/>
    <col min="13578" max="13580" width="2.7109375" style="566" customWidth="1"/>
    <col min="13581" max="13590" width="13.28515625" style="566" customWidth="1"/>
    <col min="13591" max="13825" width="11.42578125" style="566"/>
    <col min="13826" max="13826" width="15.7109375" style="566" customWidth="1"/>
    <col min="13827" max="13828" width="5.7109375" style="566" customWidth="1"/>
    <col min="13829" max="13829" width="50.7109375" style="566" customWidth="1"/>
    <col min="13830" max="13831" width="10.7109375" style="566" customWidth="1"/>
    <col min="13832" max="13832" width="2.140625" style="566" customWidth="1"/>
    <col min="13833" max="13833" width="15.7109375" style="566" customWidth="1"/>
    <col min="13834" max="13836" width="2.7109375" style="566" customWidth="1"/>
    <col min="13837" max="13846" width="13.28515625" style="566" customWidth="1"/>
    <col min="13847" max="14081" width="11.42578125" style="566"/>
    <col min="14082" max="14082" width="15.7109375" style="566" customWidth="1"/>
    <col min="14083" max="14084" width="5.7109375" style="566" customWidth="1"/>
    <col min="14085" max="14085" width="50.7109375" style="566" customWidth="1"/>
    <col min="14086" max="14087" width="10.7109375" style="566" customWidth="1"/>
    <col min="14088" max="14088" width="2.140625" style="566" customWidth="1"/>
    <col min="14089" max="14089" width="15.7109375" style="566" customWidth="1"/>
    <col min="14090" max="14092" width="2.7109375" style="566" customWidth="1"/>
    <col min="14093" max="14102" width="13.28515625" style="566" customWidth="1"/>
    <col min="14103" max="14337" width="11.42578125" style="566"/>
    <col min="14338" max="14338" width="15.7109375" style="566" customWidth="1"/>
    <col min="14339" max="14340" width="5.7109375" style="566" customWidth="1"/>
    <col min="14341" max="14341" width="50.7109375" style="566" customWidth="1"/>
    <col min="14342" max="14343" width="10.7109375" style="566" customWidth="1"/>
    <col min="14344" max="14344" width="2.140625" style="566" customWidth="1"/>
    <col min="14345" max="14345" width="15.7109375" style="566" customWidth="1"/>
    <col min="14346" max="14348" width="2.7109375" style="566" customWidth="1"/>
    <col min="14349" max="14358" width="13.28515625" style="566" customWidth="1"/>
    <col min="14359" max="14593" width="11.42578125" style="566"/>
    <col min="14594" max="14594" width="15.7109375" style="566" customWidth="1"/>
    <col min="14595" max="14596" width="5.7109375" style="566" customWidth="1"/>
    <col min="14597" max="14597" width="50.7109375" style="566" customWidth="1"/>
    <col min="14598" max="14599" width="10.7109375" style="566" customWidth="1"/>
    <col min="14600" max="14600" width="2.140625" style="566" customWidth="1"/>
    <col min="14601" max="14601" width="15.7109375" style="566" customWidth="1"/>
    <col min="14602" max="14604" width="2.7109375" style="566" customWidth="1"/>
    <col min="14605" max="14614" width="13.28515625" style="566" customWidth="1"/>
    <col min="14615" max="14849" width="11.42578125" style="566"/>
    <col min="14850" max="14850" width="15.7109375" style="566" customWidth="1"/>
    <col min="14851" max="14852" width="5.7109375" style="566" customWidth="1"/>
    <col min="14853" max="14853" width="50.7109375" style="566" customWidth="1"/>
    <col min="14854" max="14855" width="10.7109375" style="566" customWidth="1"/>
    <col min="14856" max="14856" width="2.140625" style="566" customWidth="1"/>
    <col min="14857" max="14857" width="15.7109375" style="566" customWidth="1"/>
    <col min="14858" max="14860" width="2.7109375" style="566" customWidth="1"/>
    <col min="14861" max="14870" width="13.28515625" style="566" customWidth="1"/>
    <col min="14871" max="15105" width="11.42578125" style="566"/>
    <col min="15106" max="15106" width="15.7109375" style="566" customWidth="1"/>
    <col min="15107" max="15108" width="5.7109375" style="566" customWidth="1"/>
    <col min="15109" max="15109" width="50.7109375" style="566" customWidth="1"/>
    <col min="15110" max="15111" width="10.7109375" style="566" customWidth="1"/>
    <col min="15112" max="15112" width="2.140625" style="566" customWidth="1"/>
    <col min="15113" max="15113" width="15.7109375" style="566" customWidth="1"/>
    <col min="15114" max="15116" width="2.7109375" style="566" customWidth="1"/>
    <col min="15117" max="15126" width="13.28515625" style="566" customWidth="1"/>
    <col min="15127" max="15361" width="11.42578125" style="566"/>
    <col min="15362" max="15362" width="15.7109375" style="566" customWidth="1"/>
    <col min="15363" max="15364" width="5.7109375" style="566" customWidth="1"/>
    <col min="15365" max="15365" width="50.7109375" style="566" customWidth="1"/>
    <col min="15366" max="15367" width="10.7109375" style="566" customWidth="1"/>
    <col min="15368" max="15368" width="2.140625" style="566" customWidth="1"/>
    <col min="15369" max="15369" width="15.7109375" style="566" customWidth="1"/>
    <col min="15370" max="15372" width="2.7109375" style="566" customWidth="1"/>
    <col min="15373" max="15382" width="13.28515625" style="566" customWidth="1"/>
    <col min="15383" max="15617" width="11.42578125" style="566"/>
    <col min="15618" max="15618" width="15.7109375" style="566" customWidth="1"/>
    <col min="15619" max="15620" width="5.7109375" style="566" customWidth="1"/>
    <col min="15621" max="15621" width="50.7109375" style="566" customWidth="1"/>
    <col min="15622" max="15623" width="10.7109375" style="566" customWidth="1"/>
    <col min="15624" max="15624" width="2.140625" style="566" customWidth="1"/>
    <col min="15625" max="15625" width="15.7109375" style="566" customWidth="1"/>
    <col min="15626" max="15628" width="2.7109375" style="566" customWidth="1"/>
    <col min="15629" max="15638" width="13.28515625" style="566" customWidth="1"/>
    <col min="15639" max="15873" width="11.42578125" style="566"/>
    <col min="15874" max="15874" width="15.7109375" style="566" customWidth="1"/>
    <col min="15875" max="15876" width="5.7109375" style="566" customWidth="1"/>
    <col min="15877" max="15877" width="50.7109375" style="566" customWidth="1"/>
    <col min="15878" max="15879" width="10.7109375" style="566" customWidth="1"/>
    <col min="15880" max="15880" width="2.140625" style="566" customWidth="1"/>
    <col min="15881" max="15881" width="15.7109375" style="566" customWidth="1"/>
    <col min="15882" max="15884" width="2.7109375" style="566" customWidth="1"/>
    <col min="15885" max="15894" width="13.28515625" style="566" customWidth="1"/>
    <col min="15895" max="16129" width="11.42578125" style="566"/>
    <col min="16130" max="16130" width="15.7109375" style="566" customWidth="1"/>
    <col min="16131" max="16132" width="5.7109375" style="566" customWidth="1"/>
    <col min="16133" max="16133" width="50.7109375" style="566" customWidth="1"/>
    <col min="16134" max="16135" width="10.7109375" style="566" customWidth="1"/>
    <col min="16136" max="16136" width="2.140625" style="566" customWidth="1"/>
    <col min="16137" max="16137" width="15.7109375" style="566" customWidth="1"/>
    <col min="16138" max="16140" width="2.7109375" style="566" customWidth="1"/>
    <col min="16141" max="16150" width="13.28515625" style="566" customWidth="1"/>
    <col min="16151" max="16384" width="11.42578125" style="566"/>
  </cols>
  <sheetData>
    <row r="1" spans="1:37" ht="20.25">
      <c r="A1" s="2364"/>
      <c r="B1" s="2364"/>
      <c r="C1" s="2364"/>
      <c r="D1" s="2364"/>
      <c r="E1" s="2364"/>
      <c r="F1" s="2364"/>
      <c r="G1" s="2364"/>
      <c r="H1" s="2364"/>
      <c r="I1" s="2364"/>
      <c r="J1" s="2364"/>
      <c r="K1" s="2364"/>
      <c r="L1" s="2364"/>
      <c r="M1" s="2364"/>
      <c r="N1" s="2364"/>
      <c r="O1" s="2364"/>
      <c r="P1" s="2364"/>
      <c r="Q1" s="2364"/>
      <c r="R1" s="2364"/>
      <c r="S1" s="2364"/>
      <c r="T1" s="2364"/>
      <c r="U1" s="2364"/>
      <c r="V1" s="2364"/>
    </row>
    <row r="2" spans="1:37" ht="20.25">
      <c r="A2" s="707"/>
      <c r="B2" s="707"/>
      <c r="C2" s="707"/>
      <c r="D2" s="707"/>
      <c r="E2" s="707"/>
      <c r="F2" s="707"/>
      <c r="G2" s="707"/>
      <c r="H2" s="707"/>
      <c r="I2" s="707"/>
      <c r="J2" s="707"/>
      <c r="K2" s="707"/>
      <c r="L2" s="707"/>
      <c r="M2" s="707"/>
      <c r="N2" s="707"/>
      <c r="O2" s="707"/>
      <c r="P2" s="707"/>
      <c r="Q2" s="707"/>
      <c r="R2" s="707"/>
      <c r="S2" s="707"/>
      <c r="T2" s="707"/>
      <c r="U2" s="707"/>
      <c r="V2" s="707"/>
      <c r="W2" s="449"/>
      <c r="X2" s="449"/>
      <c r="Y2" s="449"/>
      <c r="Z2" s="449"/>
      <c r="AA2" s="449"/>
      <c r="AB2" s="449"/>
      <c r="AC2" s="449"/>
      <c r="AD2" s="449"/>
      <c r="AE2" s="449"/>
      <c r="AF2" s="449"/>
      <c r="AG2" s="449"/>
      <c r="AH2" s="659"/>
      <c r="AI2" s="659"/>
      <c r="AJ2" s="659"/>
      <c r="AK2" s="659"/>
    </row>
    <row r="3" spans="1:37" ht="20.25">
      <c r="A3" s="707"/>
      <c r="B3" s="707"/>
      <c r="C3" s="707"/>
      <c r="D3" s="707"/>
      <c r="E3" s="707"/>
      <c r="F3" s="707"/>
      <c r="G3" s="707"/>
      <c r="H3" s="707"/>
      <c r="I3" s="707"/>
      <c r="J3" s="707"/>
      <c r="K3" s="707"/>
      <c r="L3" s="707"/>
      <c r="M3" s="707"/>
      <c r="N3" s="707"/>
      <c r="O3" s="707"/>
      <c r="P3" s="707"/>
      <c r="Q3" s="707"/>
      <c r="R3" s="707"/>
      <c r="S3" s="707"/>
      <c r="T3" s="707"/>
      <c r="U3" s="707"/>
      <c r="V3" s="707"/>
      <c r="W3" s="449"/>
      <c r="X3" s="449"/>
      <c r="Y3" s="449"/>
      <c r="Z3" s="449"/>
      <c r="AA3" s="449"/>
      <c r="AB3" s="449"/>
      <c r="AC3" s="449"/>
      <c r="AD3" s="449"/>
      <c r="AE3" s="449"/>
      <c r="AF3" s="449"/>
      <c r="AG3" s="449"/>
      <c r="AH3" s="659"/>
      <c r="AI3" s="659"/>
      <c r="AJ3" s="659"/>
      <c r="AK3" s="659"/>
    </row>
    <row r="4" spans="1:37" ht="20.25">
      <c r="A4" s="707"/>
      <c r="B4" s="707"/>
      <c r="C4" s="707"/>
      <c r="D4" s="707"/>
      <c r="E4" s="707"/>
      <c r="F4" s="707"/>
      <c r="G4" s="707"/>
      <c r="H4" s="707"/>
      <c r="I4" s="707"/>
      <c r="J4" s="707"/>
      <c r="K4" s="707"/>
      <c r="L4" s="707"/>
      <c r="M4" s="707"/>
      <c r="N4" s="707"/>
      <c r="O4" s="707"/>
      <c r="P4" s="707"/>
      <c r="Q4" s="707"/>
      <c r="R4" s="707"/>
      <c r="S4" s="707"/>
      <c r="T4" s="707"/>
      <c r="U4" s="707"/>
      <c r="V4" s="707"/>
      <c r="W4" s="449"/>
      <c r="X4" s="449"/>
      <c r="Y4" s="449"/>
      <c r="Z4" s="449"/>
      <c r="AA4" s="449"/>
      <c r="AB4" s="449"/>
      <c r="AC4" s="449"/>
      <c r="AD4" s="449"/>
      <c r="AE4" s="449"/>
      <c r="AF4" s="449"/>
      <c r="AG4" s="449"/>
      <c r="AH4" s="659"/>
      <c r="AI4" s="659"/>
      <c r="AJ4" s="659"/>
      <c r="AK4" s="659"/>
    </row>
    <row r="5" spans="1:37" ht="20.25">
      <c r="A5" s="708"/>
      <c r="B5" s="708"/>
      <c r="C5" s="708"/>
      <c r="D5" s="708"/>
      <c r="E5" s="708"/>
      <c r="F5" s="708"/>
      <c r="G5" s="708"/>
      <c r="H5" s="708"/>
      <c r="I5" s="708"/>
      <c r="J5" s="708"/>
      <c r="K5" s="708"/>
      <c r="L5" s="708"/>
      <c r="M5" s="708"/>
      <c r="N5" s="708"/>
      <c r="O5" s="708"/>
      <c r="P5" s="708"/>
      <c r="Q5" s="708"/>
      <c r="R5" s="708"/>
      <c r="S5" s="708"/>
      <c r="T5" s="708"/>
      <c r="U5" s="708"/>
      <c r="V5" s="708"/>
      <c r="W5" s="449"/>
      <c r="X5" s="449"/>
      <c r="Y5" s="449"/>
      <c r="Z5" s="449"/>
      <c r="AA5" s="449"/>
      <c r="AB5" s="449"/>
      <c r="AC5" s="449"/>
      <c r="AD5" s="449"/>
      <c r="AE5" s="449"/>
      <c r="AF5" s="449"/>
      <c r="AG5" s="449"/>
      <c r="AH5" s="659"/>
      <c r="AI5" s="659"/>
      <c r="AJ5" s="659"/>
      <c r="AK5" s="659"/>
    </row>
    <row r="6" spans="1:37" ht="36.950000000000003" customHeight="1">
      <c r="A6" s="2365" t="str">
        <f>'F 12.11'!$A$6</f>
        <v>OBRA:</v>
      </c>
      <c r="B6" s="2365"/>
      <c r="C6" s="2312"/>
      <c r="D6" s="2312"/>
      <c r="E6" s="2312"/>
      <c r="F6" s="2312"/>
      <c r="G6" s="2312"/>
      <c r="H6" s="2312"/>
      <c r="I6" s="2312"/>
      <c r="J6" s="2312"/>
      <c r="K6" s="2312"/>
      <c r="L6" s="2312"/>
      <c r="M6" s="2312"/>
      <c r="N6" s="2312"/>
      <c r="O6" s="2312"/>
      <c r="P6" s="2312"/>
      <c r="Q6" s="2312"/>
      <c r="R6" s="2312"/>
      <c r="S6" s="2312"/>
      <c r="T6" s="2312"/>
      <c r="U6" s="2312"/>
      <c r="V6" s="447"/>
      <c r="W6" s="447"/>
    </row>
    <row r="7" spans="1:37" ht="30.75" customHeight="1">
      <c r="A7" s="2365" t="str">
        <f>'F 12.11'!$A$7</f>
        <v>AUTOPISTA:</v>
      </c>
      <c r="B7" s="2365"/>
      <c r="C7" s="885"/>
      <c r="D7" s="885"/>
      <c r="E7" s="885"/>
      <c r="F7" s="885"/>
      <c r="G7" s="885"/>
      <c r="H7" s="885"/>
      <c r="I7" s="885"/>
      <c r="J7" s="885"/>
    </row>
    <row r="8" spans="1:37" ht="30.75" customHeight="1">
      <c r="A8" s="2365" t="str">
        <f>'F 12.11'!$A$8</f>
        <v>TRAMO :</v>
      </c>
      <c r="B8" s="2365"/>
      <c r="C8" s="885"/>
      <c r="D8" s="885"/>
      <c r="E8" s="885"/>
      <c r="F8" s="885"/>
      <c r="G8" s="885"/>
      <c r="H8" s="885"/>
      <c r="I8" s="885"/>
      <c r="J8" s="885"/>
    </row>
    <row r="9" spans="1:37" ht="30.75" customHeight="1">
      <c r="A9" s="2365" t="str">
        <f>'F 12.11'!$A$9</f>
        <v>CONTRATO:</v>
      </c>
      <c r="B9" s="2365"/>
      <c r="C9" s="885" t="s">
        <v>299</v>
      </c>
      <c r="D9" s="885"/>
      <c r="E9" s="885"/>
      <c r="F9" s="885"/>
      <c r="G9" s="885"/>
      <c r="H9" s="885"/>
      <c r="I9" s="885"/>
      <c r="J9" s="885"/>
    </row>
    <row r="10" spans="1:37" s="457" customFormat="1" ht="13.5" customHeight="1">
      <c r="B10" s="2314"/>
      <c r="C10" s="2315"/>
      <c r="D10" s="2315"/>
      <c r="E10" s="2366"/>
      <c r="F10" s="2367" t="s">
        <v>1138</v>
      </c>
      <c r="G10" s="2367"/>
      <c r="H10" s="2367"/>
      <c r="I10" s="2367"/>
      <c r="J10" s="2367"/>
      <c r="K10" s="2367"/>
      <c r="L10" s="2367"/>
      <c r="M10" s="2367"/>
      <c r="N10" s="2367"/>
      <c r="O10" s="2367"/>
    </row>
    <row r="11" spans="1:37" ht="13.5" customHeight="1">
      <c r="A11" s="1428"/>
      <c r="B11" s="2317"/>
      <c r="C11" s="2318"/>
      <c r="D11" s="2318"/>
      <c r="E11" s="2368"/>
      <c r="F11" s="2367"/>
      <c r="G11" s="2367"/>
      <c r="H11" s="2367"/>
      <c r="I11" s="2367"/>
      <c r="J11" s="2367"/>
      <c r="K11" s="2367"/>
      <c r="L11" s="2367"/>
      <c r="M11" s="2367"/>
      <c r="N11" s="2367"/>
      <c r="O11" s="2367"/>
      <c r="P11" s="787"/>
      <c r="Q11" s="787"/>
      <c r="R11" s="787"/>
      <c r="S11" s="787"/>
      <c r="T11" s="787"/>
      <c r="U11" s="787"/>
      <c r="V11" s="787"/>
    </row>
    <row r="12" spans="1:37" s="457" customFormat="1" ht="13.5" customHeight="1">
      <c r="B12" s="2314"/>
      <c r="C12" s="2315"/>
      <c r="D12" s="2315"/>
      <c r="E12" s="2366"/>
      <c r="F12" s="2367"/>
      <c r="G12" s="2367"/>
      <c r="H12" s="2367"/>
      <c r="I12" s="2367"/>
      <c r="J12" s="2367"/>
      <c r="K12" s="2367"/>
      <c r="L12" s="2367"/>
      <c r="M12" s="2367"/>
      <c r="N12" s="2367"/>
      <c r="O12" s="2367"/>
    </row>
    <row r="13" spans="1:37" ht="21.75" customHeight="1">
      <c r="A13" s="2320"/>
      <c r="B13" s="2369"/>
      <c r="C13" s="2369"/>
      <c r="D13" s="2369"/>
      <c r="E13" s="2369"/>
      <c r="F13" s="2369"/>
      <c r="G13" s="2369"/>
      <c r="H13" s="2370"/>
      <c r="I13" s="2370"/>
      <c r="J13" s="2370"/>
    </row>
    <row r="14" spans="1:37" ht="16.7" customHeight="1">
      <c r="A14" s="2371"/>
      <c r="B14" s="2319" t="s">
        <v>1139</v>
      </c>
      <c r="C14" s="2320"/>
      <c r="D14" s="2320"/>
      <c r="E14" s="2320"/>
      <c r="F14" s="2320"/>
      <c r="G14" s="2320"/>
      <c r="M14" s="2321" t="s">
        <v>1101</v>
      </c>
      <c r="P14" s="2322" t="s">
        <v>1102</v>
      </c>
    </row>
    <row r="15" spans="1:37" ht="5.0999999999999996" customHeight="1" thickBot="1">
      <c r="G15" s="2324"/>
    </row>
    <row r="16" spans="1:37" ht="17.850000000000001" customHeight="1" thickBot="1">
      <c r="B16" s="2325"/>
      <c r="C16" s="2352" t="s">
        <v>278</v>
      </c>
      <c r="D16" s="2353"/>
      <c r="E16" s="2353"/>
      <c r="F16" s="2353"/>
      <c r="G16" s="2354"/>
      <c r="L16" s="2329"/>
      <c r="M16" s="2372"/>
      <c r="N16" s="2372"/>
      <c r="O16" s="2372"/>
      <c r="P16" s="2372"/>
      <c r="Q16" s="2372"/>
      <c r="R16" s="2372"/>
      <c r="S16" s="2372"/>
      <c r="T16" s="2372"/>
      <c r="U16" s="2372"/>
      <c r="V16" s="2373"/>
    </row>
    <row r="17" spans="2:22" ht="17.100000000000001" customHeight="1" thickBot="1">
      <c r="B17" s="2332"/>
      <c r="C17" s="2332"/>
      <c r="D17" s="2332"/>
      <c r="E17" s="2374"/>
      <c r="F17" s="2332"/>
      <c r="G17" s="2347" t="s">
        <v>1140</v>
      </c>
      <c r="L17" s="2329"/>
      <c r="M17" s="2375"/>
      <c r="N17" s="2375"/>
      <c r="O17" s="2375"/>
      <c r="P17" s="2375"/>
      <c r="Q17" s="2375"/>
      <c r="R17" s="2375"/>
      <c r="S17" s="2375"/>
      <c r="T17" s="2375"/>
      <c r="U17" s="2375"/>
      <c r="V17" s="2376"/>
    </row>
    <row r="18" spans="2:22" ht="17.100000000000001" customHeight="1" thickBot="1">
      <c r="B18" s="2332"/>
      <c r="C18" s="2332"/>
      <c r="D18" s="2332"/>
      <c r="E18" s="2377"/>
      <c r="F18" s="2343"/>
      <c r="G18" s="2339" t="s">
        <v>973</v>
      </c>
      <c r="I18" s="278"/>
      <c r="L18" s="2351"/>
      <c r="M18" s="2343"/>
      <c r="N18" s="2343"/>
      <c r="O18" s="2343"/>
      <c r="P18" s="2343"/>
      <c r="Q18" s="2343"/>
      <c r="R18" s="2343"/>
      <c r="S18" s="2343"/>
      <c r="T18" s="2343"/>
      <c r="U18" s="2343"/>
      <c r="V18" s="2343"/>
    </row>
    <row r="19" spans="2:22" ht="17.100000000000001" customHeight="1" thickBot="1">
      <c r="B19" s="2332"/>
      <c r="C19" s="2332"/>
      <c r="D19" s="2332"/>
      <c r="E19" s="2378" t="s">
        <v>1141</v>
      </c>
      <c r="G19" s="2337"/>
      <c r="L19" s="2325"/>
      <c r="M19" s="2372"/>
      <c r="N19" s="2372"/>
      <c r="O19" s="2372"/>
      <c r="P19" s="2372"/>
      <c r="Q19" s="2372"/>
      <c r="R19" s="2372"/>
      <c r="S19" s="2372"/>
      <c r="T19" s="2372"/>
      <c r="U19" s="2372"/>
      <c r="V19" s="2372"/>
    </row>
    <row r="20" spans="2:22" ht="17.100000000000001" customHeight="1" thickBot="1">
      <c r="B20" s="2332"/>
      <c r="C20" s="2332"/>
      <c r="D20" s="2332"/>
      <c r="E20" s="2378" t="s">
        <v>1142</v>
      </c>
      <c r="G20" s="2337"/>
      <c r="L20" s="2332"/>
      <c r="M20" s="2375"/>
      <c r="N20" s="2375"/>
      <c r="O20" s="2375"/>
      <c r="P20" s="2375"/>
      <c r="Q20" s="2375"/>
      <c r="R20" s="2375"/>
      <c r="S20" s="2375"/>
      <c r="T20" s="2375"/>
      <c r="U20" s="2375"/>
      <c r="V20" s="2375"/>
    </row>
    <row r="21" spans="2:22" ht="17.100000000000001" customHeight="1" thickBot="1">
      <c r="B21" s="2332"/>
      <c r="C21" s="2332"/>
      <c r="D21" s="2332"/>
      <c r="E21" s="2378" t="s">
        <v>1143</v>
      </c>
      <c r="G21" s="2337"/>
      <c r="L21" s="2332"/>
      <c r="M21" s="2375"/>
      <c r="N21" s="2375"/>
      <c r="O21" s="2375"/>
      <c r="P21" s="2375"/>
      <c r="Q21" s="2375"/>
      <c r="R21" s="2375"/>
      <c r="S21" s="2375"/>
      <c r="T21" s="2375"/>
      <c r="U21" s="2375"/>
      <c r="V21" s="2375"/>
    </row>
    <row r="22" spans="2:22" ht="17.100000000000001" customHeight="1" thickBot="1">
      <c r="B22" s="2332"/>
      <c r="C22" s="2332"/>
      <c r="D22" s="2332"/>
      <c r="E22" s="2378" t="s">
        <v>1144</v>
      </c>
      <c r="G22" s="2337"/>
      <c r="L22" s="2332"/>
      <c r="M22" s="2343"/>
      <c r="N22" s="2343"/>
      <c r="O22" s="2343"/>
      <c r="P22" s="2343"/>
      <c r="Q22" s="2343"/>
      <c r="R22" s="2343"/>
      <c r="S22" s="2343"/>
      <c r="T22" s="2343"/>
      <c r="U22" s="2343"/>
      <c r="V22" s="2343"/>
    </row>
    <row r="23" spans="2:22" ht="17.100000000000001" customHeight="1" thickBot="1">
      <c r="B23" s="2332"/>
      <c r="C23" s="2332"/>
      <c r="D23" s="2332"/>
      <c r="E23" s="2379" t="s">
        <v>1145</v>
      </c>
      <c r="G23" s="2337"/>
      <c r="L23" s="2332"/>
      <c r="M23" s="2372"/>
      <c r="N23" s="2372"/>
      <c r="O23" s="2372"/>
      <c r="P23" s="2372"/>
      <c r="Q23" s="2372"/>
      <c r="R23" s="2372"/>
      <c r="S23" s="2372"/>
      <c r="T23" s="2372"/>
      <c r="U23" s="2372"/>
      <c r="V23" s="2372"/>
    </row>
    <row r="24" spans="2:22" ht="17.100000000000001" customHeight="1" thickBot="1">
      <c r="B24" s="2332"/>
      <c r="C24" s="2332"/>
      <c r="D24" s="2332"/>
      <c r="E24" s="2379" t="s">
        <v>1146</v>
      </c>
      <c r="G24" s="2337"/>
      <c r="L24" s="2332"/>
      <c r="M24" s="2375"/>
      <c r="N24" s="2375"/>
      <c r="O24" s="2375"/>
      <c r="P24" s="2375"/>
      <c r="Q24" s="2375"/>
      <c r="R24" s="2375"/>
      <c r="S24" s="2375"/>
      <c r="T24" s="2375"/>
      <c r="U24" s="2375"/>
      <c r="V24" s="2375"/>
    </row>
    <row r="25" spans="2:22" ht="17.100000000000001" customHeight="1" thickBot="1">
      <c r="B25" s="2332"/>
      <c r="C25" s="2332"/>
      <c r="D25" s="2332"/>
      <c r="E25" s="2379" t="s">
        <v>1147</v>
      </c>
      <c r="F25" s="2351"/>
      <c r="G25" s="2340"/>
      <c r="L25" s="2343"/>
      <c r="M25" s="2375"/>
      <c r="N25" s="2375"/>
      <c r="O25" s="2375"/>
      <c r="P25" s="2375"/>
      <c r="Q25" s="2375"/>
      <c r="R25" s="2375"/>
      <c r="S25" s="2375"/>
      <c r="T25" s="2375"/>
      <c r="U25" s="2375"/>
      <c r="V25" s="2375"/>
    </row>
    <row r="26" spans="2:22" ht="17.100000000000001" customHeight="1" thickBot="1">
      <c r="B26" s="2332"/>
      <c r="C26" s="2343"/>
      <c r="D26" s="2343"/>
      <c r="E26" s="2347" t="s">
        <v>1148</v>
      </c>
      <c r="F26" s="2380" t="s">
        <v>1149</v>
      </c>
      <c r="G26" s="2381"/>
      <c r="L26" s="2329"/>
      <c r="M26" s="2375"/>
      <c r="N26" s="2375"/>
      <c r="O26" s="2375"/>
      <c r="P26" s="2375"/>
      <c r="Q26" s="2375"/>
      <c r="R26" s="2375"/>
      <c r="S26" s="2375"/>
      <c r="T26" s="2375"/>
      <c r="U26" s="2375"/>
      <c r="V26" s="2375"/>
    </row>
    <row r="27" spans="2:22" ht="17.100000000000001" customHeight="1" thickBot="1">
      <c r="B27" s="2332"/>
      <c r="C27" s="2382"/>
      <c r="D27" s="2337"/>
      <c r="E27" s="2383"/>
      <c r="F27" s="2332"/>
      <c r="G27" s="2347" t="s">
        <v>1140</v>
      </c>
      <c r="L27" s="2329"/>
      <c r="M27" s="2375"/>
      <c r="N27" s="2375"/>
      <c r="O27" s="2375"/>
      <c r="P27" s="2375"/>
      <c r="Q27" s="2375"/>
      <c r="R27" s="2375"/>
      <c r="S27" s="2375"/>
      <c r="T27" s="2375"/>
      <c r="U27" s="2375"/>
      <c r="V27" s="2375"/>
    </row>
    <row r="28" spans="2:22" ht="17.100000000000001" customHeight="1" thickBot="1">
      <c r="B28" s="2332"/>
      <c r="C28" s="2351"/>
      <c r="D28" s="2340"/>
      <c r="E28" s="2384"/>
      <c r="F28" s="2343"/>
      <c r="G28" s="2339" t="s">
        <v>973</v>
      </c>
      <c r="L28" s="2351"/>
      <c r="M28" s="2343"/>
      <c r="N28" s="2343"/>
      <c r="O28" s="2340"/>
      <c r="P28" s="2340"/>
      <c r="Q28" s="2340"/>
      <c r="R28" s="2340"/>
      <c r="S28" s="2340"/>
      <c r="T28" s="2340"/>
      <c r="U28" s="2340"/>
      <c r="V28" s="2340"/>
    </row>
    <row r="29" spans="2:22" ht="17.100000000000001" customHeight="1" thickBot="1">
      <c r="B29" s="2385"/>
      <c r="C29" s="2386"/>
      <c r="D29" s="2387"/>
      <c r="E29" s="2352" t="s">
        <v>278</v>
      </c>
      <c r="F29" s="2353"/>
      <c r="G29" s="2354"/>
      <c r="L29" s="2329"/>
      <c r="M29" s="2372"/>
      <c r="N29" s="2373"/>
      <c r="O29" s="2373"/>
      <c r="P29" s="2373"/>
      <c r="Q29" s="2373"/>
      <c r="R29" s="2373"/>
      <c r="S29" s="2373"/>
      <c r="T29" s="2373"/>
      <c r="U29" s="2373"/>
      <c r="V29" s="2373"/>
    </row>
    <row r="30" spans="2:22" ht="17.100000000000001" customHeight="1" thickBot="1">
      <c r="B30" s="2385"/>
      <c r="C30" s="2385"/>
      <c r="D30" s="2337"/>
      <c r="E30" s="2347" t="s">
        <v>1150</v>
      </c>
      <c r="F30" s="2388" t="s">
        <v>1104</v>
      </c>
      <c r="G30" s="2389"/>
      <c r="L30" s="2329"/>
      <c r="M30" s="2375"/>
      <c r="N30" s="2376"/>
      <c r="O30" s="2376"/>
      <c r="P30" s="2376"/>
      <c r="Q30" s="2376"/>
      <c r="R30" s="2376"/>
      <c r="S30" s="2376"/>
      <c r="T30" s="2376"/>
      <c r="U30" s="2376"/>
      <c r="V30" s="2376"/>
    </row>
    <row r="31" spans="2:22" ht="17.100000000000001" customHeight="1">
      <c r="B31" s="2332"/>
      <c r="C31" s="2385"/>
      <c r="D31" s="2337"/>
      <c r="E31" s="2374"/>
      <c r="F31" s="2325"/>
      <c r="G31" s="2390" t="s">
        <v>1103</v>
      </c>
      <c r="L31" s="2325"/>
      <c r="M31" s="2375"/>
      <c r="N31" s="2376"/>
      <c r="O31" s="2376"/>
      <c r="P31" s="2376"/>
      <c r="Q31" s="2376"/>
      <c r="R31" s="2376"/>
      <c r="S31" s="2376"/>
      <c r="T31" s="2376"/>
      <c r="U31" s="2376"/>
      <c r="V31" s="2376"/>
    </row>
    <row r="32" spans="2:22" ht="17.100000000000001" customHeight="1">
      <c r="B32" s="2332"/>
      <c r="C32" s="2385"/>
      <c r="D32" s="2337"/>
      <c r="E32" s="2374"/>
      <c r="F32" s="2332"/>
      <c r="G32" s="2390" t="s">
        <v>1106</v>
      </c>
      <c r="L32" s="2332"/>
      <c r="M32" s="2375"/>
      <c r="N32" s="2376"/>
      <c r="O32" s="2376"/>
      <c r="P32" s="2376"/>
      <c r="Q32" s="2376"/>
      <c r="R32" s="2376"/>
      <c r="S32" s="2376"/>
      <c r="T32" s="2376"/>
      <c r="U32" s="2376"/>
      <c r="V32" s="2376"/>
    </row>
    <row r="33" spans="2:22" ht="17.100000000000001" customHeight="1" thickBot="1">
      <c r="B33" s="2332"/>
      <c r="C33" s="2385"/>
      <c r="D33" s="2337"/>
      <c r="E33" s="2377"/>
      <c r="F33" s="2343"/>
      <c r="G33" s="2391" t="s">
        <v>1107</v>
      </c>
      <c r="L33" s="2351"/>
      <c r="M33" s="2343"/>
      <c r="N33" s="2340"/>
      <c r="O33" s="2340"/>
      <c r="P33" s="2340"/>
      <c r="Q33" s="2340"/>
      <c r="R33" s="2340"/>
      <c r="S33" s="2340"/>
      <c r="T33" s="2340"/>
      <c r="U33" s="2340"/>
      <c r="V33" s="2340"/>
    </row>
    <row r="34" spans="2:22" ht="17.100000000000001" customHeight="1">
      <c r="B34" s="2332"/>
      <c r="C34" s="2385"/>
      <c r="D34" s="2337"/>
      <c r="E34" s="2374"/>
      <c r="F34" s="2325"/>
      <c r="G34" s="2390" t="s">
        <v>1103</v>
      </c>
      <c r="L34" s="2325"/>
      <c r="M34" s="2372"/>
      <c r="N34" s="2373"/>
      <c r="O34" s="2373"/>
      <c r="P34" s="2373"/>
      <c r="Q34" s="2373"/>
      <c r="R34" s="2373"/>
      <c r="S34" s="2373"/>
      <c r="T34" s="2373"/>
      <c r="U34" s="2373"/>
      <c r="V34" s="2373"/>
    </row>
    <row r="35" spans="2:22" ht="17.100000000000001" customHeight="1">
      <c r="B35" s="2332"/>
      <c r="C35" s="2385"/>
      <c r="D35" s="2337"/>
      <c r="E35" s="2374"/>
      <c r="F35" s="2332"/>
      <c r="G35" s="2390" t="s">
        <v>1106</v>
      </c>
      <c r="L35" s="2332"/>
      <c r="M35" s="2375"/>
      <c r="N35" s="2376"/>
      <c r="O35" s="2376"/>
      <c r="P35" s="2376"/>
      <c r="Q35" s="2376"/>
      <c r="R35" s="2376"/>
      <c r="S35" s="2376"/>
      <c r="T35" s="2376"/>
      <c r="U35" s="2376"/>
      <c r="V35" s="2376"/>
    </row>
    <row r="36" spans="2:22" ht="17.100000000000001" customHeight="1" thickBot="1">
      <c r="B36" s="2332"/>
      <c r="C36" s="2385"/>
      <c r="D36" s="2337"/>
      <c r="E36" s="2377"/>
      <c r="F36" s="2343"/>
      <c r="G36" s="2391" t="s">
        <v>1107</v>
      </c>
      <c r="L36" s="2351"/>
      <c r="M36" s="2343"/>
      <c r="N36" s="2340"/>
      <c r="O36" s="2340"/>
      <c r="P36" s="2340"/>
      <c r="Q36" s="2340"/>
      <c r="R36" s="2340"/>
      <c r="S36" s="2340"/>
      <c r="T36" s="2340"/>
      <c r="U36" s="2340"/>
      <c r="V36" s="2340"/>
    </row>
    <row r="37" spans="2:22" ht="17.100000000000001" customHeight="1" thickBot="1">
      <c r="B37" s="2332"/>
      <c r="C37" s="2385"/>
      <c r="D37" s="2337"/>
      <c r="E37" s="2392" t="s">
        <v>1151</v>
      </c>
      <c r="F37" s="2352" t="s">
        <v>1152</v>
      </c>
      <c r="G37" s="2354"/>
      <c r="L37" s="2329"/>
      <c r="M37" s="2372"/>
      <c r="N37" s="2372"/>
      <c r="O37" s="2373"/>
      <c r="P37" s="2373"/>
      <c r="Q37" s="2373"/>
      <c r="R37" s="2373"/>
      <c r="S37" s="2373"/>
      <c r="T37" s="2373"/>
      <c r="U37" s="2373"/>
      <c r="V37" s="2373"/>
    </row>
    <row r="38" spans="2:22" ht="17.100000000000001" customHeight="1" thickBot="1">
      <c r="B38" s="2332"/>
      <c r="C38" s="2385"/>
      <c r="D38" s="2337"/>
      <c r="E38" s="2393" t="s">
        <v>1153</v>
      </c>
      <c r="F38" s="2388" t="s">
        <v>1154</v>
      </c>
      <c r="G38" s="2354"/>
      <c r="L38" s="2329"/>
      <c r="M38" s="2375"/>
      <c r="N38" s="2375"/>
      <c r="O38" s="2376"/>
      <c r="P38" s="2376"/>
      <c r="Q38" s="2376"/>
      <c r="R38" s="2376"/>
      <c r="S38" s="2376"/>
      <c r="T38" s="2376"/>
      <c r="U38" s="2376"/>
      <c r="V38" s="2376"/>
    </row>
    <row r="39" spans="2:22" ht="17.100000000000001" customHeight="1" thickBot="1">
      <c r="B39" s="2332"/>
      <c r="C39" s="2385"/>
      <c r="D39" s="2337"/>
      <c r="E39" s="2393" t="s">
        <v>1155</v>
      </c>
      <c r="F39" s="2352" t="s">
        <v>1156</v>
      </c>
      <c r="G39" s="2354"/>
      <c r="L39" s="2329"/>
      <c r="M39" s="2375"/>
      <c r="N39" s="2375"/>
      <c r="O39" s="2376"/>
      <c r="P39" s="2376"/>
      <c r="Q39" s="2376"/>
      <c r="R39" s="2376"/>
      <c r="S39" s="2376"/>
      <c r="T39" s="2376"/>
      <c r="U39" s="2376"/>
      <c r="V39" s="2376"/>
    </row>
    <row r="40" spans="2:22" ht="17.100000000000001" customHeight="1" thickBot="1">
      <c r="B40" s="2332"/>
      <c r="C40" s="2385"/>
      <c r="D40" s="2337"/>
      <c r="E40" s="2393" t="s">
        <v>1157</v>
      </c>
      <c r="F40" s="2388" t="s">
        <v>1158</v>
      </c>
      <c r="G40" s="2354"/>
      <c r="L40" s="2351"/>
      <c r="M40" s="2343"/>
      <c r="N40" s="2343"/>
      <c r="O40" s="2340"/>
      <c r="P40" s="2340"/>
      <c r="Q40" s="2340"/>
      <c r="R40" s="2340"/>
      <c r="S40" s="2340"/>
      <c r="T40" s="2340"/>
      <c r="U40" s="2340"/>
      <c r="V40" s="2340"/>
    </row>
    <row r="41" spans="2:22" ht="17.100000000000001" customHeight="1" thickBot="1">
      <c r="B41" s="2332"/>
      <c r="C41" s="2385"/>
      <c r="D41" s="2337"/>
      <c r="E41" s="2393" t="s">
        <v>1159</v>
      </c>
      <c r="F41" s="2388" t="s">
        <v>1160</v>
      </c>
      <c r="G41" s="2354"/>
      <c r="L41" s="2329"/>
      <c r="M41" s="2372"/>
      <c r="N41" s="2372"/>
      <c r="O41" s="2373"/>
      <c r="P41" s="2373"/>
      <c r="Q41" s="2373"/>
      <c r="R41" s="2373"/>
      <c r="S41" s="2373"/>
      <c r="T41" s="2373"/>
      <c r="U41" s="2373"/>
      <c r="V41" s="2373"/>
    </row>
    <row r="42" spans="2:22" ht="17.100000000000001" customHeight="1" thickBot="1">
      <c r="B42" s="2332"/>
      <c r="C42" s="2385"/>
      <c r="D42" s="2337"/>
      <c r="E42" s="2393" t="s">
        <v>1161</v>
      </c>
      <c r="F42" s="2341"/>
      <c r="G42" s="2394"/>
      <c r="L42" s="2329"/>
      <c r="M42" s="2375"/>
      <c r="N42" s="2375"/>
      <c r="O42" s="2376"/>
      <c r="P42" s="2376"/>
      <c r="Q42" s="2376"/>
      <c r="R42" s="2376"/>
      <c r="S42" s="2376"/>
      <c r="T42" s="2376"/>
      <c r="U42" s="2376"/>
      <c r="V42" s="2376"/>
    </row>
    <row r="43" spans="2:22" ht="17.100000000000001" customHeight="1" thickBot="1">
      <c r="B43" s="2332"/>
      <c r="C43" s="2385"/>
      <c r="D43" s="2337"/>
      <c r="E43" s="2395" t="s">
        <v>1162</v>
      </c>
      <c r="F43" s="2324"/>
      <c r="G43" s="2340"/>
      <c r="L43" s="2329"/>
      <c r="M43" s="2375"/>
      <c r="N43" s="2375"/>
      <c r="O43" s="2376"/>
      <c r="P43" s="2376"/>
      <c r="Q43" s="2376"/>
      <c r="R43" s="2376"/>
      <c r="S43" s="2376"/>
      <c r="T43" s="2376"/>
      <c r="U43" s="2376"/>
      <c r="V43" s="2376"/>
    </row>
    <row r="44" spans="2:22" ht="17.100000000000001" customHeight="1" thickBot="1">
      <c r="B44" s="2332"/>
      <c r="C44" s="2385"/>
      <c r="D44" s="2337"/>
      <c r="E44" s="2396" t="s">
        <v>1163</v>
      </c>
      <c r="F44" s="2397"/>
      <c r="G44" s="2398"/>
      <c r="L44" s="2329"/>
      <c r="M44" s="2375"/>
      <c r="N44" s="2376"/>
      <c r="O44" s="2376"/>
      <c r="P44" s="2376"/>
      <c r="Q44" s="2376"/>
      <c r="R44" s="2376"/>
      <c r="S44" s="2376"/>
      <c r="T44" s="2376"/>
      <c r="U44" s="2376"/>
      <c r="V44" s="2376"/>
    </row>
    <row r="45" spans="2:22" ht="17.100000000000001" customHeight="1" thickBot="1">
      <c r="B45" s="2332"/>
      <c r="C45" s="2385"/>
      <c r="D45" s="2337"/>
      <c r="E45" s="2399" t="s">
        <v>1164</v>
      </c>
      <c r="F45" s="2400" t="s">
        <v>1165</v>
      </c>
      <c r="G45" s="2401"/>
      <c r="L45" s="2329"/>
      <c r="M45" s="2375"/>
      <c r="N45" s="2376"/>
      <c r="O45" s="2376"/>
      <c r="P45" s="2376"/>
      <c r="Q45" s="2376"/>
      <c r="R45" s="2376"/>
      <c r="S45" s="2376"/>
      <c r="T45" s="2376"/>
      <c r="U45" s="2376"/>
      <c r="V45" s="2376"/>
    </row>
    <row r="46" spans="2:22" ht="17.100000000000001" customHeight="1">
      <c r="B46" s="2332"/>
      <c r="C46" s="2323"/>
      <c r="D46" s="2337"/>
      <c r="E46" s="2382"/>
      <c r="F46" s="2323"/>
      <c r="G46" s="2402"/>
      <c r="L46" s="2385"/>
      <c r="M46" s="2332"/>
      <c r="N46" s="2337"/>
      <c r="O46" s="2337"/>
      <c r="P46" s="2337"/>
      <c r="Q46" s="2337"/>
      <c r="R46" s="2337"/>
      <c r="S46" s="2337"/>
      <c r="T46" s="2337"/>
      <c r="U46" s="2337"/>
      <c r="V46" s="2337"/>
    </row>
    <row r="47" spans="2:22" ht="17.100000000000001" customHeight="1">
      <c r="B47" s="2332"/>
      <c r="C47" s="2323"/>
      <c r="D47" s="2337"/>
      <c r="E47" s="2385"/>
      <c r="F47" s="2323"/>
      <c r="G47" s="2403"/>
      <c r="L47" s="2385"/>
      <c r="M47" s="2332"/>
      <c r="N47" s="2337"/>
      <c r="O47" s="2337"/>
      <c r="P47" s="2337"/>
      <c r="Q47" s="2337"/>
      <c r="R47" s="2337"/>
      <c r="S47" s="2337"/>
      <c r="T47" s="2337"/>
      <c r="U47" s="2337"/>
      <c r="V47" s="2337"/>
    </row>
    <row r="48" spans="2:22" ht="17.100000000000001" customHeight="1">
      <c r="B48" s="2332"/>
      <c r="C48" s="2323"/>
      <c r="D48" s="2337"/>
      <c r="E48" s="2385"/>
      <c r="G48" s="2403"/>
      <c r="L48" s="2385"/>
      <c r="M48" s="2332"/>
      <c r="N48" s="2337"/>
      <c r="O48" s="2337"/>
      <c r="P48" s="2337"/>
      <c r="Q48" s="2337"/>
      <c r="R48" s="2337"/>
      <c r="S48" s="2337"/>
      <c r="T48" s="2337"/>
      <c r="U48" s="2337"/>
      <c r="V48" s="2337"/>
    </row>
    <row r="49" spans="1:22" ht="17.100000000000001" customHeight="1" thickBot="1">
      <c r="B49" s="2332"/>
      <c r="C49" s="2351"/>
      <c r="D49" s="2340"/>
      <c r="E49" s="2351"/>
      <c r="F49" s="2324"/>
      <c r="G49" s="2339"/>
      <c r="L49" s="2351"/>
      <c r="M49" s="2343"/>
      <c r="N49" s="2343"/>
      <c r="O49" s="2340"/>
      <c r="P49" s="2340"/>
      <c r="Q49" s="2340"/>
      <c r="R49" s="2340"/>
      <c r="S49" s="2340"/>
      <c r="T49" s="2340"/>
      <c r="U49" s="2340"/>
      <c r="V49" s="2340"/>
    </row>
    <row r="50" spans="1:22" ht="17.100000000000001" customHeight="1" thickBot="1">
      <c r="B50" s="2332"/>
      <c r="C50" s="2382"/>
      <c r="D50" s="2333"/>
      <c r="E50" s="2352" t="s">
        <v>278</v>
      </c>
      <c r="F50" s="2353"/>
      <c r="G50" s="2354"/>
      <c r="L50" s="2355"/>
      <c r="M50" s="2372"/>
      <c r="N50" s="2372"/>
      <c r="O50" s="2372"/>
      <c r="P50" s="2372"/>
      <c r="Q50" s="2372"/>
      <c r="R50" s="2372"/>
      <c r="S50" s="2372"/>
      <c r="T50" s="2372"/>
      <c r="U50" s="2372"/>
      <c r="V50" s="2373"/>
    </row>
    <row r="51" spans="1:22" ht="17.100000000000001" customHeight="1" thickBot="1">
      <c r="B51" s="2332"/>
      <c r="C51" s="2385"/>
      <c r="D51" s="2337"/>
      <c r="E51" s="2404" t="s">
        <v>1166</v>
      </c>
      <c r="F51" s="2405"/>
      <c r="G51" s="2406"/>
      <c r="L51" s="2355"/>
      <c r="M51" s="2407"/>
      <c r="N51" s="2408"/>
      <c r="O51" s="2408"/>
      <c r="P51" s="2408"/>
      <c r="Q51" s="2408"/>
      <c r="R51" s="2408"/>
      <c r="S51" s="2408"/>
      <c r="T51" s="2408"/>
      <c r="U51" s="2408"/>
      <c r="V51" s="2408"/>
    </row>
    <row r="52" spans="1:22" ht="17.100000000000001" customHeight="1" thickBot="1">
      <c r="B52" s="2332"/>
      <c r="C52" s="2385"/>
      <c r="D52" s="2337"/>
      <c r="E52" s="2383"/>
      <c r="F52" s="2325"/>
      <c r="G52" s="2347" t="s">
        <v>1140</v>
      </c>
      <c r="H52" s="2385"/>
      <c r="I52" s="2323"/>
      <c r="J52" s="2323"/>
      <c r="L52" s="2329"/>
      <c r="M52" s="2407"/>
      <c r="N52" s="2408"/>
      <c r="O52" s="2408"/>
      <c r="P52" s="2408"/>
      <c r="Q52" s="2408"/>
      <c r="R52" s="2408"/>
      <c r="S52" s="2408"/>
      <c r="T52" s="2408"/>
      <c r="U52" s="2408"/>
      <c r="V52" s="2408"/>
    </row>
    <row r="53" spans="1:22" ht="17.100000000000001" customHeight="1" thickBot="1">
      <c r="B53" s="2332"/>
      <c r="C53" s="2351"/>
      <c r="D53" s="2340"/>
      <c r="E53" s="2384"/>
      <c r="F53" s="2343"/>
      <c r="G53" s="2339" t="s">
        <v>973</v>
      </c>
      <c r="L53" s="2329"/>
      <c r="M53" s="2409"/>
      <c r="N53" s="2410"/>
      <c r="O53" s="2410"/>
      <c r="P53" s="2410"/>
      <c r="Q53" s="2410"/>
      <c r="R53" s="2410"/>
      <c r="S53" s="2410"/>
      <c r="T53" s="2410"/>
      <c r="U53" s="2410"/>
      <c r="V53" s="2410"/>
    </row>
    <row r="54" spans="1:22" ht="17.100000000000001" customHeight="1" thickBot="1">
      <c r="B54" s="2332"/>
      <c r="C54" s="2382"/>
      <c r="D54" s="2333"/>
      <c r="E54" s="2352" t="s">
        <v>278</v>
      </c>
      <c r="F54" s="2353"/>
      <c r="G54" s="2354"/>
      <c r="L54" s="2329"/>
      <c r="M54" s="2407"/>
      <c r="N54" s="2408"/>
      <c r="O54" s="2408"/>
      <c r="P54" s="2408"/>
      <c r="Q54" s="2408"/>
      <c r="R54" s="2408"/>
      <c r="S54" s="2408"/>
      <c r="T54" s="2408"/>
      <c r="U54" s="2408"/>
      <c r="V54" s="2408"/>
    </row>
    <row r="55" spans="1:22" ht="17.100000000000001" customHeight="1" thickBot="1">
      <c r="B55" s="2332"/>
      <c r="C55" s="2385"/>
      <c r="D55" s="2337"/>
      <c r="E55" s="2404" t="s">
        <v>1166</v>
      </c>
      <c r="F55" s="2405"/>
      <c r="G55" s="2406"/>
      <c r="L55" s="2329"/>
      <c r="M55" s="2407"/>
      <c r="N55" s="2408"/>
      <c r="O55" s="2408"/>
      <c r="P55" s="2408"/>
      <c r="Q55" s="2408"/>
      <c r="R55" s="2408"/>
      <c r="S55" s="2408"/>
      <c r="T55" s="2408"/>
      <c r="U55" s="2408"/>
      <c r="V55" s="2408"/>
    </row>
    <row r="56" spans="1:22" ht="20.100000000000001" customHeight="1" thickBot="1">
      <c r="B56" s="2332"/>
      <c r="C56" s="2385"/>
      <c r="D56" s="2337"/>
      <c r="E56" s="2383"/>
      <c r="F56" s="2325"/>
      <c r="G56" s="2411" t="s">
        <v>1140</v>
      </c>
      <c r="L56" s="2329"/>
      <c r="M56" s="2375"/>
      <c r="N56" s="2376"/>
      <c r="O56" s="2376"/>
      <c r="P56" s="2376"/>
      <c r="Q56" s="2376"/>
      <c r="R56" s="2376"/>
      <c r="S56" s="2376"/>
      <c r="T56" s="2376"/>
      <c r="U56" s="2376"/>
      <c r="V56" s="2376"/>
    </row>
    <row r="57" spans="1:22" ht="20.100000000000001" customHeight="1" thickBot="1">
      <c r="B57" s="2332"/>
      <c r="C57" s="2385"/>
      <c r="D57" s="2337"/>
      <c r="E57" s="2384"/>
      <c r="F57" s="2343"/>
      <c r="G57" s="2391" t="s">
        <v>973</v>
      </c>
      <c r="L57" s="2351"/>
      <c r="M57" s="2375"/>
      <c r="N57" s="2376"/>
      <c r="O57" s="2376"/>
      <c r="P57" s="2376"/>
      <c r="Q57" s="2376"/>
      <c r="R57" s="2376"/>
      <c r="S57" s="2376"/>
      <c r="T57" s="2376"/>
      <c r="U57" s="2376"/>
      <c r="V57" s="2376"/>
    </row>
    <row r="58" spans="1:22" ht="17.850000000000001" customHeight="1" thickBot="1">
      <c r="B58" s="2332"/>
      <c r="C58" s="2351"/>
      <c r="D58" s="2340"/>
      <c r="E58" s="2412" t="s">
        <v>1148</v>
      </c>
      <c r="F58" s="2413"/>
      <c r="G58" s="2414"/>
      <c r="K58" s="2323"/>
      <c r="L58" s="2329"/>
      <c r="M58" s="2343"/>
      <c r="N58" s="2343"/>
      <c r="O58" s="2343"/>
      <c r="P58" s="2343"/>
      <c r="Q58" s="2343"/>
      <c r="R58" s="2343"/>
      <c r="S58" s="2343"/>
      <c r="T58" s="2343"/>
      <c r="U58" s="2343"/>
      <c r="V58" s="2340"/>
    </row>
    <row r="59" spans="1:22" ht="21.95" customHeight="1" thickBot="1">
      <c r="B59" s="2343"/>
      <c r="C59" s="2415" t="s">
        <v>1123</v>
      </c>
      <c r="D59" s="2353"/>
      <c r="E59" s="2353"/>
      <c r="F59" s="2353"/>
      <c r="G59" s="2354"/>
      <c r="L59" s="2355"/>
      <c r="M59" s="2356"/>
      <c r="N59" s="2356"/>
      <c r="O59" s="2356"/>
      <c r="P59" s="2356"/>
      <c r="Q59" s="2356"/>
      <c r="R59" s="2356"/>
      <c r="S59" s="2356"/>
      <c r="T59" s="2356"/>
      <c r="U59" s="2356"/>
      <c r="V59" s="2357"/>
    </row>
    <row r="60" spans="1:22" ht="9" customHeight="1">
      <c r="B60" s="679"/>
      <c r="E60" s="2416" t="s">
        <v>1167</v>
      </c>
      <c r="G60" s="2417"/>
    </row>
    <row r="61" spans="1:22" ht="12.75" customHeight="1">
      <c r="A61" s="2360"/>
      <c r="B61" s="2360"/>
      <c r="C61" s="2360"/>
      <c r="D61" s="2360"/>
      <c r="M61" s="2418"/>
      <c r="N61" s="2418"/>
      <c r="S61" s="659" t="s">
        <v>1125</v>
      </c>
      <c r="T61" s="659"/>
      <c r="U61" s="659"/>
    </row>
    <row r="62" spans="1:22" ht="12.75" customHeight="1">
      <c r="A62" s="2360"/>
      <c r="B62" s="2360"/>
      <c r="C62" s="2360"/>
      <c r="D62" s="2360"/>
    </row>
    <row r="63" spans="1:22" ht="12.75" customHeight="1">
      <c r="M63" s="2418"/>
      <c r="S63" s="698" t="s">
        <v>1126</v>
      </c>
      <c r="T63" s="698" t="s">
        <v>1127</v>
      </c>
    </row>
    <row r="64" spans="1:22" ht="12.75" customHeight="1">
      <c r="S64" s="698" t="s">
        <v>1128</v>
      </c>
      <c r="T64" s="698" t="s">
        <v>1129</v>
      </c>
    </row>
    <row r="65" spans="1:22" ht="12.75" customHeight="1">
      <c r="A65" s="2361"/>
      <c r="B65" s="2323"/>
      <c r="C65" s="2361"/>
      <c r="D65" s="2361"/>
      <c r="E65" s="2323"/>
      <c r="F65" s="2323"/>
      <c r="G65" s="2323"/>
      <c r="S65" s="698" t="s">
        <v>1130</v>
      </c>
      <c r="T65" s="698" t="s">
        <v>1131</v>
      </c>
    </row>
    <row r="66" spans="1:22" ht="12.75" customHeight="1">
      <c r="A66" s="2361"/>
      <c r="B66" s="2323"/>
      <c r="C66" s="2361"/>
      <c r="D66" s="2361"/>
      <c r="E66" s="2323"/>
      <c r="F66" s="2323"/>
      <c r="G66" s="2323"/>
      <c r="S66" s="698" t="s">
        <v>1132</v>
      </c>
      <c r="T66" s="698" t="s">
        <v>1133</v>
      </c>
    </row>
    <row r="67" spans="1:22" ht="12.75" customHeight="1">
      <c r="A67" s="2362"/>
      <c r="B67" s="2361"/>
      <c r="C67" s="2362"/>
      <c r="D67" s="2362"/>
      <c r="E67" s="2323"/>
      <c r="F67" s="2323"/>
      <c r="G67" s="2323"/>
      <c r="S67" s="698" t="s">
        <v>1134</v>
      </c>
      <c r="T67" s="698" t="s">
        <v>1135</v>
      </c>
    </row>
    <row r="68" spans="1:22" ht="12.75" customHeight="1">
      <c r="A68" s="2362"/>
      <c r="B68" s="2362"/>
      <c r="C68" s="2362"/>
      <c r="D68" s="2362"/>
      <c r="E68" s="2323"/>
      <c r="F68" s="2323"/>
      <c r="G68" s="2323"/>
      <c r="S68" s="698" t="s">
        <v>1136</v>
      </c>
      <c r="T68" s="698" t="s">
        <v>1137</v>
      </c>
    </row>
    <row r="69" spans="1:22" ht="12.75" customHeight="1">
      <c r="A69" s="2323"/>
      <c r="B69" s="2323"/>
      <c r="C69" s="2323"/>
      <c r="D69" s="2323"/>
      <c r="E69" s="2323"/>
      <c r="F69" s="2323"/>
      <c r="G69" s="2323"/>
    </row>
    <row r="70" spans="1:22" ht="12.75" customHeight="1">
      <c r="A70" s="2323"/>
      <c r="B70" s="2363"/>
      <c r="C70" s="2323"/>
      <c r="D70" s="2323"/>
      <c r="E70" s="2323"/>
      <c r="F70" s="2323"/>
      <c r="G70" s="2323"/>
    </row>
    <row r="71" spans="1:22" ht="12.75" customHeight="1">
      <c r="A71" s="2323"/>
      <c r="B71" s="2323"/>
      <c r="C71" s="2323"/>
      <c r="D71" s="2323"/>
      <c r="E71" s="2323"/>
      <c r="F71" s="2323"/>
      <c r="G71" s="2323"/>
    </row>
    <row r="73" spans="1:22" ht="24" customHeight="1">
      <c r="A73" s="509" t="s">
        <v>32</v>
      </c>
      <c r="B73" s="24"/>
      <c r="C73" s="24"/>
      <c r="D73" s="24"/>
      <c r="E73" s="24"/>
      <c r="F73" s="24"/>
      <c r="G73" s="24"/>
      <c r="H73" s="24"/>
      <c r="I73" s="24"/>
      <c r="J73" s="24"/>
      <c r="K73" s="24"/>
      <c r="L73" s="24"/>
      <c r="M73" s="24"/>
      <c r="N73" s="24"/>
      <c r="O73" s="24"/>
      <c r="P73" s="24"/>
      <c r="Q73" s="24"/>
      <c r="R73" s="24"/>
      <c r="S73" s="24"/>
      <c r="T73" s="24"/>
      <c r="U73" s="24"/>
      <c r="V73" s="24"/>
    </row>
  </sheetData>
  <mergeCells count="14">
    <mergeCell ref="E51:G51"/>
    <mergeCell ref="E55:G55"/>
    <mergeCell ref="A8:B8"/>
    <mergeCell ref="A9:B9"/>
    <mergeCell ref="F10:O12"/>
    <mergeCell ref="F26:G26"/>
    <mergeCell ref="E44:G44"/>
    <mergeCell ref="F45:G45"/>
    <mergeCell ref="A2:V2"/>
    <mergeCell ref="A3:V3"/>
    <mergeCell ref="A4:V4"/>
    <mergeCell ref="A6:B6"/>
    <mergeCell ref="C6:U6"/>
    <mergeCell ref="A7:B7"/>
  </mergeCells>
  <pageMargins left="0.55000000000000004" right="0.24000000000000002" top="0.39000000000000007" bottom="0.24000000000000002" header="0.43000000000000005" footer="0"/>
  <pageSetup scale="46" orientation="landscape" r:id="rId1"/>
  <headerFooter alignWithMargins="0">
    <oddHeader>&amp;R&amp;"Arial,Negrita"&amp;12&amp;K000000FORMATO E.P. 012.12</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4"/>
  <sheetViews>
    <sheetView view="pageBreakPreview" zoomScale="59" zoomScaleNormal="75" zoomScaleSheetLayoutView="59" zoomScalePageLayoutView="75" workbookViewId="0">
      <selection activeCell="C7" sqref="C7"/>
    </sheetView>
  </sheetViews>
  <sheetFormatPr baseColWidth="10" defaultColWidth="10.85546875" defaultRowHeight="9"/>
  <cols>
    <col min="1" max="1" width="5.42578125" style="1415" customWidth="1"/>
    <col min="2" max="2" width="32.140625" style="1415" customWidth="1"/>
    <col min="3" max="3" width="8.42578125" style="1415" bestFit="1" customWidth="1"/>
    <col min="4" max="4" width="9.85546875" style="1415" customWidth="1"/>
    <col min="5" max="5" width="12.140625" style="1415" customWidth="1"/>
    <col min="6" max="6" width="19.140625" style="1415" customWidth="1"/>
    <col min="7" max="7" width="12.85546875" style="1415" customWidth="1"/>
    <col min="8" max="8" width="19.42578125" style="1415" customWidth="1"/>
    <col min="9" max="9" width="12.42578125" style="1415" customWidth="1"/>
    <col min="10" max="10" width="17.42578125" style="1415" customWidth="1"/>
    <col min="11" max="11" width="13.85546875" style="1415" bestFit="1" customWidth="1"/>
    <col min="12" max="12" width="19.140625" style="1415" customWidth="1"/>
    <col min="13" max="13" width="11.28515625" style="1415" customWidth="1"/>
    <col min="14" max="14" width="21.7109375" style="1415" bestFit="1" customWidth="1"/>
    <col min="15" max="15" width="14.42578125" style="1415" bestFit="1" customWidth="1"/>
    <col min="16" max="16" width="21.7109375" style="1415" bestFit="1" customWidth="1"/>
    <col min="17" max="17" width="19.42578125" style="1415" bestFit="1" customWidth="1"/>
    <col min="18" max="18" width="21.7109375" style="1415" bestFit="1" customWidth="1"/>
    <col min="19" max="16384" width="10.85546875" style="1415"/>
  </cols>
  <sheetData>
    <row r="1" spans="1:18" ht="9.75" customHeight="1">
      <c r="A1" s="2419" t="s">
        <v>72</v>
      </c>
      <c r="B1" s="2419"/>
      <c r="C1" s="2419"/>
      <c r="D1" s="2419"/>
      <c r="E1" s="2419"/>
      <c r="F1" s="2419"/>
      <c r="G1" s="2420"/>
      <c r="H1" s="2420"/>
      <c r="I1" s="2419"/>
      <c r="J1" s="2419"/>
      <c r="K1" s="2419"/>
      <c r="L1" s="2419"/>
      <c r="M1" s="2419"/>
      <c r="N1" s="2419"/>
      <c r="O1" s="2420"/>
      <c r="P1" s="2419"/>
      <c r="Q1" s="2420"/>
      <c r="R1" s="2419"/>
    </row>
    <row r="2" spans="1:18" ht="23.25">
      <c r="A2" s="2421"/>
      <c r="B2" s="2421"/>
      <c r="C2" s="2421"/>
      <c r="D2" s="2421"/>
      <c r="E2" s="2421"/>
      <c r="F2" s="2421"/>
      <c r="G2" s="2421"/>
      <c r="H2" s="2421"/>
      <c r="I2" s="2421"/>
      <c r="J2" s="2421"/>
      <c r="K2" s="2421"/>
      <c r="L2" s="2421"/>
      <c r="M2" s="2421"/>
      <c r="N2" s="2421"/>
      <c r="O2" s="2421"/>
      <c r="P2" s="2421"/>
      <c r="Q2" s="2421"/>
      <c r="R2" s="2421"/>
    </row>
    <row r="3" spans="1:18" ht="23.25">
      <c r="A3" s="2421"/>
      <c r="B3" s="2421"/>
      <c r="C3" s="2421"/>
      <c r="D3" s="2421"/>
      <c r="E3" s="2421"/>
      <c r="F3" s="2421"/>
      <c r="G3" s="2421"/>
      <c r="H3" s="2421"/>
      <c r="I3" s="2421"/>
      <c r="J3" s="2421"/>
      <c r="K3" s="2421"/>
      <c r="L3" s="2421"/>
      <c r="M3" s="2421"/>
      <c r="N3" s="2421"/>
      <c r="O3" s="2421"/>
      <c r="P3" s="2421"/>
      <c r="Q3" s="2421"/>
      <c r="R3" s="2421"/>
    </row>
    <row r="4" spans="1:18" ht="23.25">
      <c r="A4" s="2421"/>
      <c r="B4" s="2421"/>
      <c r="C4" s="2421"/>
      <c r="D4" s="2421"/>
      <c r="E4" s="2421"/>
      <c r="F4" s="2421"/>
      <c r="G4" s="2421"/>
      <c r="H4" s="2421"/>
      <c r="I4" s="2421"/>
      <c r="J4" s="2421"/>
      <c r="K4" s="2421"/>
      <c r="L4" s="2421"/>
      <c r="M4" s="2421"/>
      <c r="N4" s="2421"/>
      <c r="O4" s="2421"/>
      <c r="P4" s="2421"/>
      <c r="Q4" s="2421"/>
      <c r="R4" s="2421"/>
    </row>
    <row r="5" spans="1:18" ht="23.25">
      <c r="A5" s="2422"/>
      <c r="B5" s="2422"/>
      <c r="C5" s="2422"/>
      <c r="D5" s="2422"/>
      <c r="E5" s="2422"/>
      <c r="F5" s="2422"/>
      <c r="G5" s="2422"/>
      <c r="H5" s="2422"/>
      <c r="I5" s="2422"/>
      <c r="J5" s="2422"/>
      <c r="K5" s="2422"/>
      <c r="L5" s="2422"/>
      <c r="M5" s="2422"/>
      <c r="N5" s="2422"/>
      <c r="O5" s="2422"/>
      <c r="P5" s="2422"/>
      <c r="Q5" s="2422"/>
      <c r="R5" s="2422"/>
    </row>
    <row r="6" spans="1:18" ht="49.5" customHeight="1">
      <c r="A6" s="2423" t="s">
        <v>0</v>
      </c>
      <c r="B6" s="2423"/>
      <c r="C6" s="2424"/>
      <c r="D6" s="2424"/>
      <c r="E6" s="2424"/>
      <c r="F6" s="2424"/>
      <c r="G6" s="2424"/>
      <c r="H6" s="2424"/>
      <c r="I6" s="2424"/>
      <c r="J6" s="2424"/>
      <c r="K6" s="2424"/>
      <c r="L6" s="2424"/>
      <c r="M6" s="2424"/>
      <c r="N6" s="2424"/>
      <c r="O6" s="2424"/>
      <c r="P6" s="2424"/>
      <c r="Q6" s="2424"/>
      <c r="R6" s="31"/>
    </row>
    <row r="7" spans="1:18" ht="21.75" customHeight="1">
      <c r="A7" s="2423" t="s">
        <v>44</v>
      </c>
      <c r="B7" s="2423"/>
      <c r="C7" s="776"/>
      <c r="D7" s="2425"/>
      <c r="E7" s="2425"/>
      <c r="F7" s="2425"/>
      <c r="G7" s="2425"/>
      <c r="H7" s="2425"/>
      <c r="I7" s="2425"/>
      <c r="J7" s="2425"/>
      <c r="K7" s="2425"/>
      <c r="L7" s="2425"/>
      <c r="M7" s="2425"/>
      <c r="N7" s="2425"/>
      <c r="O7" s="2425"/>
      <c r="P7" s="2425"/>
      <c r="Q7" s="1424"/>
      <c r="R7" s="1424"/>
    </row>
    <row r="8" spans="1:18" ht="21.75" customHeight="1">
      <c r="A8" s="2423" t="s">
        <v>21</v>
      </c>
      <c r="B8" s="2423"/>
      <c r="C8" s="776"/>
      <c r="D8" s="2425"/>
      <c r="E8" s="2425"/>
      <c r="F8" s="2425"/>
      <c r="G8" s="2425"/>
      <c r="H8" s="2425"/>
      <c r="I8" s="2425"/>
      <c r="J8" s="2425"/>
      <c r="K8" s="2425"/>
      <c r="L8" s="2425"/>
      <c r="M8" s="2425"/>
      <c r="N8" s="2425"/>
      <c r="O8" s="2425"/>
      <c r="P8" s="2425"/>
      <c r="Q8" s="1424"/>
      <c r="R8" s="1424"/>
    </row>
    <row r="9" spans="1:18" ht="21.75" customHeight="1">
      <c r="A9" s="2423" t="s">
        <v>22</v>
      </c>
      <c r="B9" s="2423"/>
      <c r="C9" s="776" t="s">
        <v>277</v>
      </c>
      <c r="D9" s="2425"/>
      <c r="E9" s="2425"/>
      <c r="F9" s="2425"/>
      <c r="G9" s="2425"/>
      <c r="H9" s="2425"/>
      <c r="I9" s="2425"/>
      <c r="J9" s="2425"/>
      <c r="K9" s="2425"/>
      <c r="L9" s="2425"/>
      <c r="M9" s="2425"/>
      <c r="N9" s="2425"/>
      <c r="O9" s="2425"/>
      <c r="P9" s="2425"/>
      <c r="Q9" s="1424"/>
      <c r="R9" s="1424"/>
    </row>
    <row r="10" spans="1:18" ht="21.75" customHeight="1">
      <c r="A10" s="2426"/>
      <c r="B10" s="717"/>
      <c r="C10" s="717"/>
      <c r="D10" s="717"/>
      <c r="E10" s="717"/>
      <c r="F10" s="717"/>
      <c r="G10" s="717"/>
      <c r="H10" s="717"/>
      <c r="I10" s="717"/>
      <c r="J10" s="717"/>
      <c r="K10" s="717"/>
      <c r="L10" s="717"/>
      <c r="M10" s="717"/>
      <c r="N10" s="717"/>
      <c r="O10" s="717"/>
      <c r="P10" s="717"/>
      <c r="Q10" s="717"/>
      <c r="R10" s="717"/>
    </row>
    <row r="11" spans="1:18" s="782" customFormat="1" ht="15.95" customHeight="1">
      <c r="A11" s="1424"/>
      <c r="B11" s="1423"/>
      <c r="C11" s="1423"/>
      <c r="D11" s="1423"/>
      <c r="E11" s="1423"/>
      <c r="F11" s="547"/>
      <c r="G11" s="2427" t="s">
        <v>1168</v>
      </c>
      <c r="H11" s="2427"/>
      <c r="I11" s="2427"/>
      <c r="J11" s="2427"/>
      <c r="K11" s="2427"/>
      <c r="L11" s="2427"/>
      <c r="M11" s="2427"/>
      <c r="N11" s="2427"/>
      <c r="O11" s="457"/>
      <c r="P11" s="2428"/>
      <c r="Q11" s="457"/>
      <c r="R11" s="2428"/>
    </row>
    <row r="12" spans="1:18" ht="8.25" customHeight="1">
      <c r="A12" s="1429"/>
      <c r="B12" s="9"/>
      <c r="C12" s="9"/>
      <c r="D12" s="9"/>
      <c r="E12" s="9"/>
      <c r="F12" s="9"/>
      <c r="G12" s="2427"/>
      <c r="H12" s="2427"/>
      <c r="I12" s="2427"/>
      <c r="J12" s="2427"/>
      <c r="K12" s="2427"/>
      <c r="L12" s="2427"/>
      <c r="M12" s="2427"/>
      <c r="N12" s="2427"/>
      <c r="O12" s="787"/>
      <c r="P12" s="2429"/>
      <c r="Q12" s="787"/>
      <c r="R12" s="2429"/>
    </row>
    <row r="13" spans="1:18" s="782" customFormat="1" ht="15.95" customHeight="1">
      <c r="A13" s="1424"/>
      <c r="B13" s="547"/>
      <c r="C13" s="547"/>
      <c r="D13" s="547"/>
      <c r="E13" s="547"/>
      <c r="F13" s="547"/>
      <c r="G13" s="2427"/>
      <c r="H13" s="2427"/>
      <c r="I13" s="2427"/>
      <c r="J13" s="2427"/>
      <c r="K13" s="2427"/>
      <c r="L13" s="2427"/>
      <c r="M13" s="2427"/>
      <c r="N13" s="2427"/>
      <c r="O13" s="457"/>
      <c r="P13" s="2428"/>
      <c r="Q13" s="457"/>
      <c r="R13" s="2428"/>
    </row>
    <row r="14" spans="1:18" ht="14.25" customHeight="1">
      <c r="B14" s="1433"/>
      <c r="C14" s="1433"/>
      <c r="D14" s="1433"/>
      <c r="E14" s="1433"/>
      <c r="F14" s="836"/>
      <c r="G14" s="566"/>
      <c r="H14" s="566"/>
      <c r="O14" s="566"/>
      <c r="Q14" s="566"/>
    </row>
    <row r="15" spans="1:18" ht="14.25" customHeight="1" thickBot="1">
      <c r="A15" s="781"/>
      <c r="B15" s="1434"/>
      <c r="C15" s="1434"/>
      <c r="D15" s="1434"/>
      <c r="E15" s="1434"/>
      <c r="F15" s="1436"/>
      <c r="G15" s="566"/>
      <c r="H15" s="566"/>
      <c r="I15" s="781"/>
      <c r="J15" s="781"/>
      <c r="K15" s="781"/>
      <c r="L15" s="781"/>
      <c r="M15" s="781"/>
      <c r="N15" s="781"/>
      <c r="O15" s="781"/>
      <c r="P15" s="781"/>
      <c r="Q15" s="781"/>
      <c r="R15" s="781"/>
    </row>
    <row r="16" spans="1:18" s="2437" customFormat="1" ht="12.75" customHeight="1" thickBot="1">
      <c r="A16" s="2430" t="s">
        <v>314</v>
      </c>
      <c r="B16" s="2430" t="s">
        <v>2</v>
      </c>
      <c r="C16" s="2431"/>
      <c r="D16" s="2432"/>
      <c r="E16" s="2433"/>
      <c r="F16" s="2434"/>
      <c r="G16" s="2435"/>
      <c r="H16" s="2433"/>
      <c r="I16" s="2433"/>
      <c r="J16" s="2433"/>
      <c r="K16" s="2433"/>
      <c r="L16" s="2433"/>
      <c r="M16" s="2433"/>
      <c r="N16" s="2433"/>
      <c r="O16" s="2433"/>
      <c r="P16" s="2436"/>
      <c r="Q16" s="2433"/>
      <c r="R16" s="2436"/>
    </row>
    <row r="17" spans="1:18" s="2437" customFormat="1" ht="12.75" customHeight="1">
      <c r="A17" s="2438"/>
      <c r="B17" s="2438"/>
      <c r="C17" s="2439" t="s">
        <v>316</v>
      </c>
      <c r="D17" s="2440" t="s">
        <v>318</v>
      </c>
      <c r="E17" s="2441" t="s">
        <v>1169</v>
      </c>
      <c r="F17" s="2442"/>
      <c r="G17" s="2441" t="s">
        <v>321</v>
      </c>
      <c r="H17" s="2442"/>
      <c r="I17" s="2441" t="s">
        <v>322</v>
      </c>
      <c r="J17" s="2442"/>
      <c r="K17" s="2441" t="s">
        <v>231</v>
      </c>
      <c r="L17" s="2442"/>
      <c r="M17" s="2441" t="s">
        <v>323</v>
      </c>
      <c r="N17" s="2442"/>
      <c r="O17" s="2441" t="s">
        <v>222</v>
      </c>
      <c r="P17" s="2442"/>
      <c r="Q17" s="2441" t="s">
        <v>837</v>
      </c>
      <c r="R17" s="2442"/>
    </row>
    <row r="18" spans="1:18" s="2437" customFormat="1" ht="12.75" customHeight="1" thickBot="1">
      <c r="A18" s="2443"/>
      <c r="B18" s="2443"/>
      <c r="C18" s="2444"/>
      <c r="D18" s="2445"/>
      <c r="E18" s="2446" t="s">
        <v>333</v>
      </c>
      <c r="F18" s="2447" t="s">
        <v>319</v>
      </c>
      <c r="G18" s="2446" t="s">
        <v>333</v>
      </c>
      <c r="H18" s="2448" t="s">
        <v>319</v>
      </c>
      <c r="I18" s="2446" t="s">
        <v>333</v>
      </c>
      <c r="J18" s="2448" t="s">
        <v>319</v>
      </c>
      <c r="K18" s="2446" t="s">
        <v>333</v>
      </c>
      <c r="L18" s="2448" t="s">
        <v>319</v>
      </c>
      <c r="M18" s="2446" t="s">
        <v>333</v>
      </c>
      <c r="N18" s="2448" t="s">
        <v>319</v>
      </c>
      <c r="O18" s="2446" t="s">
        <v>333</v>
      </c>
      <c r="P18" s="2448" t="s">
        <v>319</v>
      </c>
      <c r="Q18" s="2446" t="s">
        <v>333</v>
      </c>
      <c r="R18" s="2448" t="s">
        <v>319</v>
      </c>
    </row>
    <row r="19" spans="1:18" s="1448" customFormat="1" ht="4.5" customHeight="1" thickBot="1">
      <c r="A19" s="1479"/>
      <c r="B19" s="2449"/>
      <c r="C19" s="1480"/>
      <c r="D19" s="1481"/>
      <c r="E19" s="1483"/>
      <c r="F19" s="1481"/>
      <c r="G19" s="1483"/>
      <c r="H19" s="1483"/>
      <c r="I19" s="1483"/>
      <c r="J19" s="1483"/>
      <c r="K19" s="1483"/>
      <c r="L19" s="1483"/>
      <c r="M19" s="1483"/>
      <c r="N19" s="1483"/>
      <c r="O19" s="1483"/>
      <c r="P19" s="1483"/>
      <c r="Q19" s="1483"/>
      <c r="R19" s="1483"/>
    </row>
    <row r="20" spans="1:18" s="1448" customFormat="1" ht="16.5" customHeight="1">
      <c r="A20" s="2450"/>
      <c r="B20" s="2451"/>
      <c r="C20" s="2452"/>
      <c r="D20" s="2452"/>
      <c r="E20" s="2452"/>
      <c r="F20" s="2453"/>
      <c r="G20" s="2454"/>
      <c r="H20" s="2453"/>
      <c r="I20" s="2455"/>
      <c r="J20" s="2456"/>
      <c r="K20" s="2455"/>
      <c r="L20" s="2456"/>
      <c r="M20" s="2457"/>
      <c r="N20" s="2456"/>
      <c r="O20" s="2457"/>
      <c r="P20" s="2456"/>
      <c r="Q20" s="2457"/>
      <c r="R20" s="2456"/>
    </row>
    <row r="21" spans="1:18" s="1448" customFormat="1" ht="37.5" customHeight="1">
      <c r="A21" s="2458"/>
      <c r="B21" s="2459"/>
      <c r="C21" s="2460"/>
      <c r="D21" s="2461"/>
      <c r="E21" s="2462"/>
      <c r="F21" s="2463"/>
      <c r="G21" s="2464"/>
      <c r="H21" s="2463"/>
      <c r="I21" s="2465"/>
      <c r="J21" s="2466"/>
      <c r="K21" s="2465"/>
      <c r="L21" s="2466"/>
      <c r="M21" s="2465"/>
      <c r="N21" s="2466"/>
      <c r="O21" s="2465"/>
      <c r="P21" s="2466"/>
      <c r="Q21" s="2465"/>
      <c r="R21" s="2466"/>
    </row>
    <row r="22" spans="1:18" s="1448" customFormat="1" ht="37.5" customHeight="1">
      <c r="A22" s="2458"/>
      <c r="B22" s="2459"/>
      <c r="C22" s="2461"/>
      <c r="D22" s="2461"/>
      <c r="E22" s="2461"/>
      <c r="F22" s="2466"/>
      <c r="G22" s="2466"/>
      <c r="H22" s="2466"/>
      <c r="I22" s="2467"/>
      <c r="J22" s="2466"/>
      <c r="K22" s="2466"/>
      <c r="L22" s="2466"/>
      <c r="M22" s="2465"/>
      <c r="N22" s="2466"/>
      <c r="O22" s="2465"/>
      <c r="P22" s="2466"/>
      <c r="Q22" s="2465"/>
      <c r="R22" s="2466"/>
    </row>
    <row r="23" spans="1:18" s="1448" customFormat="1" ht="37.5" customHeight="1">
      <c r="A23" s="2468"/>
      <c r="B23" s="2459"/>
      <c r="C23" s="2461"/>
      <c r="D23" s="2461"/>
      <c r="E23" s="2461"/>
      <c r="F23" s="2466"/>
      <c r="G23" s="2466"/>
      <c r="H23" s="2466"/>
      <c r="I23" s="2467"/>
      <c r="J23" s="2466"/>
      <c r="K23" s="2466"/>
      <c r="L23" s="2466"/>
      <c r="M23" s="2465"/>
      <c r="N23" s="2466"/>
      <c r="O23" s="2465"/>
      <c r="P23" s="2466"/>
      <c r="Q23" s="2465"/>
      <c r="R23" s="2466"/>
    </row>
    <row r="24" spans="1:18" s="1448" customFormat="1" ht="37.5" customHeight="1">
      <c r="A24" s="2468"/>
      <c r="B24" s="2459"/>
      <c r="C24" s="2461"/>
      <c r="D24" s="2461"/>
      <c r="E24" s="2461"/>
      <c r="F24" s="2466"/>
      <c r="G24" s="2466"/>
      <c r="H24" s="2466"/>
      <c r="I24" s="2467"/>
      <c r="J24" s="2466"/>
      <c r="K24" s="2466"/>
      <c r="L24" s="2466"/>
      <c r="M24" s="2465"/>
      <c r="N24" s="2466"/>
      <c r="O24" s="2465"/>
      <c r="P24" s="2466"/>
      <c r="Q24" s="2465"/>
      <c r="R24" s="2466"/>
    </row>
    <row r="25" spans="1:18" s="1448" customFormat="1" ht="37.5" customHeight="1">
      <c r="A25" s="2458"/>
      <c r="B25" s="2459"/>
      <c r="C25" s="2461"/>
      <c r="D25" s="2461"/>
      <c r="E25" s="2461"/>
      <c r="F25" s="2466"/>
      <c r="G25" s="2466"/>
      <c r="H25" s="2466"/>
      <c r="I25" s="2467"/>
      <c r="J25" s="2466"/>
      <c r="K25" s="2466"/>
      <c r="L25" s="2466"/>
      <c r="M25" s="2465"/>
      <c r="N25" s="2466"/>
      <c r="O25" s="2465"/>
      <c r="P25" s="2466"/>
      <c r="Q25" s="2465"/>
      <c r="R25" s="2466"/>
    </row>
    <row r="26" spans="1:18" s="1448" customFormat="1" ht="37.5" customHeight="1">
      <c r="A26" s="2458"/>
      <c r="B26" s="2459"/>
      <c r="C26" s="2461"/>
      <c r="D26" s="2461"/>
      <c r="E26" s="2461"/>
      <c r="F26" s="2466"/>
      <c r="G26" s="2466"/>
      <c r="H26" s="2466"/>
      <c r="I26" s="2467"/>
      <c r="J26" s="2466"/>
      <c r="K26" s="2466"/>
      <c r="L26" s="2466"/>
      <c r="M26" s="2465"/>
      <c r="N26" s="2466"/>
      <c r="O26" s="2465"/>
      <c r="P26" s="2466"/>
      <c r="Q26" s="2465"/>
      <c r="R26" s="2466"/>
    </row>
    <row r="27" spans="1:18" s="1448" customFormat="1" ht="37.5" customHeight="1">
      <c r="A27" s="2469"/>
      <c r="B27" s="2470"/>
      <c r="C27" s="2471"/>
      <c r="D27" s="2471"/>
      <c r="E27" s="2471"/>
      <c r="F27" s="2472"/>
      <c r="G27" s="2472"/>
      <c r="H27" s="2472"/>
      <c r="I27" s="2473"/>
      <c r="J27" s="2472"/>
      <c r="K27" s="2472"/>
      <c r="L27" s="2472"/>
      <c r="M27" s="2474"/>
      <c r="N27" s="2472"/>
      <c r="O27" s="2474"/>
      <c r="P27" s="2472"/>
      <c r="Q27" s="2474"/>
      <c r="R27" s="2472"/>
    </row>
    <row r="28" spans="1:18" s="1480" customFormat="1" ht="37.5" customHeight="1">
      <c r="A28" s="2475"/>
      <c r="B28" s="2459"/>
      <c r="C28" s="2461"/>
      <c r="D28" s="2461"/>
      <c r="E28" s="2476"/>
      <c r="F28" s="2477"/>
      <c r="G28" s="2461"/>
      <c r="H28" s="2478"/>
      <c r="I28" s="2461"/>
      <c r="J28" s="2478"/>
      <c r="K28" s="2466"/>
      <c r="L28" s="2466"/>
      <c r="M28" s="2465"/>
      <c r="N28" s="2466"/>
      <c r="O28" s="2465"/>
      <c r="P28" s="2466"/>
      <c r="Q28" s="2465"/>
      <c r="R28" s="2466"/>
    </row>
    <row r="29" spans="1:18" s="1480" customFormat="1" ht="37.5" customHeight="1">
      <c r="A29" s="2475"/>
      <c r="B29" s="2459"/>
      <c r="C29" s="2461"/>
      <c r="D29" s="2461"/>
      <c r="E29" s="2476"/>
      <c r="F29" s="2477"/>
      <c r="G29" s="2461"/>
      <c r="H29" s="2478"/>
      <c r="I29" s="2461"/>
      <c r="J29" s="2478"/>
      <c r="K29" s="2466"/>
      <c r="L29" s="2466"/>
      <c r="M29" s="2465"/>
      <c r="N29" s="2466"/>
      <c r="O29" s="2465"/>
      <c r="P29" s="2466"/>
      <c r="Q29" s="2465"/>
      <c r="R29" s="2466"/>
    </row>
    <row r="30" spans="1:18" s="1480" customFormat="1" ht="37.5" customHeight="1">
      <c r="A30" s="2475"/>
      <c r="B30" s="2459"/>
      <c r="C30" s="2461"/>
      <c r="D30" s="2461"/>
      <c r="E30" s="2476"/>
      <c r="F30" s="2477"/>
      <c r="G30" s="2461"/>
      <c r="H30" s="2478"/>
      <c r="I30" s="2461"/>
      <c r="J30" s="2478"/>
      <c r="K30" s="2466"/>
      <c r="L30" s="2466"/>
      <c r="M30" s="2465"/>
      <c r="N30" s="2466"/>
      <c r="O30" s="2465"/>
      <c r="P30" s="2466"/>
      <c r="Q30" s="2465"/>
      <c r="R30" s="2466"/>
    </row>
    <row r="31" spans="1:18" s="1480" customFormat="1" ht="37.5" customHeight="1">
      <c r="A31" s="2475"/>
      <c r="B31" s="2459"/>
      <c r="C31" s="2461"/>
      <c r="D31" s="2461"/>
      <c r="E31" s="2476"/>
      <c r="F31" s="2477"/>
      <c r="G31" s="2461"/>
      <c r="H31" s="2478"/>
      <c r="I31" s="2461"/>
      <c r="J31" s="2478"/>
      <c r="K31" s="2466"/>
      <c r="L31" s="2466"/>
      <c r="M31" s="2465"/>
      <c r="N31" s="2466"/>
      <c r="O31" s="2465"/>
      <c r="P31" s="2466"/>
      <c r="Q31" s="2465"/>
      <c r="R31" s="2466"/>
    </row>
    <row r="32" spans="1:18" s="1480" customFormat="1" ht="37.5" customHeight="1">
      <c r="A32" s="2475"/>
      <c r="B32" s="2459"/>
      <c r="C32" s="2461"/>
      <c r="D32" s="2461"/>
      <c r="E32" s="2476"/>
      <c r="F32" s="2477"/>
      <c r="G32" s="2461"/>
      <c r="H32" s="2478"/>
      <c r="I32" s="2461"/>
      <c r="J32" s="2478"/>
      <c r="K32" s="2466"/>
      <c r="L32" s="2466"/>
      <c r="M32" s="2465"/>
      <c r="N32" s="2466"/>
      <c r="O32" s="2465"/>
      <c r="P32" s="2466"/>
      <c r="Q32" s="2465"/>
      <c r="R32" s="2466"/>
    </row>
    <row r="33" spans="1:18" s="1480" customFormat="1" ht="37.5" customHeight="1">
      <c r="A33" s="2475"/>
      <c r="B33" s="2459"/>
      <c r="C33" s="2461"/>
      <c r="D33" s="2461"/>
      <c r="E33" s="2476"/>
      <c r="F33" s="2477"/>
      <c r="G33" s="2461"/>
      <c r="H33" s="2478"/>
      <c r="I33" s="2461"/>
      <c r="J33" s="2478"/>
      <c r="K33" s="2466"/>
      <c r="L33" s="2466"/>
      <c r="M33" s="2465"/>
      <c r="N33" s="2466"/>
      <c r="O33" s="2465"/>
      <c r="P33" s="2466"/>
      <c r="Q33" s="2465"/>
      <c r="R33" s="2466"/>
    </row>
    <row r="34" spans="1:18" s="1480" customFormat="1" ht="37.5" customHeight="1">
      <c r="A34" s="2475"/>
      <c r="B34" s="2459"/>
      <c r="C34" s="2461"/>
      <c r="D34" s="2461"/>
      <c r="E34" s="2476"/>
      <c r="F34" s="2477"/>
      <c r="G34" s="2461"/>
      <c r="H34" s="2478"/>
      <c r="I34" s="2461"/>
      <c r="J34" s="2478"/>
      <c r="K34" s="2466"/>
      <c r="L34" s="2466"/>
      <c r="M34" s="2465"/>
      <c r="N34" s="2466"/>
      <c r="O34" s="2465"/>
      <c r="P34" s="2466"/>
      <c r="Q34" s="2465"/>
      <c r="R34" s="2466"/>
    </row>
    <row r="35" spans="1:18" s="1480" customFormat="1" ht="37.5" customHeight="1">
      <c r="A35" s="2475"/>
      <c r="B35" s="2459"/>
      <c r="C35" s="2461"/>
      <c r="D35" s="2461"/>
      <c r="E35" s="2476"/>
      <c r="F35" s="2476"/>
      <c r="G35" s="2476"/>
      <c r="H35" s="2476"/>
      <c r="I35" s="2461"/>
      <c r="J35" s="2478"/>
      <c r="K35" s="2466"/>
      <c r="L35" s="2466"/>
      <c r="M35" s="2465"/>
      <c r="N35" s="2466"/>
      <c r="O35" s="2465"/>
      <c r="P35" s="2466"/>
      <c r="Q35" s="2465"/>
      <c r="R35" s="2466"/>
    </row>
    <row r="36" spans="1:18" s="1480" customFormat="1" ht="37.5" customHeight="1">
      <c r="A36" s="2475"/>
      <c r="B36" s="2459"/>
      <c r="C36" s="2461"/>
      <c r="D36" s="2461"/>
      <c r="E36" s="2476"/>
      <c r="F36" s="2476"/>
      <c r="G36" s="2476"/>
      <c r="H36" s="2476"/>
      <c r="I36" s="2461"/>
      <c r="J36" s="2478"/>
      <c r="K36" s="2466"/>
      <c r="L36" s="2466"/>
      <c r="M36" s="2465"/>
      <c r="N36" s="2466"/>
      <c r="O36" s="2465"/>
      <c r="P36" s="2466"/>
      <c r="Q36" s="2465"/>
      <c r="R36" s="2466"/>
    </row>
    <row r="37" spans="1:18" s="1480" customFormat="1" ht="37.5" customHeight="1">
      <c r="A37" s="2479"/>
      <c r="B37" s="2476"/>
      <c r="C37" s="2476"/>
      <c r="D37" s="2461"/>
      <c r="E37" s="2476"/>
      <c r="F37" s="2477"/>
      <c r="G37" s="2461"/>
      <c r="H37" s="2478"/>
      <c r="I37" s="2461"/>
      <c r="J37" s="2478"/>
      <c r="K37" s="2466"/>
      <c r="L37" s="2466"/>
      <c r="M37" s="2465"/>
      <c r="N37" s="2466"/>
      <c r="O37" s="2465"/>
      <c r="P37" s="2466"/>
      <c r="Q37" s="2465"/>
      <c r="R37" s="2466"/>
    </row>
    <row r="38" spans="1:18" s="1480" customFormat="1" ht="37.5" customHeight="1">
      <c r="A38" s="2479"/>
      <c r="B38" s="2476"/>
      <c r="C38" s="2476"/>
      <c r="D38" s="2480"/>
      <c r="E38" s="2476"/>
      <c r="F38" s="2477"/>
      <c r="G38" s="2480"/>
      <c r="H38" s="2481"/>
      <c r="I38" s="2480"/>
      <c r="J38" s="2481"/>
      <c r="K38" s="2480"/>
      <c r="L38" s="2481"/>
      <c r="M38" s="2480"/>
      <c r="N38" s="2481"/>
      <c r="O38" s="2480"/>
      <c r="P38" s="2481"/>
      <c r="Q38" s="2480"/>
      <c r="R38" s="2481"/>
    </row>
    <row r="39" spans="1:18" s="2488" customFormat="1" ht="37.5" customHeight="1">
      <c r="A39" s="2482"/>
      <c r="B39" s="2483"/>
      <c r="C39" s="2484" t="s">
        <v>1170</v>
      </c>
      <c r="D39" s="2484"/>
      <c r="E39" s="2484"/>
      <c r="F39" s="2485"/>
      <c r="G39" s="2486"/>
      <c r="H39" s="2485"/>
      <c r="I39" s="2487" t="s">
        <v>1171</v>
      </c>
      <c r="J39" s="2485"/>
      <c r="K39" s="2487" t="s">
        <v>1171</v>
      </c>
      <c r="L39" s="2485"/>
      <c r="M39" s="2487" t="s">
        <v>1171</v>
      </c>
      <c r="N39" s="2485"/>
      <c r="O39" s="2487" t="s">
        <v>1171</v>
      </c>
      <c r="P39" s="2485"/>
      <c r="Q39" s="2487" t="s">
        <v>1171</v>
      </c>
      <c r="R39" s="2485"/>
    </row>
    <row r="40" spans="1:18" ht="20.25" customHeight="1"/>
    <row r="41" spans="1:18" ht="20.25" customHeight="1">
      <c r="L41" s="2489"/>
      <c r="P41" s="1655"/>
    </row>
    <row r="42" spans="1:18" ht="20.25" customHeight="1">
      <c r="L42" s="1656"/>
      <c r="N42" s="1655"/>
    </row>
    <row r="43" spans="1:18" ht="20.25" customHeight="1"/>
    <row r="44" spans="1:18" ht="20.25" customHeight="1">
      <c r="R44" s="1655"/>
    </row>
    <row r="45" spans="1:18" ht="20.25" customHeight="1">
      <c r="L45" s="1656"/>
      <c r="Q45" s="1655"/>
    </row>
    <row r="46" spans="1:18" ht="20.25" customHeight="1"/>
    <row r="47" spans="1:18" ht="20.25" customHeight="1"/>
    <row r="48" spans="1:18" ht="20.25" customHeight="1"/>
    <row r="49" spans="1:18" ht="20.25" customHeight="1">
      <c r="N49" s="1655"/>
    </row>
    <row r="50" spans="1:18" ht="20.25" customHeight="1"/>
    <row r="51" spans="1:18" ht="20.25" customHeight="1"/>
    <row r="52" spans="1:18" ht="20.25" customHeight="1"/>
    <row r="53" spans="1:18" ht="30" customHeight="1">
      <c r="A53" s="2490"/>
      <c r="B53" s="2490"/>
      <c r="C53" s="2490"/>
      <c r="D53" s="2490"/>
      <c r="E53" s="2490"/>
      <c r="F53" s="2490"/>
      <c r="G53" s="2490"/>
      <c r="H53" s="2490"/>
      <c r="I53" s="2490"/>
      <c r="J53" s="2490"/>
      <c r="K53" s="2490"/>
      <c r="L53" s="2490"/>
      <c r="M53" s="2490"/>
      <c r="N53" s="2490"/>
      <c r="O53" s="2490"/>
      <c r="P53" s="2490"/>
      <c r="Q53" s="2490"/>
      <c r="R53" s="2490"/>
    </row>
    <row r="54" spans="1:18" ht="20.25" customHeight="1"/>
  </sheetData>
  <mergeCells count="15">
    <mergeCell ref="A16:A18"/>
    <mergeCell ref="B16:B18"/>
    <mergeCell ref="C39:E39"/>
    <mergeCell ref="A8:B8"/>
    <mergeCell ref="A9:B9"/>
    <mergeCell ref="A10:R10"/>
    <mergeCell ref="B11:E11"/>
    <mergeCell ref="G11:N13"/>
    <mergeCell ref="B14:E14"/>
    <mergeCell ref="A2:R2"/>
    <mergeCell ref="A3:R3"/>
    <mergeCell ref="A4:R4"/>
    <mergeCell ref="A6:B6"/>
    <mergeCell ref="C6:Q6"/>
    <mergeCell ref="A7:B7"/>
  </mergeCells>
  <printOptions horizontalCentered="1"/>
  <pageMargins left="0.39370078740157483" right="0.19685039370078741" top="0.39370078740157483" bottom="0.39370078740157483" header="0" footer="0"/>
  <pageSetup scale="32" orientation="landscape" r:id="rId1"/>
  <headerFooter alignWithMargins="0">
    <oddHeader>&amp;R&amp;"Arial,Negrita"&amp;12&amp;K000000FORMATO E.P. 012.13</oddHeader>
    <oddFooter>Página &amp;P de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E81"/>
  <sheetViews>
    <sheetView view="pageBreakPreview" zoomScaleSheetLayoutView="69" workbookViewId="0">
      <selection activeCell="D6" sqref="D6:D7"/>
    </sheetView>
  </sheetViews>
  <sheetFormatPr baseColWidth="10" defaultColWidth="1.85546875" defaultRowHeight="14.25"/>
  <cols>
    <col min="1" max="1" width="2.140625" style="2591" customWidth="1"/>
    <col min="2" max="2" width="19.140625" style="2591" customWidth="1"/>
    <col min="3" max="65" width="1.85546875" style="2591" customWidth="1"/>
    <col min="66" max="66" width="2.42578125" style="2591" customWidth="1"/>
    <col min="67" max="82" width="1.85546875" style="2591"/>
    <col min="83" max="256" width="1.85546875" style="2594"/>
    <col min="257" max="257" width="2.140625" style="2594" customWidth="1"/>
    <col min="258" max="258" width="19.140625" style="2594" customWidth="1"/>
    <col min="259" max="321" width="1.85546875" style="2594" customWidth="1"/>
    <col min="322" max="322" width="2.42578125" style="2594" customWidth="1"/>
    <col min="323" max="512" width="1.85546875" style="2594"/>
    <col min="513" max="513" width="2.140625" style="2594" customWidth="1"/>
    <col min="514" max="514" width="19.140625" style="2594" customWidth="1"/>
    <col min="515" max="577" width="1.85546875" style="2594" customWidth="1"/>
    <col min="578" max="578" width="2.42578125" style="2594" customWidth="1"/>
    <col min="579" max="768" width="1.85546875" style="2594"/>
    <col min="769" max="769" width="2.140625" style="2594" customWidth="1"/>
    <col min="770" max="770" width="19.140625" style="2594" customWidth="1"/>
    <col min="771" max="833" width="1.85546875" style="2594" customWidth="1"/>
    <col min="834" max="834" width="2.42578125" style="2594" customWidth="1"/>
    <col min="835" max="1024" width="1.85546875" style="2594"/>
    <col min="1025" max="1025" width="2.140625" style="2594" customWidth="1"/>
    <col min="1026" max="1026" width="19.140625" style="2594" customWidth="1"/>
    <col min="1027" max="1089" width="1.85546875" style="2594" customWidth="1"/>
    <col min="1090" max="1090" width="2.42578125" style="2594" customWidth="1"/>
    <col min="1091" max="1280" width="1.85546875" style="2594"/>
    <col min="1281" max="1281" width="2.140625" style="2594" customWidth="1"/>
    <col min="1282" max="1282" width="19.140625" style="2594" customWidth="1"/>
    <col min="1283" max="1345" width="1.85546875" style="2594" customWidth="1"/>
    <col min="1346" max="1346" width="2.42578125" style="2594" customWidth="1"/>
    <col min="1347" max="1536" width="1.85546875" style="2594"/>
    <col min="1537" max="1537" width="2.140625" style="2594" customWidth="1"/>
    <col min="1538" max="1538" width="19.140625" style="2594" customWidth="1"/>
    <col min="1539" max="1601" width="1.85546875" style="2594" customWidth="1"/>
    <col min="1602" max="1602" width="2.42578125" style="2594" customWidth="1"/>
    <col min="1603" max="1792" width="1.85546875" style="2594"/>
    <col min="1793" max="1793" width="2.140625" style="2594" customWidth="1"/>
    <col min="1794" max="1794" width="19.140625" style="2594" customWidth="1"/>
    <col min="1795" max="1857" width="1.85546875" style="2594" customWidth="1"/>
    <col min="1858" max="1858" width="2.42578125" style="2594" customWidth="1"/>
    <col min="1859" max="2048" width="1.85546875" style="2594"/>
    <col min="2049" max="2049" width="2.140625" style="2594" customWidth="1"/>
    <col min="2050" max="2050" width="19.140625" style="2594" customWidth="1"/>
    <col min="2051" max="2113" width="1.85546875" style="2594" customWidth="1"/>
    <col min="2114" max="2114" width="2.42578125" style="2594" customWidth="1"/>
    <col min="2115" max="2304" width="1.85546875" style="2594"/>
    <col min="2305" max="2305" width="2.140625" style="2594" customWidth="1"/>
    <col min="2306" max="2306" width="19.140625" style="2594" customWidth="1"/>
    <col min="2307" max="2369" width="1.85546875" style="2594" customWidth="1"/>
    <col min="2370" max="2370" width="2.42578125" style="2594" customWidth="1"/>
    <col min="2371" max="2560" width="1.85546875" style="2594"/>
    <col min="2561" max="2561" width="2.140625" style="2594" customWidth="1"/>
    <col min="2562" max="2562" width="19.140625" style="2594" customWidth="1"/>
    <col min="2563" max="2625" width="1.85546875" style="2594" customWidth="1"/>
    <col min="2626" max="2626" width="2.42578125" style="2594" customWidth="1"/>
    <col min="2627" max="2816" width="1.85546875" style="2594"/>
    <col min="2817" max="2817" width="2.140625" style="2594" customWidth="1"/>
    <col min="2818" max="2818" width="19.140625" style="2594" customWidth="1"/>
    <col min="2819" max="2881" width="1.85546875" style="2594" customWidth="1"/>
    <col min="2882" max="2882" width="2.42578125" style="2594" customWidth="1"/>
    <col min="2883" max="3072" width="1.85546875" style="2594"/>
    <col min="3073" max="3073" width="2.140625" style="2594" customWidth="1"/>
    <col min="3074" max="3074" width="19.140625" style="2594" customWidth="1"/>
    <col min="3075" max="3137" width="1.85546875" style="2594" customWidth="1"/>
    <col min="3138" max="3138" width="2.42578125" style="2594" customWidth="1"/>
    <col min="3139" max="3328" width="1.85546875" style="2594"/>
    <col min="3329" max="3329" width="2.140625" style="2594" customWidth="1"/>
    <col min="3330" max="3330" width="19.140625" style="2594" customWidth="1"/>
    <col min="3331" max="3393" width="1.85546875" style="2594" customWidth="1"/>
    <col min="3394" max="3394" width="2.42578125" style="2594" customWidth="1"/>
    <col min="3395" max="3584" width="1.85546875" style="2594"/>
    <col min="3585" max="3585" width="2.140625" style="2594" customWidth="1"/>
    <col min="3586" max="3586" width="19.140625" style="2594" customWidth="1"/>
    <col min="3587" max="3649" width="1.85546875" style="2594" customWidth="1"/>
    <col min="3650" max="3650" width="2.42578125" style="2594" customWidth="1"/>
    <col min="3651" max="3840" width="1.85546875" style="2594"/>
    <col min="3841" max="3841" width="2.140625" style="2594" customWidth="1"/>
    <col min="3842" max="3842" width="19.140625" style="2594" customWidth="1"/>
    <col min="3843" max="3905" width="1.85546875" style="2594" customWidth="1"/>
    <col min="3906" max="3906" width="2.42578125" style="2594" customWidth="1"/>
    <col min="3907" max="4096" width="1.85546875" style="2594"/>
    <col min="4097" max="4097" width="2.140625" style="2594" customWidth="1"/>
    <col min="4098" max="4098" width="19.140625" style="2594" customWidth="1"/>
    <col min="4099" max="4161" width="1.85546875" style="2594" customWidth="1"/>
    <col min="4162" max="4162" width="2.42578125" style="2594" customWidth="1"/>
    <col min="4163" max="4352" width="1.85546875" style="2594"/>
    <col min="4353" max="4353" width="2.140625" style="2594" customWidth="1"/>
    <col min="4354" max="4354" width="19.140625" style="2594" customWidth="1"/>
    <col min="4355" max="4417" width="1.85546875" style="2594" customWidth="1"/>
    <col min="4418" max="4418" width="2.42578125" style="2594" customWidth="1"/>
    <col min="4419" max="4608" width="1.85546875" style="2594"/>
    <col min="4609" max="4609" width="2.140625" style="2594" customWidth="1"/>
    <col min="4610" max="4610" width="19.140625" style="2594" customWidth="1"/>
    <col min="4611" max="4673" width="1.85546875" style="2594" customWidth="1"/>
    <col min="4674" max="4674" width="2.42578125" style="2594" customWidth="1"/>
    <col min="4675" max="4864" width="1.85546875" style="2594"/>
    <col min="4865" max="4865" width="2.140625" style="2594" customWidth="1"/>
    <col min="4866" max="4866" width="19.140625" style="2594" customWidth="1"/>
    <col min="4867" max="4929" width="1.85546875" style="2594" customWidth="1"/>
    <col min="4930" max="4930" width="2.42578125" style="2594" customWidth="1"/>
    <col min="4931" max="5120" width="1.85546875" style="2594"/>
    <col min="5121" max="5121" width="2.140625" style="2594" customWidth="1"/>
    <col min="5122" max="5122" width="19.140625" style="2594" customWidth="1"/>
    <col min="5123" max="5185" width="1.85546875" style="2594" customWidth="1"/>
    <col min="5186" max="5186" width="2.42578125" style="2594" customWidth="1"/>
    <col min="5187" max="5376" width="1.85546875" style="2594"/>
    <col min="5377" max="5377" width="2.140625" style="2594" customWidth="1"/>
    <col min="5378" max="5378" width="19.140625" style="2594" customWidth="1"/>
    <col min="5379" max="5441" width="1.85546875" style="2594" customWidth="1"/>
    <col min="5442" max="5442" width="2.42578125" style="2594" customWidth="1"/>
    <col min="5443" max="5632" width="1.85546875" style="2594"/>
    <col min="5633" max="5633" width="2.140625" style="2594" customWidth="1"/>
    <col min="5634" max="5634" width="19.140625" style="2594" customWidth="1"/>
    <col min="5635" max="5697" width="1.85546875" style="2594" customWidth="1"/>
    <col min="5698" max="5698" width="2.42578125" style="2594" customWidth="1"/>
    <col min="5699" max="5888" width="1.85546875" style="2594"/>
    <col min="5889" max="5889" width="2.140625" style="2594" customWidth="1"/>
    <col min="5890" max="5890" width="19.140625" style="2594" customWidth="1"/>
    <col min="5891" max="5953" width="1.85546875" style="2594" customWidth="1"/>
    <col min="5954" max="5954" width="2.42578125" style="2594" customWidth="1"/>
    <col min="5955" max="6144" width="1.85546875" style="2594"/>
    <col min="6145" max="6145" width="2.140625" style="2594" customWidth="1"/>
    <col min="6146" max="6146" width="19.140625" style="2594" customWidth="1"/>
    <col min="6147" max="6209" width="1.85546875" style="2594" customWidth="1"/>
    <col min="6210" max="6210" width="2.42578125" style="2594" customWidth="1"/>
    <col min="6211" max="6400" width="1.85546875" style="2594"/>
    <col min="6401" max="6401" width="2.140625" style="2594" customWidth="1"/>
    <col min="6402" max="6402" width="19.140625" style="2594" customWidth="1"/>
    <col min="6403" max="6465" width="1.85546875" style="2594" customWidth="1"/>
    <col min="6466" max="6466" width="2.42578125" style="2594" customWidth="1"/>
    <col min="6467" max="6656" width="1.85546875" style="2594"/>
    <col min="6657" max="6657" width="2.140625" style="2594" customWidth="1"/>
    <col min="6658" max="6658" width="19.140625" style="2594" customWidth="1"/>
    <col min="6659" max="6721" width="1.85546875" style="2594" customWidth="1"/>
    <col min="6722" max="6722" width="2.42578125" style="2594" customWidth="1"/>
    <col min="6723" max="6912" width="1.85546875" style="2594"/>
    <col min="6913" max="6913" width="2.140625" style="2594" customWidth="1"/>
    <col min="6914" max="6914" width="19.140625" style="2594" customWidth="1"/>
    <col min="6915" max="6977" width="1.85546875" style="2594" customWidth="1"/>
    <col min="6978" max="6978" width="2.42578125" style="2594" customWidth="1"/>
    <col min="6979" max="7168" width="1.85546875" style="2594"/>
    <col min="7169" max="7169" width="2.140625" style="2594" customWidth="1"/>
    <col min="7170" max="7170" width="19.140625" style="2594" customWidth="1"/>
    <col min="7171" max="7233" width="1.85546875" style="2594" customWidth="1"/>
    <col min="7234" max="7234" width="2.42578125" style="2594" customWidth="1"/>
    <col min="7235" max="7424" width="1.85546875" style="2594"/>
    <col min="7425" max="7425" width="2.140625" style="2594" customWidth="1"/>
    <col min="7426" max="7426" width="19.140625" style="2594" customWidth="1"/>
    <col min="7427" max="7489" width="1.85546875" style="2594" customWidth="1"/>
    <col min="7490" max="7490" width="2.42578125" style="2594" customWidth="1"/>
    <col min="7491" max="7680" width="1.85546875" style="2594"/>
    <col min="7681" max="7681" width="2.140625" style="2594" customWidth="1"/>
    <col min="7682" max="7682" width="19.140625" style="2594" customWidth="1"/>
    <col min="7683" max="7745" width="1.85546875" style="2594" customWidth="1"/>
    <col min="7746" max="7746" width="2.42578125" style="2594" customWidth="1"/>
    <col min="7747" max="7936" width="1.85546875" style="2594"/>
    <col min="7937" max="7937" width="2.140625" style="2594" customWidth="1"/>
    <col min="7938" max="7938" width="19.140625" style="2594" customWidth="1"/>
    <col min="7939" max="8001" width="1.85546875" style="2594" customWidth="1"/>
    <col min="8002" max="8002" width="2.42578125" style="2594" customWidth="1"/>
    <col min="8003" max="8192" width="1.85546875" style="2594"/>
    <col min="8193" max="8193" width="2.140625" style="2594" customWidth="1"/>
    <col min="8194" max="8194" width="19.140625" style="2594" customWidth="1"/>
    <col min="8195" max="8257" width="1.85546875" style="2594" customWidth="1"/>
    <col min="8258" max="8258" width="2.42578125" style="2594" customWidth="1"/>
    <col min="8259" max="8448" width="1.85546875" style="2594"/>
    <col min="8449" max="8449" width="2.140625" style="2594" customWidth="1"/>
    <col min="8450" max="8450" width="19.140625" style="2594" customWidth="1"/>
    <col min="8451" max="8513" width="1.85546875" style="2594" customWidth="1"/>
    <col min="8514" max="8514" width="2.42578125" style="2594" customWidth="1"/>
    <col min="8515" max="8704" width="1.85546875" style="2594"/>
    <col min="8705" max="8705" width="2.140625" style="2594" customWidth="1"/>
    <col min="8706" max="8706" width="19.140625" style="2594" customWidth="1"/>
    <col min="8707" max="8769" width="1.85546875" style="2594" customWidth="1"/>
    <col min="8770" max="8770" width="2.42578125" style="2594" customWidth="1"/>
    <col min="8771" max="8960" width="1.85546875" style="2594"/>
    <col min="8961" max="8961" width="2.140625" style="2594" customWidth="1"/>
    <col min="8962" max="8962" width="19.140625" style="2594" customWidth="1"/>
    <col min="8963" max="9025" width="1.85546875" style="2594" customWidth="1"/>
    <col min="9026" max="9026" width="2.42578125" style="2594" customWidth="1"/>
    <col min="9027" max="9216" width="1.85546875" style="2594"/>
    <col min="9217" max="9217" width="2.140625" style="2594" customWidth="1"/>
    <col min="9218" max="9218" width="19.140625" style="2594" customWidth="1"/>
    <col min="9219" max="9281" width="1.85546875" style="2594" customWidth="1"/>
    <col min="9282" max="9282" width="2.42578125" style="2594" customWidth="1"/>
    <col min="9283" max="9472" width="1.85546875" style="2594"/>
    <col min="9473" max="9473" width="2.140625" style="2594" customWidth="1"/>
    <col min="9474" max="9474" width="19.140625" style="2594" customWidth="1"/>
    <col min="9475" max="9537" width="1.85546875" style="2594" customWidth="1"/>
    <col min="9538" max="9538" width="2.42578125" style="2594" customWidth="1"/>
    <col min="9539" max="9728" width="1.85546875" style="2594"/>
    <col min="9729" max="9729" width="2.140625" style="2594" customWidth="1"/>
    <col min="9730" max="9730" width="19.140625" style="2594" customWidth="1"/>
    <col min="9731" max="9793" width="1.85546875" style="2594" customWidth="1"/>
    <col min="9794" max="9794" width="2.42578125" style="2594" customWidth="1"/>
    <col min="9795" max="9984" width="1.85546875" style="2594"/>
    <col min="9985" max="9985" width="2.140625" style="2594" customWidth="1"/>
    <col min="9986" max="9986" width="19.140625" style="2594" customWidth="1"/>
    <col min="9987" max="10049" width="1.85546875" style="2594" customWidth="1"/>
    <col min="10050" max="10050" width="2.42578125" style="2594" customWidth="1"/>
    <col min="10051" max="10240" width="1.85546875" style="2594"/>
    <col min="10241" max="10241" width="2.140625" style="2594" customWidth="1"/>
    <col min="10242" max="10242" width="19.140625" style="2594" customWidth="1"/>
    <col min="10243" max="10305" width="1.85546875" style="2594" customWidth="1"/>
    <col min="10306" max="10306" width="2.42578125" style="2594" customWidth="1"/>
    <col min="10307" max="10496" width="1.85546875" style="2594"/>
    <col min="10497" max="10497" width="2.140625" style="2594" customWidth="1"/>
    <col min="10498" max="10498" width="19.140625" style="2594" customWidth="1"/>
    <col min="10499" max="10561" width="1.85546875" style="2594" customWidth="1"/>
    <col min="10562" max="10562" width="2.42578125" style="2594" customWidth="1"/>
    <col min="10563" max="10752" width="1.85546875" style="2594"/>
    <col min="10753" max="10753" width="2.140625" style="2594" customWidth="1"/>
    <col min="10754" max="10754" width="19.140625" style="2594" customWidth="1"/>
    <col min="10755" max="10817" width="1.85546875" style="2594" customWidth="1"/>
    <col min="10818" max="10818" width="2.42578125" style="2594" customWidth="1"/>
    <col min="10819" max="11008" width="1.85546875" style="2594"/>
    <col min="11009" max="11009" width="2.140625" style="2594" customWidth="1"/>
    <col min="11010" max="11010" width="19.140625" style="2594" customWidth="1"/>
    <col min="11011" max="11073" width="1.85546875" style="2594" customWidth="1"/>
    <col min="11074" max="11074" width="2.42578125" style="2594" customWidth="1"/>
    <col min="11075" max="11264" width="1.85546875" style="2594"/>
    <col min="11265" max="11265" width="2.140625" style="2594" customWidth="1"/>
    <col min="11266" max="11266" width="19.140625" style="2594" customWidth="1"/>
    <col min="11267" max="11329" width="1.85546875" style="2594" customWidth="1"/>
    <col min="11330" max="11330" width="2.42578125" style="2594" customWidth="1"/>
    <col min="11331" max="11520" width="1.85546875" style="2594"/>
    <col min="11521" max="11521" width="2.140625" style="2594" customWidth="1"/>
    <col min="11522" max="11522" width="19.140625" style="2594" customWidth="1"/>
    <col min="11523" max="11585" width="1.85546875" style="2594" customWidth="1"/>
    <col min="11586" max="11586" width="2.42578125" style="2594" customWidth="1"/>
    <col min="11587" max="11776" width="1.85546875" style="2594"/>
    <col min="11777" max="11777" width="2.140625" style="2594" customWidth="1"/>
    <col min="11778" max="11778" width="19.140625" style="2594" customWidth="1"/>
    <col min="11779" max="11841" width="1.85546875" style="2594" customWidth="1"/>
    <col min="11842" max="11842" width="2.42578125" style="2594" customWidth="1"/>
    <col min="11843" max="12032" width="1.85546875" style="2594"/>
    <col min="12033" max="12033" width="2.140625" style="2594" customWidth="1"/>
    <col min="12034" max="12034" width="19.140625" style="2594" customWidth="1"/>
    <col min="12035" max="12097" width="1.85546875" style="2594" customWidth="1"/>
    <col min="12098" max="12098" width="2.42578125" style="2594" customWidth="1"/>
    <col min="12099" max="12288" width="1.85546875" style="2594"/>
    <col min="12289" max="12289" width="2.140625" style="2594" customWidth="1"/>
    <col min="12290" max="12290" width="19.140625" style="2594" customWidth="1"/>
    <col min="12291" max="12353" width="1.85546875" style="2594" customWidth="1"/>
    <col min="12354" max="12354" width="2.42578125" style="2594" customWidth="1"/>
    <col min="12355" max="12544" width="1.85546875" style="2594"/>
    <col min="12545" max="12545" width="2.140625" style="2594" customWidth="1"/>
    <col min="12546" max="12546" width="19.140625" style="2594" customWidth="1"/>
    <col min="12547" max="12609" width="1.85546875" style="2594" customWidth="1"/>
    <col min="12610" max="12610" width="2.42578125" style="2594" customWidth="1"/>
    <col min="12611" max="12800" width="1.85546875" style="2594"/>
    <col min="12801" max="12801" width="2.140625" style="2594" customWidth="1"/>
    <col min="12802" max="12802" width="19.140625" style="2594" customWidth="1"/>
    <col min="12803" max="12865" width="1.85546875" style="2594" customWidth="1"/>
    <col min="12866" max="12866" width="2.42578125" style="2594" customWidth="1"/>
    <col min="12867" max="13056" width="1.85546875" style="2594"/>
    <col min="13057" max="13057" width="2.140625" style="2594" customWidth="1"/>
    <col min="13058" max="13058" width="19.140625" style="2594" customWidth="1"/>
    <col min="13059" max="13121" width="1.85546875" style="2594" customWidth="1"/>
    <col min="13122" max="13122" width="2.42578125" style="2594" customWidth="1"/>
    <col min="13123" max="13312" width="1.85546875" style="2594"/>
    <col min="13313" max="13313" width="2.140625" style="2594" customWidth="1"/>
    <col min="13314" max="13314" width="19.140625" style="2594" customWidth="1"/>
    <col min="13315" max="13377" width="1.85546875" style="2594" customWidth="1"/>
    <col min="13378" max="13378" width="2.42578125" style="2594" customWidth="1"/>
    <col min="13379" max="13568" width="1.85546875" style="2594"/>
    <col min="13569" max="13569" width="2.140625" style="2594" customWidth="1"/>
    <col min="13570" max="13570" width="19.140625" style="2594" customWidth="1"/>
    <col min="13571" max="13633" width="1.85546875" style="2594" customWidth="1"/>
    <col min="13634" max="13634" width="2.42578125" style="2594" customWidth="1"/>
    <col min="13635" max="13824" width="1.85546875" style="2594"/>
    <col min="13825" max="13825" width="2.140625" style="2594" customWidth="1"/>
    <col min="13826" max="13826" width="19.140625" style="2594" customWidth="1"/>
    <col min="13827" max="13889" width="1.85546875" style="2594" customWidth="1"/>
    <col min="13890" max="13890" width="2.42578125" style="2594" customWidth="1"/>
    <col min="13891" max="14080" width="1.85546875" style="2594"/>
    <col min="14081" max="14081" width="2.140625" style="2594" customWidth="1"/>
    <col min="14082" max="14082" width="19.140625" style="2594" customWidth="1"/>
    <col min="14083" max="14145" width="1.85546875" style="2594" customWidth="1"/>
    <col min="14146" max="14146" width="2.42578125" style="2594" customWidth="1"/>
    <col min="14147" max="14336" width="1.85546875" style="2594"/>
    <col min="14337" max="14337" width="2.140625" style="2594" customWidth="1"/>
    <col min="14338" max="14338" width="19.140625" style="2594" customWidth="1"/>
    <col min="14339" max="14401" width="1.85546875" style="2594" customWidth="1"/>
    <col min="14402" max="14402" width="2.42578125" style="2594" customWidth="1"/>
    <col min="14403" max="14592" width="1.85546875" style="2594"/>
    <col min="14593" max="14593" width="2.140625" style="2594" customWidth="1"/>
    <col min="14594" max="14594" width="19.140625" style="2594" customWidth="1"/>
    <col min="14595" max="14657" width="1.85546875" style="2594" customWidth="1"/>
    <col min="14658" max="14658" width="2.42578125" style="2594" customWidth="1"/>
    <col min="14659" max="14848" width="1.85546875" style="2594"/>
    <col min="14849" max="14849" width="2.140625" style="2594" customWidth="1"/>
    <col min="14850" max="14850" width="19.140625" style="2594" customWidth="1"/>
    <col min="14851" max="14913" width="1.85546875" style="2594" customWidth="1"/>
    <col min="14914" max="14914" width="2.42578125" style="2594" customWidth="1"/>
    <col min="14915" max="15104" width="1.85546875" style="2594"/>
    <col min="15105" max="15105" width="2.140625" style="2594" customWidth="1"/>
    <col min="15106" max="15106" width="19.140625" style="2594" customWidth="1"/>
    <col min="15107" max="15169" width="1.85546875" style="2594" customWidth="1"/>
    <col min="15170" max="15170" width="2.42578125" style="2594" customWidth="1"/>
    <col min="15171" max="15360" width="1.85546875" style="2594"/>
    <col min="15361" max="15361" width="2.140625" style="2594" customWidth="1"/>
    <col min="15362" max="15362" width="19.140625" style="2594" customWidth="1"/>
    <col min="15363" max="15425" width="1.85546875" style="2594" customWidth="1"/>
    <col min="15426" max="15426" width="2.42578125" style="2594" customWidth="1"/>
    <col min="15427" max="15616" width="1.85546875" style="2594"/>
    <col min="15617" max="15617" width="2.140625" style="2594" customWidth="1"/>
    <col min="15618" max="15618" width="19.140625" style="2594" customWidth="1"/>
    <col min="15619" max="15681" width="1.85546875" style="2594" customWidth="1"/>
    <col min="15682" max="15682" width="2.42578125" style="2594" customWidth="1"/>
    <col min="15683" max="15872" width="1.85546875" style="2594"/>
    <col min="15873" max="15873" width="2.140625" style="2594" customWidth="1"/>
    <col min="15874" max="15874" width="19.140625" style="2594" customWidth="1"/>
    <col min="15875" max="15937" width="1.85546875" style="2594" customWidth="1"/>
    <col min="15938" max="15938" width="2.42578125" style="2594" customWidth="1"/>
    <col min="15939" max="16128" width="1.85546875" style="2594"/>
    <col min="16129" max="16129" width="2.140625" style="2594" customWidth="1"/>
    <col min="16130" max="16130" width="19.140625" style="2594" customWidth="1"/>
    <col min="16131" max="16193" width="1.85546875" style="2594" customWidth="1"/>
    <col min="16194" max="16194" width="2.42578125" style="2594" customWidth="1"/>
    <col min="16195" max="16384" width="1.85546875" style="2594"/>
  </cols>
  <sheetData>
    <row r="1" spans="1:239" s="1660" customFormat="1" ht="20.2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row>
    <row r="2" spans="1:239" s="1660" customFormat="1" ht="18">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row>
    <row r="3" spans="1:239" s="1660" customFormat="1" ht="18">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row>
    <row r="4" spans="1:239" s="1660" customFormat="1" ht="18">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row>
    <row r="5" spans="1:239" s="1660" customFormat="1" ht="45" customHeight="1">
      <c r="A5" s="2491" t="s">
        <v>0</v>
      </c>
      <c r="B5" s="2491"/>
      <c r="C5" s="249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c r="AG5" s="1662"/>
      <c r="AH5" s="1662"/>
      <c r="AI5" s="1662"/>
      <c r="AJ5" s="1662"/>
      <c r="AK5" s="1662"/>
      <c r="AL5" s="1662"/>
      <c r="AM5" s="1662"/>
      <c r="AN5" s="1662"/>
      <c r="AO5" s="1662"/>
      <c r="AP5" s="1662"/>
      <c r="AQ5" s="1662"/>
      <c r="AR5" s="1662"/>
      <c r="AS5" s="1662"/>
      <c r="AT5" s="1662"/>
      <c r="AU5" s="1662"/>
      <c r="AV5" s="1662"/>
      <c r="AW5" s="1662"/>
      <c r="AX5" s="1662"/>
      <c r="AY5" s="1662"/>
      <c r="AZ5" s="1662"/>
      <c r="BA5" s="1662"/>
      <c r="BB5" s="1662"/>
      <c r="BC5" s="1662"/>
      <c r="BD5" s="1662"/>
      <c r="BE5" s="1662"/>
      <c r="BF5" s="1662"/>
      <c r="BG5" s="1662"/>
      <c r="BH5" s="1662"/>
      <c r="BI5" s="1662"/>
      <c r="BJ5" s="1662"/>
      <c r="BK5" s="1662"/>
      <c r="BL5" s="1662"/>
      <c r="BM5" s="1662"/>
      <c r="BN5" s="1662"/>
      <c r="BO5" s="1662"/>
      <c r="BP5" s="1662"/>
      <c r="BQ5" s="1662"/>
      <c r="BR5" s="1662"/>
      <c r="BS5" s="1662"/>
      <c r="BT5" s="1662"/>
      <c r="BU5" s="1662"/>
      <c r="BV5" s="1662"/>
      <c r="BW5" s="1662"/>
      <c r="BX5" s="1662"/>
      <c r="BY5" s="1662"/>
      <c r="BZ5" s="1662"/>
      <c r="CA5" s="1662"/>
      <c r="CB5" s="1662"/>
      <c r="CC5" s="1662"/>
      <c r="CD5" s="1662"/>
      <c r="CE5" s="1662"/>
      <c r="CF5" s="1662"/>
      <c r="CG5" s="1662"/>
      <c r="CH5" s="1662"/>
      <c r="CI5" s="1662"/>
      <c r="CJ5" s="1662"/>
      <c r="CK5" s="2493"/>
      <c r="CL5" s="2493"/>
      <c r="CM5" s="2493"/>
      <c r="CN5" s="2493"/>
      <c r="CO5" s="2493"/>
    </row>
    <row r="6" spans="1:239" s="1660" customFormat="1" ht="12.75" customHeight="1">
      <c r="A6" s="2491" t="s">
        <v>44</v>
      </c>
      <c r="B6" s="2491"/>
      <c r="D6" s="249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1664"/>
      <c r="AF6" s="1664"/>
      <c r="AG6" s="1664"/>
      <c r="AH6" s="1664"/>
      <c r="AI6" s="1664"/>
      <c r="AJ6" s="1664"/>
      <c r="AK6" s="1664"/>
      <c r="AL6" s="1664"/>
      <c r="AM6" s="1664"/>
      <c r="AN6" s="1664"/>
      <c r="AO6" s="1664"/>
      <c r="AP6" s="1664"/>
      <c r="AQ6" s="1664"/>
      <c r="AR6" s="1664"/>
      <c r="AS6" s="1664"/>
      <c r="AT6" s="1664"/>
      <c r="AU6" s="1664"/>
      <c r="AV6" s="1664"/>
      <c r="AW6" s="1664"/>
      <c r="AX6" s="1664"/>
      <c r="AY6" s="1664"/>
      <c r="AZ6" s="1664"/>
      <c r="BA6" s="1664"/>
      <c r="BB6" s="1664"/>
      <c r="BC6" s="1664"/>
      <c r="BD6" s="1664"/>
      <c r="BE6" s="1664"/>
      <c r="BF6" s="1664"/>
      <c r="BG6" s="1664"/>
      <c r="BH6" s="1664"/>
      <c r="BI6" s="1664"/>
      <c r="BJ6" s="1664"/>
      <c r="BK6" s="1664"/>
      <c r="BL6" s="1664"/>
      <c r="BM6" s="1664"/>
      <c r="BN6" s="1664"/>
      <c r="BO6" s="1664"/>
      <c r="BP6" s="1664"/>
      <c r="BQ6" s="1664"/>
      <c r="BR6" s="1664"/>
      <c r="BS6" s="1664"/>
      <c r="BT6" s="1664"/>
      <c r="BU6" s="1664"/>
      <c r="BV6" s="1664"/>
      <c r="BW6" s="1664"/>
      <c r="BX6" s="1664"/>
      <c r="BY6" s="1664"/>
      <c r="BZ6" s="1664"/>
      <c r="CA6" s="1664"/>
      <c r="CB6" s="1664"/>
      <c r="CC6" s="1664"/>
      <c r="CD6" s="1664"/>
      <c r="CE6" s="1664"/>
      <c r="CF6" s="1664"/>
      <c r="CG6" s="1664"/>
      <c r="CH6" s="1664"/>
      <c r="CI6" s="1664"/>
      <c r="CJ6" s="1664"/>
      <c r="CK6" s="1664"/>
      <c r="CL6" s="1664"/>
      <c r="CM6" s="1664"/>
      <c r="CN6" s="1664"/>
    </row>
    <row r="7" spans="1:239" s="1660" customFormat="1" ht="12.75" customHeight="1">
      <c r="A7" s="2491" t="s">
        <v>21</v>
      </c>
      <c r="B7" s="2491"/>
      <c r="D7" s="2494"/>
      <c r="E7" s="2492"/>
      <c r="F7" s="2492"/>
      <c r="G7" s="2492"/>
      <c r="H7" s="2492"/>
      <c r="I7" s="2492"/>
      <c r="J7" s="2492"/>
      <c r="K7" s="2492"/>
      <c r="L7" s="2492"/>
      <c r="M7" s="2492"/>
      <c r="N7" s="2492"/>
      <c r="O7" s="2492"/>
      <c r="P7" s="2492"/>
      <c r="Q7" s="2492"/>
      <c r="R7" s="2492"/>
      <c r="S7" s="2492"/>
      <c r="T7" s="2492"/>
      <c r="U7" s="2492"/>
      <c r="V7" s="2492"/>
      <c r="W7" s="2492"/>
      <c r="X7" s="2492"/>
      <c r="Y7" s="2492"/>
      <c r="Z7" s="2492"/>
      <c r="AA7" s="2492"/>
      <c r="AB7" s="2492"/>
      <c r="AC7" s="2492"/>
      <c r="AD7" s="2492"/>
      <c r="AE7" s="2492"/>
      <c r="AF7" s="2492"/>
      <c r="AG7" s="2492"/>
      <c r="AH7" s="2492"/>
      <c r="AI7" s="2492"/>
      <c r="AJ7" s="2492"/>
      <c r="AK7" s="2492"/>
      <c r="AL7" s="2492"/>
      <c r="AM7" s="2492"/>
      <c r="AN7" s="2492"/>
      <c r="AO7" s="2492"/>
      <c r="AP7" s="2492"/>
      <c r="AQ7" s="2492"/>
      <c r="AR7" s="2492"/>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c r="BP7" s="2492"/>
      <c r="BQ7" s="2492"/>
      <c r="BR7" s="2492"/>
      <c r="BS7" s="2492"/>
      <c r="BT7" s="2492"/>
      <c r="BU7" s="2492"/>
      <c r="BV7" s="2492"/>
      <c r="BW7" s="2492"/>
      <c r="BX7" s="2492"/>
      <c r="BY7" s="2492"/>
      <c r="BZ7" s="2492"/>
      <c r="CA7" s="2492"/>
      <c r="CB7" s="2492"/>
      <c r="CC7" s="2492"/>
      <c r="CD7" s="2492"/>
      <c r="CE7" s="2492"/>
      <c r="CF7" s="2492"/>
      <c r="CG7" s="2492"/>
      <c r="CH7" s="2492"/>
      <c r="CI7" s="2492"/>
      <c r="CJ7" s="2492"/>
      <c r="CK7" s="2492"/>
      <c r="CL7" s="2492"/>
      <c r="CM7" s="2492"/>
      <c r="CN7" s="2492"/>
    </row>
    <row r="8" spans="1:239" s="1660" customFormat="1" ht="12.75" customHeight="1">
      <c r="A8" s="2491" t="s">
        <v>22</v>
      </c>
      <c r="B8" s="2491"/>
      <c r="D8" s="2494" t="s">
        <v>299</v>
      </c>
      <c r="E8" s="2492"/>
      <c r="F8" s="2492"/>
      <c r="G8" s="2492"/>
      <c r="H8" s="2492"/>
      <c r="I8" s="2492"/>
      <c r="J8" s="2492"/>
      <c r="K8" s="2492"/>
      <c r="L8" s="2492"/>
      <c r="M8" s="2492"/>
      <c r="N8" s="2492"/>
      <c r="O8" s="2492"/>
      <c r="P8" s="2492"/>
      <c r="Q8" s="2492"/>
      <c r="R8" s="2492"/>
      <c r="S8" s="2492"/>
      <c r="T8" s="2492"/>
      <c r="U8" s="2492"/>
      <c r="V8" s="2492"/>
      <c r="W8" s="2492"/>
      <c r="X8" s="2492"/>
      <c r="Y8" s="2492"/>
      <c r="Z8" s="2492"/>
      <c r="AA8" s="2492"/>
      <c r="AB8" s="2492"/>
      <c r="AC8" s="2492"/>
      <c r="AD8" s="2492"/>
      <c r="AE8" s="2492"/>
      <c r="AF8" s="2492"/>
      <c r="AG8" s="2492"/>
      <c r="AH8" s="2492"/>
      <c r="AI8" s="2492"/>
      <c r="AJ8" s="2492"/>
      <c r="AK8" s="2492"/>
      <c r="AL8" s="2492"/>
      <c r="AM8" s="2492"/>
      <c r="AN8" s="2492"/>
      <c r="AO8" s="2492"/>
      <c r="AP8" s="2492"/>
      <c r="AQ8" s="2492"/>
      <c r="AR8" s="2492"/>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c r="BP8" s="2492"/>
      <c r="BQ8" s="2492"/>
      <c r="BR8" s="2492"/>
      <c r="BS8" s="2492"/>
      <c r="BT8" s="2492"/>
      <c r="BU8" s="2492"/>
      <c r="BV8" s="2492"/>
      <c r="BW8" s="2492"/>
      <c r="BX8" s="2492"/>
      <c r="BY8" s="2492"/>
      <c r="BZ8" s="2492"/>
      <c r="CA8" s="2492"/>
      <c r="CB8" s="2492"/>
      <c r="CC8" s="2492"/>
      <c r="CD8" s="2492"/>
      <c r="CE8" s="2492"/>
      <c r="CF8" s="2492"/>
      <c r="CG8" s="2492"/>
      <c r="CH8" s="2492"/>
      <c r="CI8" s="2492"/>
      <c r="CJ8" s="2492"/>
      <c r="CK8" s="2492"/>
      <c r="CL8" s="2492"/>
      <c r="CM8" s="2492"/>
      <c r="CN8" s="2492"/>
    </row>
    <row r="9" spans="1:239" s="2500" customFormat="1" ht="6" customHeight="1">
      <c r="A9" s="2495"/>
      <c r="B9" s="2495"/>
      <c r="C9" s="2495"/>
      <c r="D9" s="2495"/>
      <c r="E9" s="2495"/>
      <c r="F9" s="2495"/>
      <c r="G9" s="2495"/>
      <c r="H9" s="2495"/>
      <c r="I9" s="2495"/>
      <c r="J9" s="2495"/>
      <c r="K9" s="2496"/>
      <c r="L9" s="2497"/>
      <c r="M9" s="2497"/>
      <c r="N9" s="2497"/>
      <c r="O9" s="2497"/>
      <c r="P9" s="2497"/>
      <c r="Q9" s="2497"/>
      <c r="R9" s="2497"/>
      <c r="S9" s="2497"/>
      <c r="T9" s="2497"/>
      <c r="U9" s="2497"/>
      <c r="V9" s="2497"/>
      <c r="W9" s="2497"/>
      <c r="X9" s="2497"/>
      <c r="Y9" s="2497"/>
      <c r="Z9" s="2497"/>
      <c r="AA9" s="2497"/>
      <c r="AB9" s="2498" t="s">
        <v>1172</v>
      </c>
      <c r="AC9" s="2498"/>
      <c r="AD9" s="2498"/>
      <c r="AE9" s="2498"/>
      <c r="AF9" s="2498"/>
      <c r="AG9" s="2498"/>
      <c r="AH9" s="2498"/>
      <c r="AI9" s="2498"/>
      <c r="AJ9" s="2498"/>
      <c r="AK9" s="2498"/>
      <c r="AL9" s="2498"/>
      <c r="AM9" s="2498"/>
      <c r="AN9" s="2498"/>
      <c r="AO9" s="2498"/>
      <c r="AP9" s="2498"/>
      <c r="AQ9" s="2498"/>
      <c r="AR9" s="2498"/>
      <c r="AS9" s="2498"/>
      <c r="AT9" s="2498"/>
      <c r="AU9" s="2498"/>
      <c r="AV9" s="2498"/>
      <c r="AW9" s="2498"/>
      <c r="AX9" s="2498"/>
      <c r="AY9" s="2498"/>
      <c r="AZ9" s="2498"/>
      <c r="BA9" s="2498"/>
      <c r="BB9" s="2498"/>
      <c r="BC9" s="2498"/>
      <c r="BD9" s="2498"/>
      <c r="BE9" s="2497"/>
      <c r="BF9" s="2497"/>
      <c r="BG9" s="2497"/>
      <c r="BH9" s="2499"/>
      <c r="BI9" s="2499"/>
      <c r="BJ9" s="2499"/>
      <c r="BK9" s="2499"/>
      <c r="BL9" s="2499"/>
      <c r="BM9" s="2499"/>
      <c r="BN9" s="2499"/>
      <c r="BO9" s="2499"/>
      <c r="BP9" s="2495"/>
      <c r="BQ9" s="2495"/>
      <c r="BR9" s="2495"/>
      <c r="BS9" s="2495"/>
      <c r="BT9" s="2495"/>
      <c r="BU9" s="2495"/>
      <c r="BV9" s="2495"/>
      <c r="BW9" s="2495"/>
      <c r="BX9" s="2495"/>
      <c r="BY9" s="2495"/>
      <c r="BZ9" s="2495"/>
      <c r="CA9" s="2495"/>
      <c r="CB9" s="2495"/>
      <c r="CC9" s="2495"/>
      <c r="CD9" s="2495"/>
    </row>
    <row r="10" spans="1:239" s="2508" customFormat="1" ht="5.25" customHeight="1">
      <c r="A10" s="2501"/>
      <c r="B10" s="2501"/>
      <c r="C10" s="2501"/>
      <c r="D10" s="2501"/>
      <c r="E10" s="2501"/>
      <c r="F10" s="2501"/>
      <c r="G10" s="2501"/>
      <c r="H10" s="2501"/>
      <c r="I10" s="2501"/>
      <c r="J10" s="2501"/>
      <c r="K10" s="2502"/>
      <c r="L10" s="2503"/>
      <c r="M10" s="2503"/>
      <c r="N10" s="2503"/>
      <c r="O10" s="2503"/>
      <c r="P10" s="2503"/>
      <c r="Q10" s="2503"/>
      <c r="R10" s="2503"/>
      <c r="S10" s="2503"/>
      <c r="T10" s="2503"/>
      <c r="U10" s="2503"/>
      <c r="V10" s="2503"/>
      <c r="W10" s="2503"/>
      <c r="X10" s="2503"/>
      <c r="Y10" s="2503"/>
      <c r="Z10" s="2503"/>
      <c r="AA10" s="2503"/>
      <c r="AB10" s="2498"/>
      <c r="AC10" s="2498"/>
      <c r="AD10" s="2498"/>
      <c r="AE10" s="2498"/>
      <c r="AF10" s="2498"/>
      <c r="AG10" s="2498"/>
      <c r="AH10" s="2498"/>
      <c r="AI10" s="2498"/>
      <c r="AJ10" s="2498"/>
      <c r="AK10" s="2498"/>
      <c r="AL10" s="2498"/>
      <c r="AM10" s="2498"/>
      <c r="AN10" s="2498"/>
      <c r="AO10" s="2498"/>
      <c r="AP10" s="2498"/>
      <c r="AQ10" s="2498"/>
      <c r="AR10" s="2498"/>
      <c r="AS10" s="2498"/>
      <c r="AT10" s="2498"/>
      <c r="AU10" s="2498"/>
      <c r="AV10" s="2498"/>
      <c r="AW10" s="2498"/>
      <c r="AX10" s="2498"/>
      <c r="AY10" s="2498"/>
      <c r="AZ10" s="2498"/>
      <c r="BA10" s="2498"/>
      <c r="BB10" s="2498"/>
      <c r="BC10" s="2498"/>
      <c r="BD10" s="2498"/>
      <c r="BE10" s="2504"/>
      <c r="BF10" s="2504"/>
      <c r="BG10" s="2504"/>
      <c r="BH10" s="2505"/>
      <c r="BI10" s="2505"/>
      <c r="BJ10" s="2505"/>
      <c r="BK10" s="2505"/>
      <c r="BL10" s="2505"/>
      <c r="BM10" s="2505"/>
      <c r="BN10" s="2505"/>
      <c r="BO10" s="2505"/>
      <c r="BP10" s="2506"/>
      <c r="BQ10" s="2506"/>
      <c r="BR10" s="2506"/>
      <c r="BS10" s="2506"/>
      <c r="BT10" s="2506"/>
      <c r="BU10" s="2506"/>
      <c r="BV10" s="2506"/>
      <c r="BW10" s="2506"/>
      <c r="BX10" s="2506"/>
      <c r="BY10" s="2506"/>
      <c r="BZ10" s="2506"/>
      <c r="CA10" s="2506"/>
      <c r="CB10" s="2506"/>
      <c r="CC10" s="2506"/>
      <c r="CD10" s="2506"/>
      <c r="CE10" s="2507"/>
      <c r="CF10" s="2507"/>
      <c r="CG10" s="2507"/>
      <c r="CH10" s="2507"/>
      <c r="CI10" s="2507"/>
      <c r="CJ10" s="2507"/>
      <c r="CK10" s="2507"/>
      <c r="CL10" s="2507"/>
      <c r="CM10" s="2507"/>
      <c r="CN10" s="2507"/>
      <c r="CO10" s="2507"/>
    </row>
    <row r="11" spans="1:239" s="2513" customFormat="1" ht="5.25" customHeight="1">
      <c r="A11" s="2509"/>
      <c r="B11" s="2509"/>
      <c r="C11" s="2509"/>
      <c r="D11" s="2509"/>
      <c r="E11" s="2509"/>
      <c r="F11" s="2509"/>
      <c r="G11" s="2509"/>
      <c r="H11" s="2509"/>
      <c r="I11" s="2509"/>
      <c r="J11" s="2509"/>
      <c r="K11" s="2510"/>
      <c r="L11" s="2511"/>
      <c r="M11" s="2511"/>
      <c r="N11" s="2511"/>
      <c r="O11" s="2511"/>
      <c r="P11" s="2511"/>
      <c r="Q11" s="2511"/>
      <c r="R11" s="2511"/>
      <c r="S11" s="2511"/>
      <c r="T11" s="2511"/>
      <c r="U11" s="2511"/>
      <c r="V11" s="2511"/>
      <c r="W11" s="2511"/>
      <c r="X11" s="2511"/>
      <c r="Y11" s="2511"/>
      <c r="Z11" s="2511"/>
      <c r="AA11" s="2511"/>
      <c r="AB11" s="2498"/>
      <c r="AC11" s="2498"/>
      <c r="AD11" s="2498"/>
      <c r="AE11" s="2498"/>
      <c r="AF11" s="2498"/>
      <c r="AG11" s="2498"/>
      <c r="AH11" s="2498"/>
      <c r="AI11" s="2498"/>
      <c r="AJ11" s="2498"/>
      <c r="AK11" s="2498"/>
      <c r="AL11" s="2498"/>
      <c r="AM11" s="2498"/>
      <c r="AN11" s="2498"/>
      <c r="AO11" s="2498"/>
      <c r="AP11" s="2498"/>
      <c r="AQ11" s="2498"/>
      <c r="AR11" s="2498"/>
      <c r="AS11" s="2498"/>
      <c r="AT11" s="2498"/>
      <c r="AU11" s="2498"/>
      <c r="AV11" s="2498"/>
      <c r="AW11" s="2498"/>
      <c r="AX11" s="2498"/>
      <c r="AY11" s="2498"/>
      <c r="AZ11" s="2498"/>
      <c r="BA11" s="2498"/>
      <c r="BB11" s="2498"/>
      <c r="BC11" s="2498"/>
      <c r="BD11" s="2498"/>
      <c r="BE11" s="2511"/>
      <c r="BF11" s="2511"/>
      <c r="BG11" s="2511"/>
      <c r="BH11" s="2512"/>
      <c r="BI11" s="2512"/>
      <c r="BJ11" s="2512"/>
      <c r="BK11" s="2512"/>
      <c r="BL11" s="2512"/>
      <c r="BM11" s="2512"/>
      <c r="BN11" s="2512"/>
      <c r="BO11" s="2512"/>
      <c r="BP11" s="2509"/>
      <c r="BQ11" s="2509"/>
      <c r="BR11" s="2509"/>
      <c r="BS11" s="2509"/>
      <c r="BT11" s="2509"/>
      <c r="BU11" s="2509"/>
      <c r="BV11" s="2509"/>
      <c r="BW11" s="2509"/>
      <c r="BX11" s="2509"/>
      <c r="BY11" s="2509"/>
      <c r="BZ11" s="2509"/>
      <c r="CA11" s="2509"/>
      <c r="CB11" s="2509"/>
      <c r="CC11" s="2509"/>
      <c r="CD11" s="2509"/>
    </row>
    <row r="12" spans="1:239" s="2517" customFormat="1" ht="12.75" customHeight="1">
      <c r="A12" s="2514"/>
      <c r="B12" s="2515"/>
      <c r="C12" s="2516"/>
      <c r="D12" s="2516"/>
      <c r="E12" s="2516"/>
      <c r="F12" s="2516"/>
      <c r="G12" s="2516"/>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2516"/>
      <c r="AD12" s="2516"/>
      <c r="AE12" s="2516"/>
      <c r="AF12" s="2516"/>
      <c r="AG12" s="2516"/>
      <c r="AH12" s="2516"/>
      <c r="AI12" s="2516"/>
      <c r="AJ12" s="2516"/>
      <c r="AK12" s="2516"/>
      <c r="AL12" s="2516"/>
      <c r="AM12" s="2516"/>
      <c r="AN12" s="2516"/>
      <c r="AO12" s="2516"/>
      <c r="AP12" s="2516"/>
      <c r="AQ12" s="2516"/>
      <c r="AR12" s="2516"/>
      <c r="AS12" s="2516"/>
      <c r="AT12" s="2516"/>
      <c r="AU12" s="2516"/>
      <c r="AV12" s="2516"/>
      <c r="AW12" s="2516"/>
      <c r="AX12" s="2516"/>
      <c r="AY12" s="2516"/>
      <c r="AZ12" s="2516"/>
      <c r="BA12" s="2516"/>
      <c r="BB12" s="2516"/>
      <c r="BC12" s="2516"/>
      <c r="BD12" s="2516"/>
      <c r="BE12" s="2516"/>
      <c r="BF12" s="2516"/>
      <c r="BG12" s="2516"/>
      <c r="BH12" s="2516"/>
      <c r="BI12" s="2516"/>
      <c r="BJ12" s="2516"/>
      <c r="BK12" s="2516"/>
      <c r="BL12" s="2514"/>
      <c r="BM12" s="2514"/>
      <c r="BN12" s="2514"/>
      <c r="BO12" s="2514"/>
      <c r="BP12" s="2514"/>
      <c r="BQ12" s="2514"/>
      <c r="BR12" s="2514"/>
      <c r="BS12" s="2514"/>
      <c r="BT12" s="2514"/>
      <c r="BU12" s="2514"/>
      <c r="BV12" s="2514"/>
      <c r="BW12" s="2514"/>
      <c r="BX12" s="2514"/>
      <c r="BY12" s="2514"/>
      <c r="BZ12" s="2514"/>
    </row>
    <row r="13" spans="1:239" s="2517" customFormat="1" ht="51.75" customHeight="1">
      <c r="A13" s="2514"/>
      <c r="B13" s="2518"/>
      <c r="C13" s="2519" t="s">
        <v>1173</v>
      </c>
      <c r="D13" s="2519"/>
      <c r="E13" s="2520"/>
      <c r="F13" s="2520"/>
      <c r="G13" s="2521"/>
      <c r="H13" s="2519" t="s">
        <v>1174</v>
      </c>
      <c r="I13" s="2519"/>
      <c r="J13" s="2520"/>
      <c r="K13" s="2520"/>
      <c r="L13" s="2520"/>
      <c r="M13" s="2519" t="s">
        <v>1175</v>
      </c>
      <c r="N13" s="2519"/>
      <c r="O13" s="2520"/>
      <c r="P13" s="2520"/>
      <c r="Q13" s="2521"/>
      <c r="R13" s="2519" t="s">
        <v>1176</v>
      </c>
      <c r="S13" s="2519"/>
      <c r="T13" s="2520"/>
      <c r="U13" s="2520"/>
      <c r="V13" s="2520"/>
      <c r="W13" s="2519" t="s">
        <v>1177</v>
      </c>
      <c r="X13" s="2519"/>
      <c r="Y13" s="2520"/>
      <c r="Z13" s="2520"/>
      <c r="AA13" s="2521"/>
      <c r="AB13" s="2519" t="s">
        <v>1178</v>
      </c>
      <c r="AC13" s="2519"/>
      <c r="AD13" s="2520"/>
      <c r="AE13" s="2520"/>
      <c r="AF13" s="2520"/>
      <c r="AG13" s="2519" t="s">
        <v>1179</v>
      </c>
      <c r="AH13" s="2519"/>
      <c r="AI13" s="2520"/>
      <c r="AJ13" s="2520"/>
      <c r="AK13" s="2521"/>
      <c r="AL13" s="2519" t="s">
        <v>1180</v>
      </c>
      <c r="AM13" s="2519"/>
      <c r="AN13" s="2520"/>
      <c r="AO13" s="2521"/>
      <c r="AP13" s="2521"/>
      <c r="AQ13" s="2519" t="s">
        <v>1181</v>
      </c>
      <c r="AR13" s="2519"/>
      <c r="AS13" s="2520"/>
      <c r="AT13" s="2520"/>
      <c r="AU13" s="2521"/>
      <c r="AV13" s="2519" t="s">
        <v>1182</v>
      </c>
      <c r="AW13" s="2519"/>
      <c r="AX13" s="2522"/>
      <c r="AY13" s="2522"/>
      <c r="AZ13" s="2523"/>
      <c r="BA13" s="2519" t="s">
        <v>1183</v>
      </c>
      <c r="BB13" s="2519"/>
      <c r="BC13" s="2520"/>
      <c r="BD13" s="2520"/>
      <c r="BE13" s="2521"/>
      <c r="BF13" s="2519" t="s">
        <v>1184</v>
      </c>
      <c r="BG13" s="2519"/>
      <c r="BH13" s="2522"/>
      <c r="BI13" s="2522"/>
      <c r="BJ13" s="2523"/>
      <c r="BK13" s="2519" t="s">
        <v>1185</v>
      </c>
      <c r="BL13" s="2519"/>
      <c r="BM13" s="2520"/>
      <c r="BN13" s="2520"/>
      <c r="BO13" s="2521"/>
      <c r="BP13" s="2519" t="s">
        <v>1186</v>
      </c>
      <c r="BQ13" s="2519"/>
      <c r="BR13" s="2522"/>
      <c r="BS13" s="2524"/>
      <c r="BT13" s="2524"/>
      <c r="BU13" s="2519" t="s">
        <v>1187</v>
      </c>
      <c r="BV13" s="2519"/>
      <c r="BW13" s="2520"/>
      <c r="BX13" s="2520"/>
      <c r="BY13" s="2521"/>
      <c r="BZ13" s="2519" t="s">
        <v>1188</v>
      </c>
      <c r="CA13" s="2519"/>
      <c r="CB13" s="2522"/>
      <c r="CC13" s="2522"/>
      <c r="CD13" s="2523"/>
      <c r="CE13" s="2519" t="s">
        <v>1189</v>
      </c>
      <c r="CF13" s="2519"/>
      <c r="CG13" s="2522"/>
      <c r="CH13" s="2523"/>
      <c r="CI13" s="2523"/>
      <c r="CJ13" s="2519"/>
      <c r="CK13" s="2519"/>
      <c r="CL13" s="2522"/>
      <c r="CM13" s="2525"/>
      <c r="CN13" s="2526"/>
      <c r="CO13" s="2527"/>
      <c r="CP13" s="2527"/>
      <c r="CQ13" s="2528"/>
      <c r="CR13" s="2528"/>
      <c r="CS13" s="2526"/>
      <c r="CT13" s="2527"/>
      <c r="CU13" s="2527"/>
      <c r="CV13" s="2526"/>
      <c r="CW13" s="2526"/>
      <c r="CX13" s="2526"/>
      <c r="CY13" s="2527"/>
      <c r="CZ13" s="2527"/>
      <c r="DA13" s="2529"/>
      <c r="DB13" s="2529"/>
      <c r="DC13" s="2526"/>
      <c r="DD13" s="2527"/>
      <c r="DE13" s="2527"/>
      <c r="DF13" s="2530"/>
      <c r="DG13" s="2530"/>
      <c r="DH13" s="2526"/>
      <c r="DI13" s="2527"/>
      <c r="DJ13" s="2527"/>
      <c r="DK13" s="2528"/>
      <c r="DL13" s="2528"/>
      <c r="DM13" s="2526"/>
      <c r="DN13" s="2527"/>
      <c r="DO13" s="2527"/>
      <c r="DP13" s="2526"/>
      <c r="DQ13" s="2526"/>
      <c r="DR13" s="2526"/>
      <c r="DS13" s="2527"/>
      <c r="DT13" s="2527"/>
      <c r="DU13" s="2529"/>
      <c r="DV13" s="2529"/>
      <c r="DW13" s="2526"/>
      <c r="DX13" s="2527"/>
      <c r="DY13" s="2527"/>
      <c r="DZ13" s="2530"/>
      <c r="EA13" s="2530"/>
      <c r="EB13" s="2526"/>
      <c r="EC13" s="2527"/>
      <c r="ED13" s="2527"/>
      <c r="EE13" s="2528"/>
      <c r="EF13" s="2528"/>
      <c r="EG13" s="2526"/>
      <c r="EH13" s="2527"/>
      <c r="EI13" s="2527"/>
      <c r="EJ13" s="2526"/>
      <c r="EK13" s="2526"/>
      <c r="EL13" s="2526"/>
      <c r="EM13" s="2527"/>
      <c r="EN13" s="2527"/>
      <c r="EO13" s="2529"/>
      <c r="EP13" s="2529"/>
      <c r="EQ13" s="2526"/>
      <c r="ER13" s="2527"/>
      <c r="ES13" s="2527"/>
      <c r="ET13" s="2530"/>
      <c r="EU13" s="2530"/>
      <c r="EV13" s="2526"/>
      <c r="EW13" s="2527"/>
      <c r="EX13" s="2527"/>
      <c r="EY13" s="2528"/>
      <c r="EZ13" s="2528"/>
      <c r="FA13" s="2526"/>
      <c r="FB13" s="2527"/>
      <c r="FC13" s="2527"/>
      <c r="FD13" s="2526"/>
      <c r="FE13" s="2526"/>
      <c r="FF13" s="2526"/>
      <c r="FG13" s="2527"/>
      <c r="FH13" s="2527"/>
      <c r="FI13" s="2529"/>
      <c r="FJ13" s="2529"/>
      <c r="FK13" s="2526"/>
      <c r="FL13" s="2527"/>
      <c r="FM13" s="2527"/>
      <c r="FN13" s="2530"/>
      <c r="FO13" s="2530"/>
      <c r="FP13" s="2526"/>
      <c r="FQ13" s="2527"/>
      <c r="FR13" s="2527"/>
      <c r="FS13" s="2528"/>
      <c r="FT13" s="2528"/>
      <c r="FU13" s="2526"/>
      <c r="FV13" s="2527"/>
      <c r="FW13" s="2527"/>
      <c r="FX13" s="2526"/>
      <c r="FY13" s="2526"/>
      <c r="FZ13" s="2526"/>
      <c r="GA13" s="2527"/>
      <c r="GB13" s="2527"/>
      <c r="GC13" s="2529"/>
      <c r="GD13" s="2529"/>
      <c r="GE13" s="2526"/>
      <c r="GF13" s="2527"/>
      <c r="GG13" s="2527"/>
      <c r="GH13" s="2530"/>
      <c r="GI13" s="2530"/>
      <c r="GJ13" s="2526"/>
      <c r="GK13" s="2527"/>
      <c r="GL13" s="2527"/>
      <c r="GM13" s="2528"/>
      <c r="GN13" s="2528"/>
      <c r="GO13" s="2526"/>
      <c r="GP13" s="2527"/>
      <c r="GQ13" s="2527"/>
      <c r="GR13" s="2526"/>
      <c r="GS13" s="2526"/>
      <c r="GT13" s="2526"/>
      <c r="GU13" s="2527"/>
      <c r="GV13" s="2527"/>
      <c r="GW13" s="2529"/>
      <c r="GX13" s="2529"/>
      <c r="GY13" s="2526"/>
      <c r="GZ13" s="2527"/>
      <c r="HA13" s="2527"/>
      <c r="HB13" s="2530"/>
      <c r="HC13" s="2530"/>
      <c r="HD13" s="2526"/>
      <c r="HE13" s="2527"/>
      <c r="HF13" s="2527"/>
      <c r="HG13" s="2528"/>
      <c r="HH13" s="2528"/>
      <c r="HI13" s="2526"/>
      <c r="HJ13" s="2527"/>
      <c r="HK13" s="2527"/>
      <c r="HL13" s="2526"/>
      <c r="HM13" s="2526"/>
      <c r="HN13" s="2526"/>
      <c r="HO13" s="2527"/>
      <c r="HP13" s="2527"/>
      <c r="HQ13" s="2529"/>
      <c r="HR13" s="2529"/>
      <c r="HS13" s="2526"/>
      <c r="HT13" s="2527"/>
      <c r="HU13" s="2527"/>
      <c r="HV13" s="2530"/>
      <c r="HW13" s="2530"/>
      <c r="HX13" s="2526"/>
      <c r="HY13" s="2527"/>
      <c r="HZ13" s="2527"/>
      <c r="IA13" s="2528"/>
      <c r="IB13" s="2528"/>
      <c r="IC13" s="2526"/>
      <c r="ID13" s="2527">
        <f>+HY13+100</f>
        <v>100</v>
      </c>
      <c r="IE13" s="2527"/>
    </row>
    <row r="14" spans="1:239" s="2517" customFormat="1" ht="6.75" customHeight="1">
      <c r="A14" s="2514"/>
      <c r="B14" s="2531" t="s">
        <v>2</v>
      </c>
      <c r="C14" s="2532"/>
      <c r="D14" s="2514"/>
      <c r="E14" s="2514"/>
      <c r="F14" s="2514"/>
      <c r="G14" s="2514"/>
      <c r="H14" s="2533"/>
      <c r="I14" s="2514"/>
      <c r="J14" s="2514"/>
      <c r="K14" s="2514"/>
      <c r="L14" s="2514"/>
      <c r="M14" s="2534"/>
      <c r="N14" s="2514"/>
      <c r="O14" s="2514"/>
      <c r="P14" s="2514"/>
      <c r="Q14" s="2514"/>
      <c r="R14" s="2533"/>
      <c r="S14" s="2514"/>
      <c r="T14" s="2514"/>
      <c r="U14" s="2514"/>
      <c r="V14" s="2514"/>
      <c r="W14" s="2534"/>
      <c r="X14" s="2514"/>
      <c r="Y14" s="2514"/>
      <c r="Z14" s="2514"/>
      <c r="AA14" s="2514"/>
      <c r="AB14" s="2533"/>
      <c r="AC14" s="2514"/>
      <c r="AD14" s="2514"/>
      <c r="AE14" s="2514"/>
      <c r="AF14" s="2514"/>
      <c r="AG14" s="2514"/>
      <c r="AH14" s="2514"/>
      <c r="AI14" s="2514"/>
      <c r="AJ14" s="2514"/>
      <c r="AK14" s="2514"/>
      <c r="AL14" s="2533"/>
      <c r="AM14" s="2514"/>
      <c r="AN14" s="2514"/>
      <c r="AO14" s="2514"/>
      <c r="AP14" s="2533"/>
      <c r="AQ14" s="2514"/>
      <c r="AR14" s="2514"/>
      <c r="AS14" s="2514"/>
      <c r="AT14" s="2514"/>
      <c r="AU14" s="2514"/>
      <c r="AV14" s="2533"/>
      <c r="AW14" s="2514"/>
      <c r="AX14" s="2514"/>
      <c r="AY14" s="2514"/>
      <c r="AZ14" s="2514"/>
      <c r="BA14" s="2534"/>
      <c r="BB14" s="2514"/>
      <c r="BC14" s="2514"/>
      <c r="BD14" s="2514"/>
      <c r="BE14" s="2514"/>
      <c r="BF14" s="2533"/>
      <c r="BG14" s="2514"/>
      <c r="BH14" s="2514"/>
      <c r="BI14" s="2514"/>
      <c r="BJ14" s="2514"/>
      <c r="BK14" s="2534"/>
      <c r="BL14" s="2514"/>
      <c r="BM14" s="2514"/>
      <c r="BN14" s="2514"/>
      <c r="BO14" s="2514"/>
      <c r="BP14" s="2533"/>
      <c r="BQ14" s="2514"/>
      <c r="BR14" s="2514"/>
      <c r="BS14" s="2514"/>
      <c r="BT14" s="2514"/>
      <c r="BU14" s="2534"/>
      <c r="BV14" s="2514"/>
      <c r="BW14" s="2514"/>
      <c r="BX14" s="2514"/>
      <c r="BY14" s="2514"/>
      <c r="BZ14" s="2533"/>
      <c r="CA14" s="2514"/>
      <c r="CB14" s="2514"/>
      <c r="CC14" s="2514"/>
      <c r="CD14" s="2514"/>
      <c r="CE14" s="2534"/>
      <c r="CF14" s="2514"/>
      <c r="CG14" s="2514"/>
      <c r="CH14" s="2514"/>
      <c r="CI14" s="2514"/>
      <c r="CJ14" s="2533"/>
      <c r="CK14" s="2514"/>
      <c r="CL14" s="2514"/>
      <c r="CM14" s="2514"/>
      <c r="CN14" s="2514"/>
      <c r="CO14" s="2534"/>
      <c r="CP14" s="2535"/>
      <c r="CQ14" s="2535"/>
      <c r="CR14" s="2535"/>
      <c r="CS14" s="2535"/>
      <c r="DB14" s="2536"/>
      <c r="DG14" s="2536"/>
      <c r="DV14" s="2536"/>
      <c r="EA14" s="2536"/>
      <c r="EP14" s="2536"/>
      <c r="EU14" s="2536"/>
      <c r="FJ14" s="2536"/>
      <c r="FO14" s="2536"/>
      <c r="GD14" s="2536"/>
      <c r="GI14" s="2536"/>
      <c r="GX14" s="2536"/>
      <c r="HC14" s="2536"/>
      <c r="HR14" s="2536"/>
      <c r="HW14" s="2536"/>
    </row>
    <row r="15" spans="1:239" s="2517" customFormat="1" ht="10.5" customHeight="1">
      <c r="A15" s="2514"/>
      <c r="B15" s="2531"/>
      <c r="C15" s="2532"/>
      <c r="D15" s="2533"/>
      <c r="E15" s="2533"/>
      <c r="F15" s="2514"/>
      <c r="G15" s="2514"/>
      <c r="H15" s="2533"/>
      <c r="I15" s="2533"/>
      <c r="J15" s="2533"/>
      <c r="K15" s="2533"/>
      <c r="L15" s="2533"/>
      <c r="M15" s="2532"/>
      <c r="N15" s="2514"/>
      <c r="O15" s="2514"/>
      <c r="P15" s="2514"/>
      <c r="Q15" s="2514"/>
      <c r="R15" s="2533"/>
      <c r="S15" s="2533"/>
      <c r="T15" s="2533"/>
      <c r="U15" s="2533"/>
      <c r="V15" s="2533"/>
      <c r="W15" s="2532"/>
      <c r="X15" s="2514"/>
      <c r="Y15" s="2514"/>
      <c r="Z15" s="2514"/>
      <c r="AA15" s="2514"/>
      <c r="AB15" s="2533"/>
      <c r="AC15" s="2533"/>
      <c r="AD15" s="2533"/>
      <c r="AE15" s="2533"/>
      <c r="AF15" s="2533"/>
      <c r="AG15" s="2533"/>
      <c r="AH15" s="2514"/>
      <c r="AI15" s="2514"/>
      <c r="AJ15" s="2514"/>
      <c r="AK15" s="2514"/>
      <c r="AL15" s="2533"/>
      <c r="AM15" s="2533"/>
      <c r="AN15" s="2533"/>
      <c r="AO15" s="2514"/>
      <c r="AP15" s="2533"/>
      <c r="AQ15" s="2533"/>
      <c r="AR15" s="2533"/>
      <c r="AS15" s="2533"/>
      <c r="AT15" s="2514"/>
      <c r="AU15" s="2514"/>
      <c r="AV15" s="2533"/>
      <c r="AW15" s="2533"/>
      <c r="AX15" s="2533"/>
      <c r="AY15" s="2533"/>
      <c r="AZ15" s="2533"/>
      <c r="BA15" s="2532"/>
      <c r="BB15" s="2533"/>
      <c r="BC15" s="2533"/>
      <c r="BD15" s="2514"/>
      <c r="BE15" s="2514"/>
      <c r="BF15" s="2533"/>
      <c r="BG15" s="2533"/>
      <c r="BH15" s="2533"/>
      <c r="BI15" s="2533"/>
      <c r="BJ15" s="2533"/>
      <c r="BK15" s="2532"/>
      <c r="BL15" s="2533"/>
      <c r="BM15" s="2533"/>
      <c r="BN15" s="2514"/>
      <c r="BO15" s="2514"/>
      <c r="BP15" s="2533"/>
      <c r="BQ15" s="2533"/>
      <c r="BR15" s="2533"/>
      <c r="BS15" s="2533"/>
      <c r="BT15" s="2533"/>
      <c r="BU15" s="2532"/>
      <c r="BV15" s="2533"/>
      <c r="BW15" s="2533"/>
      <c r="BX15" s="2514"/>
      <c r="BY15" s="2514"/>
      <c r="BZ15" s="2533"/>
      <c r="CA15" s="2533"/>
      <c r="CB15" s="2533"/>
      <c r="CC15" s="2533"/>
      <c r="CD15" s="2533"/>
      <c r="CE15" s="2532"/>
      <c r="CF15" s="2533"/>
      <c r="CG15" s="2533"/>
      <c r="CH15" s="2514"/>
      <c r="CI15" s="2514"/>
      <c r="CJ15" s="2533"/>
      <c r="CK15" s="2533"/>
      <c r="CL15" s="2533"/>
      <c r="CM15" s="2533"/>
      <c r="CN15" s="2533"/>
      <c r="CO15" s="2532"/>
      <c r="CP15" s="2537"/>
      <c r="CQ15" s="2537"/>
      <c r="CR15" s="2537"/>
      <c r="CS15" s="2535"/>
      <c r="CT15" s="2536"/>
      <c r="CU15" s="2536"/>
      <c r="CV15" s="2536"/>
      <c r="CW15" s="2536"/>
      <c r="DB15" s="2536"/>
      <c r="DC15" s="2536"/>
      <c r="DG15" s="2536"/>
      <c r="DH15" s="2536"/>
      <c r="DI15" s="2536"/>
      <c r="DJ15" s="2536"/>
      <c r="DK15" s="2536"/>
      <c r="DL15" s="2536"/>
      <c r="DN15" s="2536"/>
      <c r="DO15" s="2536"/>
      <c r="DP15" s="2536"/>
      <c r="DQ15" s="2536"/>
      <c r="DV15" s="2536"/>
      <c r="DW15" s="2536"/>
      <c r="EA15" s="2536"/>
      <c r="EB15" s="2536"/>
      <c r="EC15" s="2536"/>
      <c r="ED15" s="2536"/>
      <c r="EE15" s="2536"/>
      <c r="EF15" s="2536"/>
      <c r="EH15" s="2536"/>
      <c r="EI15" s="2536"/>
      <c r="EJ15" s="2536"/>
      <c r="EK15" s="2536"/>
      <c r="EP15" s="2536"/>
      <c r="EQ15" s="2536"/>
      <c r="EU15" s="2536"/>
      <c r="EV15" s="2536"/>
      <c r="EW15" s="2536"/>
      <c r="EX15" s="2536"/>
      <c r="EY15" s="2536"/>
      <c r="EZ15" s="2536"/>
      <c r="FB15" s="2536"/>
      <c r="FC15" s="2536"/>
      <c r="FD15" s="2536"/>
      <c r="FE15" s="2536"/>
      <c r="FJ15" s="2536"/>
      <c r="FK15" s="2536"/>
      <c r="FO15" s="2536"/>
      <c r="FP15" s="2536"/>
      <c r="FQ15" s="2536"/>
      <c r="FR15" s="2536"/>
      <c r="FS15" s="2536"/>
      <c r="FT15" s="2536"/>
      <c r="FV15" s="2536"/>
      <c r="FW15" s="2536"/>
      <c r="FX15" s="2536"/>
      <c r="FY15" s="2536"/>
      <c r="GD15" s="2536"/>
      <c r="GE15" s="2536"/>
      <c r="GI15" s="2536"/>
      <c r="GJ15" s="2536"/>
      <c r="GK15" s="2536"/>
      <c r="GL15" s="2536"/>
      <c r="GM15" s="2536"/>
      <c r="GN15" s="2536"/>
      <c r="GP15" s="2536"/>
      <c r="GQ15" s="2536"/>
      <c r="GR15" s="2536"/>
      <c r="GS15" s="2536"/>
      <c r="GX15" s="2536"/>
      <c r="GY15" s="2536"/>
      <c r="HC15" s="2536"/>
      <c r="HD15" s="2536"/>
      <c r="HE15" s="2536"/>
      <c r="HF15" s="2536"/>
      <c r="HG15" s="2536"/>
      <c r="HH15" s="2536"/>
      <c r="HJ15" s="2536"/>
      <c r="HK15" s="2536"/>
      <c r="HL15" s="2536"/>
      <c r="HM15" s="2536"/>
      <c r="HR15" s="2536"/>
      <c r="HS15" s="2536"/>
      <c r="HW15" s="2536"/>
      <c r="HX15" s="2536"/>
      <c r="HY15" s="2536"/>
      <c r="HZ15" s="2536"/>
      <c r="IA15" s="2536"/>
      <c r="IB15" s="2536"/>
      <c r="ID15" s="2536"/>
      <c r="IE15" s="2536"/>
    </row>
    <row r="16" spans="1:239" s="2517" customFormat="1" ht="10.5" customHeight="1">
      <c r="A16" s="2514"/>
      <c r="B16" s="2531"/>
      <c r="C16" s="2536"/>
      <c r="D16" s="2538"/>
      <c r="E16" s="2533"/>
      <c r="F16" s="2533"/>
      <c r="G16" s="2533"/>
      <c r="H16" s="2533"/>
      <c r="I16" s="2533"/>
      <c r="J16" s="2514"/>
      <c r="K16" s="2514"/>
      <c r="L16" s="2514"/>
      <c r="M16" s="2534"/>
      <c r="N16" s="2533"/>
      <c r="O16" s="2533"/>
      <c r="P16" s="2533"/>
      <c r="Q16" s="2533"/>
      <c r="R16" s="2533"/>
      <c r="S16" s="2533"/>
      <c r="T16" s="2514"/>
      <c r="U16" s="2514"/>
      <c r="V16" s="2514"/>
      <c r="W16" s="2534"/>
      <c r="X16" s="2533"/>
      <c r="Y16" s="2533"/>
      <c r="Z16" s="2533"/>
      <c r="AA16" s="2533"/>
      <c r="AB16" s="2533"/>
      <c r="AC16" s="2533"/>
      <c r="AD16" s="2514"/>
      <c r="AE16" s="2514"/>
      <c r="AF16" s="2514"/>
      <c r="AG16" s="2534"/>
      <c r="AH16" s="2533"/>
      <c r="AI16" s="2533"/>
      <c r="AJ16" s="2533"/>
      <c r="AK16" s="2533"/>
      <c r="AL16" s="2533"/>
      <c r="AM16" s="2533"/>
      <c r="AN16" s="2514"/>
      <c r="AO16" s="2514"/>
      <c r="AP16" s="2514"/>
      <c r="AQ16" s="2534"/>
      <c r="AR16" s="2538"/>
      <c r="AS16" s="2533"/>
      <c r="AT16" s="2533"/>
      <c r="AU16" s="2533"/>
      <c r="AV16" s="2533"/>
      <c r="AW16" s="2533"/>
      <c r="AX16" s="2514"/>
      <c r="AY16" s="2514"/>
      <c r="AZ16" s="2514"/>
      <c r="BA16" s="2534"/>
      <c r="BB16" s="2538"/>
      <c r="BC16" s="2533"/>
      <c r="BD16" s="2533"/>
      <c r="BE16" s="2533"/>
      <c r="BF16" s="2533"/>
      <c r="BG16" s="2533"/>
      <c r="BH16" s="2514"/>
      <c r="BI16" s="2514"/>
      <c r="BJ16" s="2514"/>
      <c r="BK16" s="2534"/>
      <c r="BL16" s="2538"/>
      <c r="BM16" s="2533"/>
      <c r="BN16" s="2533"/>
      <c r="BO16" s="2533"/>
      <c r="BP16" s="2533"/>
      <c r="BQ16" s="2533"/>
      <c r="BR16" s="2514"/>
      <c r="BS16" s="2514"/>
      <c r="BT16" s="2514"/>
      <c r="BU16" s="2534"/>
      <c r="BV16" s="2538"/>
      <c r="BW16" s="2533"/>
      <c r="BX16" s="2533"/>
      <c r="BY16" s="2533"/>
      <c r="BZ16" s="2533"/>
      <c r="CA16" s="2533"/>
      <c r="CB16" s="2514"/>
      <c r="CC16" s="2514"/>
      <c r="CD16" s="2514"/>
      <c r="CE16" s="2534"/>
      <c r="CF16" s="2538"/>
      <c r="CG16" s="2533"/>
      <c r="CH16" s="2533"/>
      <c r="CI16" s="2533"/>
      <c r="CJ16" s="2533"/>
      <c r="CK16" s="2533"/>
      <c r="CL16" s="2514"/>
      <c r="CM16" s="2514"/>
      <c r="CN16" s="2514"/>
      <c r="CO16" s="2534"/>
      <c r="CP16" s="2537"/>
      <c r="CQ16" s="2535"/>
      <c r="CR16" s="2535"/>
      <c r="CS16" s="2535"/>
      <c r="CU16" s="2536"/>
      <c r="CV16" s="2536"/>
      <c r="CW16" s="2536"/>
      <c r="CX16" s="2536"/>
      <c r="CY16" s="2536"/>
      <c r="CZ16" s="2536"/>
      <c r="DE16" s="2536"/>
      <c r="DF16" s="2536"/>
      <c r="DG16" s="2536"/>
      <c r="DH16" s="2536"/>
      <c r="DI16" s="2536"/>
      <c r="DJ16" s="2536"/>
      <c r="DO16" s="2536"/>
      <c r="DP16" s="2536"/>
      <c r="DQ16" s="2536"/>
      <c r="DR16" s="2536"/>
      <c r="DS16" s="2536"/>
      <c r="DT16" s="2536"/>
      <c r="DY16" s="2536"/>
      <c r="DZ16" s="2536"/>
      <c r="EA16" s="2536"/>
      <c r="EB16" s="2536"/>
      <c r="EC16" s="2536"/>
      <c r="ED16" s="2536"/>
      <c r="EI16" s="2536"/>
      <c r="EJ16" s="2536"/>
      <c r="EK16" s="2536"/>
      <c r="EL16" s="2536"/>
      <c r="EM16" s="2536"/>
      <c r="EN16" s="2536"/>
      <c r="ES16" s="2536"/>
      <c r="ET16" s="2536"/>
      <c r="EU16" s="2536"/>
      <c r="EV16" s="2536"/>
      <c r="EW16" s="2536"/>
      <c r="EX16" s="2536"/>
      <c r="FC16" s="2536"/>
      <c r="FD16" s="2536"/>
      <c r="FE16" s="2536"/>
      <c r="FF16" s="2536"/>
      <c r="FG16" s="2536"/>
      <c r="FH16" s="2536"/>
      <c r="FM16" s="2536"/>
      <c r="FN16" s="2536"/>
      <c r="FO16" s="2536"/>
      <c r="FP16" s="2536"/>
      <c r="FQ16" s="2536"/>
      <c r="FR16" s="2536"/>
      <c r="FW16" s="2536"/>
      <c r="FX16" s="2536"/>
      <c r="FY16" s="2536"/>
      <c r="FZ16" s="2536"/>
      <c r="GA16" s="2536"/>
      <c r="GB16" s="2536"/>
      <c r="GG16" s="2536"/>
      <c r="GH16" s="2536"/>
      <c r="GI16" s="2536"/>
      <c r="GJ16" s="2536"/>
      <c r="GK16" s="2536"/>
      <c r="GL16" s="2536"/>
      <c r="GQ16" s="2536"/>
      <c r="GR16" s="2536"/>
      <c r="GS16" s="2536"/>
      <c r="GT16" s="2536"/>
      <c r="GU16" s="2536"/>
      <c r="GV16" s="2536"/>
      <c r="HA16" s="2536"/>
      <c r="HB16" s="2536"/>
      <c r="HC16" s="2536"/>
      <c r="HD16" s="2536"/>
      <c r="HE16" s="2536"/>
      <c r="HF16" s="2536"/>
      <c r="HK16" s="2536"/>
      <c r="HL16" s="2536"/>
      <c r="HM16" s="2536"/>
      <c r="HN16" s="2536"/>
      <c r="HO16" s="2536"/>
      <c r="HP16" s="2536"/>
      <c r="HU16" s="2536"/>
      <c r="HV16" s="2536"/>
      <c r="HW16" s="2536"/>
      <c r="HX16" s="2536"/>
      <c r="HY16" s="2536"/>
      <c r="HZ16" s="2536"/>
      <c r="IE16" s="2536"/>
    </row>
    <row r="17" spans="1:239" s="2517" customFormat="1" ht="10.5" customHeight="1">
      <c r="A17" s="2514"/>
      <c r="B17" s="2531"/>
      <c r="C17" s="2536"/>
      <c r="D17" s="2538"/>
      <c r="E17" s="2539"/>
      <c r="F17" s="2533"/>
      <c r="G17" s="2539"/>
      <c r="H17" s="2533"/>
      <c r="I17" s="2539"/>
      <c r="J17" s="2514"/>
      <c r="K17" s="2540"/>
      <c r="L17" s="2514"/>
      <c r="M17" s="2534"/>
      <c r="N17" s="2533"/>
      <c r="O17" s="2539"/>
      <c r="P17" s="2533"/>
      <c r="Q17" s="2539"/>
      <c r="R17" s="2533"/>
      <c r="S17" s="2539"/>
      <c r="T17" s="2514"/>
      <c r="U17" s="2540"/>
      <c r="V17" s="2514"/>
      <c r="W17" s="2534"/>
      <c r="X17" s="2533"/>
      <c r="Y17" s="2539"/>
      <c r="Z17" s="2533"/>
      <c r="AA17" s="2539"/>
      <c r="AB17" s="2533"/>
      <c r="AC17" s="2539"/>
      <c r="AD17" s="2514"/>
      <c r="AE17" s="2540"/>
      <c r="AF17" s="2514"/>
      <c r="AG17" s="2534"/>
      <c r="AH17" s="2533"/>
      <c r="AI17" s="2539"/>
      <c r="AJ17" s="2533"/>
      <c r="AK17" s="2539"/>
      <c r="AL17" s="2533"/>
      <c r="AM17" s="2539"/>
      <c r="AN17" s="2514"/>
      <c r="AO17" s="2540"/>
      <c r="AP17" s="2514"/>
      <c r="AQ17" s="2534"/>
      <c r="AR17" s="2538"/>
      <c r="AS17" s="2539"/>
      <c r="AT17" s="2533"/>
      <c r="AU17" s="2539"/>
      <c r="AV17" s="2533"/>
      <c r="AW17" s="2539"/>
      <c r="AX17" s="2514"/>
      <c r="AY17" s="2540"/>
      <c r="AZ17" s="2514"/>
      <c r="BA17" s="2534"/>
      <c r="BB17" s="2538"/>
      <c r="BC17" s="2539"/>
      <c r="BD17" s="2533"/>
      <c r="BE17" s="2539"/>
      <c r="BF17" s="2533"/>
      <c r="BG17" s="2539"/>
      <c r="BH17" s="2514"/>
      <c r="BI17" s="2540"/>
      <c r="BJ17" s="2514"/>
      <c r="BK17" s="2534"/>
      <c r="BL17" s="2538"/>
      <c r="BM17" s="2539"/>
      <c r="BN17" s="2533"/>
      <c r="BO17" s="2539"/>
      <c r="BP17" s="2533"/>
      <c r="BQ17" s="2539"/>
      <c r="BR17" s="2514"/>
      <c r="BS17" s="2540"/>
      <c r="BT17" s="2514"/>
      <c r="BU17" s="2534"/>
      <c r="BV17" s="2538"/>
      <c r="BW17" s="2539"/>
      <c r="BX17" s="2533"/>
      <c r="BY17" s="2539"/>
      <c r="BZ17" s="2533"/>
      <c r="CA17" s="2539"/>
      <c r="CB17" s="2514"/>
      <c r="CC17" s="2540"/>
      <c r="CD17" s="2514"/>
      <c r="CE17" s="2534"/>
      <c r="CF17" s="2538"/>
      <c r="CG17" s="2539"/>
      <c r="CH17" s="2533"/>
      <c r="CI17" s="2539"/>
      <c r="CJ17" s="2533"/>
      <c r="CK17" s="2539"/>
      <c r="CL17" s="2514"/>
      <c r="CM17" s="2540"/>
      <c r="CN17" s="2514"/>
      <c r="CO17" s="2534"/>
      <c r="CP17" s="2537"/>
      <c r="CQ17" s="2535"/>
      <c r="CR17" s="2535"/>
      <c r="CS17" s="2535"/>
      <c r="CU17" s="2536"/>
      <c r="CV17" s="2536"/>
      <c r="CW17" s="2536"/>
      <c r="CX17" s="2536"/>
      <c r="CY17" s="2536"/>
      <c r="CZ17" s="2536"/>
      <c r="DE17" s="2536"/>
      <c r="DF17" s="2536"/>
      <c r="DG17" s="2536"/>
      <c r="DH17" s="2536"/>
      <c r="DI17" s="2536"/>
      <c r="DJ17" s="2536"/>
      <c r="DO17" s="2536"/>
      <c r="DP17" s="2536"/>
      <c r="DQ17" s="2536"/>
      <c r="DR17" s="2536"/>
      <c r="DS17" s="2536"/>
      <c r="DT17" s="2536"/>
      <c r="DY17" s="2536"/>
      <c r="DZ17" s="2536"/>
      <c r="EA17" s="2536"/>
      <c r="EB17" s="2536"/>
      <c r="EC17" s="2536"/>
      <c r="ED17" s="2536"/>
      <c r="EI17" s="2536"/>
      <c r="EJ17" s="2536"/>
      <c r="EK17" s="2536"/>
      <c r="EL17" s="2536"/>
      <c r="EM17" s="2536"/>
      <c r="EN17" s="2536"/>
      <c r="ES17" s="2536"/>
      <c r="ET17" s="2536"/>
      <c r="EU17" s="2536"/>
      <c r="EV17" s="2536"/>
      <c r="EW17" s="2536"/>
      <c r="EX17" s="2536"/>
      <c r="FC17" s="2536"/>
      <c r="FD17" s="2536"/>
      <c r="FE17" s="2536"/>
      <c r="FF17" s="2536"/>
      <c r="FG17" s="2536"/>
      <c r="FH17" s="2536"/>
      <c r="FM17" s="2536"/>
      <c r="FN17" s="2536"/>
      <c r="FO17" s="2536"/>
      <c r="FP17" s="2536"/>
      <c r="FQ17" s="2536"/>
      <c r="FR17" s="2536"/>
      <c r="FW17" s="2536"/>
      <c r="FX17" s="2536"/>
      <c r="FY17" s="2536"/>
      <c r="FZ17" s="2536"/>
      <c r="GA17" s="2536"/>
      <c r="GB17" s="2536"/>
      <c r="GG17" s="2536"/>
      <c r="GH17" s="2536"/>
      <c r="GI17" s="2536"/>
      <c r="GJ17" s="2536"/>
      <c r="GK17" s="2536"/>
      <c r="GL17" s="2536"/>
      <c r="GQ17" s="2536"/>
      <c r="GR17" s="2536"/>
      <c r="GS17" s="2536"/>
      <c r="GT17" s="2536"/>
      <c r="GU17" s="2536"/>
      <c r="GV17" s="2536"/>
      <c r="HA17" s="2536"/>
      <c r="HB17" s="2536"/>
      <c r="HC17" s="2536"/>
      <c r="HD17" s="2536"/>
      <c r="HE17" s="2536"/>
      <c r="HF17" s="2536"/>
      <c r="HK17" s="2536"/>
      <c r="HL17" s="2536"/>
      <c r="HM17" s="2536"/>
      <c r="HN17" s="2536"/>
      <c r="HO17" s="2536"/>
      <c r="HP17" s="2536"/>
      <c r="HU17" s="2536"/>
      <c r="HV17" s="2536"/>
      <c r="HW17" s="2536"/>
      <c r="HX17" s="2536"/>
      <c r="HY17" s="2536"/>
      <c r="HZ17" s="2536"/>
      <c r="IE17" s="2536"/>
    </row>
    <row r="18" spans="1:239" s="2517" customFormat="1" ht="10.5" customHeight="1">
      <c r="A18" s="2514"/>
      <c r="B18" s="2531"/>
      <c r="C18" s="2536"/>
      <c r="D18" s="2541"/>
      <c r="E18" s="2542"/>
      <c r="F18" s="2542"/>
      <c r="G18" s="2542"/>
      <c r="H18" s="2543"/>
      <c r="I18" s="2542"/>
      <c r="J18" s="2544"/>
      <c r="K18" s="2544"/>
      <c r="L18" s="2544"/>
      <c r="M18" s="2545"/>
      <c r="N18" s="2542"/>
      <c r="O18" s="2542"/>
      <c r="P18" s="2542"/>
      <c r="Q18" s="2542"/>
      <c r="R18" s="2543"/>
      <c r="S18" s="2542"/>
      <c r="T18" s="2544"/>
      <c r="U18" s="2544"/>
      <c r="V18" s="2544"/>
      <c r="W18" s="2545"/>
      <c r="X18" s="2542"/>
      <c r="Y18" s="2542"/>
      <c r="Z18" s="2542"/>
      <c r="AA18" s="2542"/>
      <c r="AB18" s="2543"/>
      <c r="AC18" s="2542"/>
      <c r="AD18" s="2544"/>
      <c r="AE18" s="2544"/>
      <c r="AF18" s="2544"/>
      <c r="AG18" s="2545"/>
      <c r="AH18" s="2542"/>
      <c r="AI18" s="2542"/>
      <c r="AJ18" s="2542"/>
      <c r="AK18" s="2542"/>
      <c r="AL18" s="2543"/>
      <c r="AM18" s="2542"/>
      <c r="AN18" s="2544"/>
      <c r="AO18" s="2544"/>
      <c r="AP18" s="2544"/>
      <c r="AQ18" s="2545"/>
      <c r="AR18" s="2541"/>
      <c r="AS18" s="2542"/>
      <c r="AT18" s="2542"/>
      <c r="AU18" s="2542"/>
      <c r="AV18" s="2543"/>
      <c r="AW18" s="2542"/>
      <c r="AX18" s="2544"/>
      <c r="AY18" s="2544"/>
      <c r="AZ18" s="2544"/>
      <c r="BA18" s="2545"/>
      <c r="BB18" s="2541"/>
      <c r="BC18" s="2542"/>
      <c r="BD18" s="2542"/>
      <c r="BE18" s="2542"/>
      <c r="BF18" s="2543"/>
      <c r="BG18" s="2542"/>
      <c r="BH18" s="2544"/>
      <c r="BI18" s="2544"/>
      <c r="BJ18" s="2544"/>
      <c r="BK18" s="2545"/>
      <c r="BL18" s="2541"/>
      <c r="BM18" s="2542"/>
      <c r="BN18" s="2542"/>
      <c r="BO18" s="2542"/>
      <c r="BP18" s="2543"/>
      <c r="BQ18" s="2542"/>
      <c r="BR18" s="2544"/>
      <c r="BS18" s="2544"/>
      <c r="BT18" s="2544"/>
      <c r="BU18" s="2545"/>
      <c r="BV18" s="2541"/>
      <c r="BW18" s="2542"/>
      <c r="BX18" s="2542"/>
      <c r="BY18" s="2542"/>
      <c r="BZ18" s="2543"/>
      <c r="CA18" s="2542"/>
      <c r="CB18" s="2544"/>
      <c r="CC18" s="2544"/>
      <c r="CD18" s="2544"/>
      <c r="CE18" s="2545"/>
      <c r="CF18" s="2541"/>
      <c r="CG18" s="2542"/>
      <c r="CH18" s="2542"/>
      <c r="CI18" s="2542"/>
      <c r="CJ18" s="2543"/>
      <c r="CK18" s="2542"/>
      <c r="CL18" s="2544"/>
      <c r="CM18" s="2544"/>
      <c r="CN18" s="2544"/>
      <c r="CO18" s="2545"/>
      <c r="CP18" s="2537"/>
      <c r="CQ18" s="2535"/>
      <c r="CR18" s="2535"/>
      <c r="CS18" s="2535"/>
      <c r="CU18" s="2536"/>
      <c r="CV18" s="2536"/>
      <c r="CW18" s="2536"/>
      <c r="CX18" s="2536"/>
      <c r="CY18" s="2536"/>
      <c r="CZ18" s="2536"/>
      <c r="DE18" s="2536"/>
      <c r="DF18" s="2536"/>
      <c r="DG18" s="2536"/>
      <c r="DH18" s="2536"/>
      <c r="DI18" s="2536"/>
      <c r="DJ18" s="2536"/>
      <c r="DO18" s="2536"/>
      <c r="DP18" s="2536"/>
      <c r="DQ18" s="2536"/>
      <c r="DR18" s="2536"/>
      <c r="DS18" s="2536"/>
      <c r="DT18" s="2536"/>
      <c r="DY18" s="2536"/>
      <c r="DZ18" s="2536"/>
      <c r="EA18" s="2536"/>
      <c r="EB18" s="2536"/>
      <c r="EC18" s="2536"/>
      <c r="ED18" s="2536"/>
      <c r="EI18" s="2536"/>
      <c r="EJ18" s="2536"/>
      <c r="EK18" s="2536"/>
      <c r="EL18" s="2536"/>
      <c r="EM18" s="2536"/>
      <c r="EN18" s="2536"/>
      <c r="ES18" s="2536"/>
      <c r="ET18" s="2536"/>
      <c r="EU18" s="2536"/>
      <c r="EV18" s="2536"/>
      <c r="EW18" s="2536"/>
      <c r="EX18" s="2536"/>
      <c r="FC18" s="2536"/>
      <c r="FD18" s="2536"/>
      <c r="FE18" s="2536"/>
      <c r="FF18" s="2536"/>
      <c r="FG18" s="2536"/>
      <c r="FH18" s="2536"/>
      <c r="FM18" s="2536"/>
      <c r="FN18" s="2536"/>
      <c r="FO18" s="2536"/>
      <c r="FP18" s="2536"/>
      <c r="FQ18" s="2536"/>
      <c r="FR18" s="2536"/>
      <c r="FW18" s="2536"/>
      <c r="FX18" s="2536"/>
      <c r="FY18" s="2536"/>
      <c r="FZ18" s="2536"/>
      <c r="GA18" s="2536"/>
      <c r="GB18" s="2536"/>
      <c r="GG18" s="2536"/>
      <c r="GH18" s="2536"/>
      <c r="GI18" s="2536"/>
      <c r="GJ18" s="2536"/>
      <c r="GK18" s="2536"/>
      <c r="GL18" s="2536"/>
      <c r="GQ18" s="2536"/>
      <c r="GR18" s="2536"/>
      <c r="GS18" s="2536"/>
      <c r="GT18" s="2536"/>
      <c r="GU18" s="2536"/>
      <c r="GV18" s="2536"/>
      <c r="HA18" s="2536"/>
      <c r="HB18" s="2536"/>
      <c r="HC18" s="2536"/>
      <c r="HD18" s="2536"/>
      <c r="HE18" s="2536"/>
      <c r="HF18" s="2536"/>
      <c r="HK18" s="2536"/>
      <c r="HL18" s="2536"/>
      <c r="HM18" s="2536"/>
      <c r="HN18" s="2536"/>
      <c r="HO18" s="2536"/>
      <c r="HP18" s="2536"/>
      <c r="HU18" s="2536"/>
      <c r="HV18" s="2536"/>
      <c r="HW18" s="2536"/>
      <c r="HX18" s="2536"/>
      <c r="HY18" s="2536"/>
      <c r="HZ18" s="2536"/>
      <c r="IE18" s="2536"/>
    </row>
    <row r="19" spans="1:239" s="2517" customFormat="1" ht="10.5" customHeight="1">
      <c r="A19" s="2514"/>
      <c r="B19" s="2546"/>
      <c r="C19" s="2535"/>
      <c r="D19" s="2535"/>
      <c r="E19" s="2547"/>
      <c r="F19" s="2547"/>
      <c r="G19" s="2547"/>
      <c r="H19" s="2547"/>
      <c r="I19" s="2547"/>
      <c r="J19" s="2547"/>
      <c r="K19" s="2547"/>
      <c r="L19" s="2547"/>
      <c r="M19" s="2547"/>
      <c r="N19" s="2547"/>
      <c r="O19" s="2547"/>
      <c r="P19" s="2547"/>
      <c r="Q19" s="2547"/>
      <c r="R19" s="2547"/>
      <c r="S19" s="2547"/>
      <c r="T19" s="2547"/>
      <c r="U19" s="2547"/>
      <c r="V19" s="2547"/>
      <c r="W19" s="2547"/>
      <c r="X19" s="2547"/>
      <c r="Y19" s="2547"/>
      <c r="Z19" s="2547"/>
      <c r="AA19" s="2547"/>
      <c r="AB19" s="2547"/>
      <c r="AC19" s="2547"/>
      <c r="AD19" s="2547"/>
      <c r="AE19" s="2547"/>
      <c r="AF19" s="2547"/>
      <c r="AG19" s="2547"/>
      <c r="AH19" s="2547"/>
      <c r="AI19" s="2547"/>
      <c r="AJ19" s="2547"/>
      <c r="AK19" s="2547"/>
      <c r="AL19" s="2547"/>
      <c r="AM19" s="2547"/>
      <c r="AN19" s="2547"/>
      <c r="AO19" s="2547"/>
      <c r="AP19" s="2535"/>
      <c r="AQ19" s="2535"/>
      <c r="AR19" s="2535"/>
      <c r="AS19" s="2547"/>
      <c r="AT19" s="2547"/>
      <c r="AU19" s="2547"/>
      <c r="AV19" s="2547"/>
      <c r="AW19" s="2547"/>
      <c r="AX19" s="2547"/>
      <c r="AY19" s="2547"/>
      <c r="AZ19" s="2547"/>
      <c r="BA19" s="2547"/>
      <c r="BB19" s="2535"/>
      <c r="BC19" s="2547"/>
      <c r="BD19" s="2547"/>
      <c r="BE19" s="2547"/>
      <c r="BF19" s="2547"/>
      <c r="BG19" s="2547"/>
      <c r="BH19" s="2547"/>
      <c r="BI19" s="2547"/>
      <c r="BJ19" s="2547"/>
      <c r="BK19" s="2547"/>
      <c r="BL19" s="2535"/>
      <c r="BM19" s="2547"/>
      <c r="BN19" s="2547"/>
      <c r="BO19" s="2547"/>
      <c r="BP19" s="2547"/>
      <c r="BQ19" s="2547"/>
      <c r="BR19" s="2547"/>
      <c r="BS19" s="2547"/>
      <c r="BT19" s="2547"/>
      <c r="BU19" s="2547"/>
      <c r="BV19" s="2535"/>
      <c r="BW19" s="2547"/>
      <c r="BX19" s="2547"/>
      <c r="BY19" s="2547"/>
      <c r="BZ19" s="2547"/>
      <c r="CA19" s="2547"/>
      <c r="CB19" s="2547"/>
      <c r="CC19" s="2547"/>
      <c r="CD19" s="2547"/>
      <c r="CE19" s="2547"/>
      <c r="CF19" s="2535"/>
      <c r="CG19" s="2547"/>
      <c r="CH19" s="2547"/>
      <c r="CI19" s="2547"/>
      <c r="CJ19" s="2547"/>
      <c r="CK19" s="2547"/>
      <c r="CL19" s="2547"/>
      <c r="CM19" s="2547"/>
      <c r="CN19" s="2547"/>
      <c r="CO19" s="2547"/>
      <c r="CP19" s="2535"/>
      <c r="CQ19" s="2535"/>
      <c r="CR19" s="2535"/>
      <c r="CS19" s="2535"/>
    </row>
    <row r="20" spans="1:239" s="2517" customFormat="1" ht="10.5" customHeight="1">
      <c r="A20" s="2514"/>
      <c r="B20" s="2548" t="s">
        <v>339</v>
      </c>
      <c r="C20" s="2549"/>
      <c r="D20" s="2550"/>
      <c r="E20" s="2551"/>
      <c r="F20" s="2552"/>
      <c r="G20" s="2552"/>
      <c r="H20" s="2551"/>
      <c r="I20" s="2552"/>
      <c r="J20" s="2551"/>
      <c r="K20" s="2551"/>
      <c r="L20" s="2551"/>
      <c r="M20" s="2553"/>
      <c r="N20" s="2550"/>
      <c r="O20" s="2551"/>
      <c r="P20" s="2551"/>
      <c r="Q20" s="2551"/>
      <c r="R20" s="2551"/>
      <c r="S20" s="2551"/>
      <c r="T20" s="2551"/>
      <c r="U20" s="2552"/>
      <c r="V20" s="2552"/>
      <c r="W20" s="2553"/>
      <c r="X20" s="2554"/>
      <c r="Y20" s="2552"/>
      <c r="Z20" s="2552"/>
      <c r="AA20" s="2552"/>
      <c r="AB20" s="2551"/>
      <c r="AC20" s="2552"/>
      <c r="AD20" s="2552"/>
      <c r="AE20" s="2551"/>
      <c r="AF20" s="2551"/>
      <c r="AG20" s="2555"/>
      <c r="AH20" s="2554"/>
      <c r="AI20" s="2552"/>
      <c r="AJ20" s="2552"/>
      <c r="AK20" s="2551"/>
      <c r="AL20" s="2551"/>
      <c r="AM20" s="2552"/>
      <c r="AN20" s="2551"/>
      <c r="AO20" s="2551"/>
      <c r="AP20" s="2551"/>
      <c r="AQ20" s="2553"/>
      <c r="AR20" s="2550"/>
      <c r="AS20" s="2551"/>
      <c r="AT20" s="2551"/>
      <c r="AU20" s="2551"/>
      <c r="AV20" s="2551"/>
      <c r="AW20" s="2551"/>
      <c r="AX20" s="2552"/>
      <c r="AY20" s="2552"/>
      <c r="AZ20" s="2552"/>
      <c r="BA20" s="2555"/>
      <c r="BB20" s="2554"/>
      <c r="BC20" s="2552"/>
      <c r="BD20" s="2556"/>
      <c r="BE20" s="2556"/>
      <c r="BF20" s="2556"/>
      <c r="BG20" s="2556"/>
      <c r="BH20" s="2556"/>
      <c r="BI20" s="2556"/>
      <c r="BJ20" s="2556"/>
      <c r="BK20" s="2555"/>
      <c r="BL20" s="2554"/>
      <c r="BM20" s="2552"/>
      <c r="BN20" s="2552"/>
      <c r="BO20" s="2552"/>
      <c r="BP20" s="2556"/>
      <c r="BQ20" s="2556"/>
      <c r="BR20" s="2556"/>
      <c r="BS20" s="2552"/>
      <c r="BT20" s="2552"/>
      <c r="BU20" s="2555"/>
      <c r="BV20" s="2550"/>
      <c r="BW20" s="2551"/>
      <c r="BX20" s="2551"/>
      <c r="BY20" s="2556"/>
      <c r="BZ20" s="2556"/>
      <c r="CA20" s="2552"/>
      <c r="CB20" s="2552"/>
      <c r="CC20" s="2552"/>
      <c r="CD20" s="2552"/>
      <c r="CE20" s="2555"/>
      <c r="CF20" s="2550"/>
      <c r="CG20" s="2551"/>
      <c r="CH20" s="2551"/>
      <c r="CI20" s="2551"/>
      <c r="CJ20" s="2551"/>
      <c r="CK20" s="2551"/>
      <c r="CL20" s="2551"/>
      <c r="CM20" s="2551"/>
      <c r="CN20" s="2551"/>
      <c r="CO20" s="2553"/>
      <c r="CP20" s="2535"/>
      <c r="CQ20" s="2535"/>
      <c r="CR20" s="2535"/>
      <c r="CS20" s="2535"/>
    </row>
    <row r="21" spans="1:239" s="2517" customFormat="1" ht="10.5" customHeight="1">
      <c r="A21" s="2514"/>
      <c r="B21" s="2557"/>
      <c r="C21" s="2549"/>
      <c r="D21" s="2558"/>
      <c r="E21" s="2559"/>
      <c r="F21" s="2560"/>
      <c r="G21" s="2560"/>
      <c r="H21" s="2559"/>
      <c r="I21" s="2560"/>
      <c r="J21" s="2559"/>
      <c r="K21" s="2559"/>
      <c r="L21" s="2559"/>
      <c r="M21" s="2561"/>
      <c r="N21" s="2558"/>
      <c r="O21" s="2559"/>
      <c r="P21" s="2559"/>
      <c r="Q21" s="2559"/>
      <c r="R21" s="2559"/>
      <c r="S21" s="2559"/>
      <c r="T21" s="2559"/>
      <c r="U21" s="2560"/>
      <c r="V21" s="2560"/>
      <c r="W21" s="2561"/>
      <c r="X21" s="2562"/>
      <c r="Y21" s="2560"/>
      <c r="Z21" s="2560"/>
      <c r="AA21" s="2560"/>
      <c r="AB21" s="2559"/>
      <c r="AC21" s="2560"/>
      <c r="AD21" s="2560"/>
      <c r="AE21" s="2559"/>
      <c r="AF21" s="2559"/>
      <c r="AG21" s="2563"/>
      <c r="AH21" s="2562"/>
      <c r="AI21" s="2560"/>
      <c r="AJ21" s="2560"/>
      <c r="AK21" s="2559"/>
      <c r="AL21" s="2559"/>
      <c r="AM21" s="2560"/>
      <c r="AN21" s="2559"/>
      <c r="AO21" s="2559"/>
      <c r="AP21" s="2559"/>
      <c r="AQ21" s="2561"/>
      <c r="AR21" s="2558"/>
      <c r="AS21" s="2559"/>
      <c r="AT21" s="2559"/>
      <c r="AU21" s="2559"/>
      <c r="AV21" s="2559"/>
      <c r="AW21" s="2559"/>
      <c r="AX21" s="2560"/>
      <c r="AY21" s="2560"/>
      <c r="AZ21" s="2560"/>
      <c r="BA21" s="2563"/>
      <c r="BB21" s="2562"/>
      <c r="BC21" s="2560"/>
      <c r="BD21" s="2564"/>
      <c r="BE21" s="2564"/>
      <c r="BF21" s="2564"/>
      <c r="BG21" s="2564"/>
      <c r="BH21" s="2564"/>
      <c r="BI21" s="2564"/>
      <c r="BJ21" s="2564"/>
      <c r="BK21" s="2563"/>
      <c r="BL21" s="2562"/>
      <c r="BM21" s="2560"/>
      <c r="BN21" s="2560"/>
      <c r="BO21" s="2560"/>
      <c r="BP21" s="2564"/>
      <c r="BQ21" s="2564"/>
      <c r="BR21" s="2564"/>
      <c r="BS21" s="2560"/>
      <c r="BT21" s="2560"/>
      <c r="BU21" s="2563"/>
      <c r="BV21" s="2558"/>
      <c r="BW21" s="2559"/>
      <c r="BX21" s="2559"/>
      <c r="BY21" s="2564"/>
      <c r="BZ21" s="2564"/>
      <c r="CA21" s="2560"/>
      <c r="CB21" s="2560"/>
      <c r="CC21" s="2560"/>
      <c r="CD21" s="2560"/>
      <c r="CE21" s="2563"/>
      <c r="CF21" s="2558"/>
      <c r="CG21" s="2559"/>
      <c r="CH21" s="2559"/>
      <c r="CI21" s="2559"/>
      <c r="CJ21" s="2559"/>
      <c r="CK21" s="2559"/>
      <c r="CL21" s="2559"/>
      <c r="CM21" s="2559"/>
      <c r="CN21" s="2559"/>
      <c r="CO21" s="2561"/>
      <c r="CP21" s="2535"/>
      <c r="CQ21" s="2535"/>
      <c r="CR21" s="2535"/>
      <c r="CS21" s="2535"/>
    </row>
    <row r="22" spans="1:239" s="2517" customFormat="1" ht="10.5" customHeight="1">
      <c r="A22" s="2514"/>
      <c r="B22" s="2557"/>
      <c r="C22" s="2549"/>
      <c r="D22" s="2565"/>
      <c r="E22" s="2566"/>
      <c r="F22" s="2566"/>
      <c r="G22" s="2566"/>
      <c r="H22" s="2566"/>
      <c r="I22" s="2566"/>
      <c r="J22" s="2566"/>
      <c r="K22" s="2566"/>
      <c r="L22" s="2566"/>
      <c r="M22" s="2567"/>
      <c r="N22" s="2565"/>
      <c r="O22" s="2566"/>
      <c r="P22" s="2566"/>
      <c r="Q22" s="2566"/>
      <c r="R22" s="2566"/>
      <c r="S22" s="2566"/>
      <c r="T22" s="2566"/>
      <c r="U22" s="2566"/>
      <c r="V22" s="2568"/>
      <c r="W22" s="2569"/>
      <c r="X22" s="2570"/>
      <c r="Y22" s="2568"/>
      <c r="Z22" s="2568"/>
      <c r="AA22" s="2568"/>
      <c r="AB22" s="2566"/>
      <c r="AC22" s="2568"/>
      <c r="AD22" s="2568"/>
      <c r="AE22" s="2568"/>
      <c r="AF22" s="2566"/>
      <c r="AG22" s="2569"/>
      <c r="AH22" s="2565"/>
      <c r="AI22" s="2566"/>
      <c r="AJ22" s="2568"/>
      <c r="AK22" s="2568"/>
      <c r="AL22" s="2568"/>
      <c r="AM22" s="2568"/>
      <c r="AN22" s="2571"/>
      <c r="AO22" s="2571"/>
      <c r="AP22" s="2566"/>
      <c r="AQ22" s="2572"/>
      <c r="AR22" s="2565"/>
      <c r="AS22" s="2566"/>
      <c r="AT22" s="2566"/>
      <c r="AU22" s="2566"/>
      <c r="AV22" s="2566"/>
      <c r="AW22" s="2568"/>
      <c r="AX22" s="2568"/>
      <c r="AY22" s="2568"/>
      <c r="AZ22" s="2568"/>
      <c r="BA22" s="2573"/>
      <c r="BB22" s="2570"/>
      <c r="BC22" s="2568"/>
      <c r="BD22" s="2571"/>
      <c r="BE22" s="2568"/>
      <c r="BF22" s="2568"/>
      <c r="BG22" s="2568"/>
      <c r="BH22" s="2568"/>
      <c r="BI22" s="2566"/>
      <c r="BJ22" s="2566"/>
      <c r="BK22" s="2573"/>
      <c r="BL22" s="2570"/>
      <c r="BM22" s="2566"/>
      <c r="BN22" s="2566"/>
      <c r="BO22" s="2566"/>
      <c r="BP22" s="2568"/>
      <c r="BQ22" s="2568"/>
      <c r="BR22" s="2566"/>
      <c r="BS22" s="2568"/>
      <c r="BT22" s="2568"/>
      <c r="BU22" s="2573"/>
      <c r="BV22" s="2570"/>
      <c r="BW22" s="2566"/>
      <c r="BX22" s="2566"/>
      <c r="BY22" s="2568"/>
      <c r="BZ22" s="2568"/>
      <c r="CA22" s="2568"/>
      <c r="CB22" s="2566"/>
      <c r="CC22" s="2566"/>
      <c r="CD22" s="2566"/>
      <c r="CE22" s="2573"/>
      <c r="CF22" s="2565"/>
      <c r="CG22" s="2566"/>
      <c r="CH22" s="2566"/>
      <c r="CI22" s="2566"/>
      <c r="CJ22" s="2566"/>
      <c r="CK22" s="2566"/>
      <c r="CL22" s="2566"/>
      <c r="CM22" s="2566"/>
      <c r="CN22" s="2566"/>
      <c r="CO22" s="2567"/>
      <c r="CP22" s="2535"/>
      <c r="CQ22" s="2535"/>
      <c r="CR22" s="2535"/>
      <c r="CS22" s="2535"/>
    </row>
    <row r="23" spans="1:239" s="2517" customFormat="1" ht="10.5" customHeight="1">
      <c r="A23" s="2514"/>
      <c r="B23" s="2574"/>
      <c r="C23" s="2549"/>
      <c r="D23" s="2558"/>
      <c r="E23" s="2559"/>
      <c r="F23" s="2559"/>
      <c r="G23" s="2559"/>
      <c r="H23" s="2559"/>
      <c r="I23" s="2559"/>
      <c r="J23" s="2559"/>
      <c r="K23" s="2559"/>
      <c r="L23" s="2559"/>
      <c r="M23" s="2575"/>
      <c r="N23" s="2558"/>
      <c r="O23" s="2559"/>
      <c r="P23" s="2559"/>
      <c r="Q23" s="2559"/>
      <c r="R23" s="2559"/>
      <c r="S23" s="2559"/>
      <c r="T23" s="2559"/>
      <c r="U23" s="2559"/>
      <c r="V23" s="2560"/>
      <c r="W23" s="2563"/>
      <c r="X23" s="2562"/>
      <c r="Y23" s="2560"/>
      <c r="Z23" s="2560"/>
      <c r="AA23" s="2560"/>
      <c r="AB23" s="2559"/>
      <c r="AC23" s="2560"/>
      <c r="AD23" s="2560"/>
      <c r="AE23" s="2560"/>
      <c r="AF23" s="2559"/>
      <c r="AG23" s="2563"/>
      <c r="AH23" s="2558"/>
      <c r="AI23" s="2559"/>
      <c r="AJ23" s="2560"/>
      <c r="AK23" s="2560"/>
      <c r="AL23" s="2560"/>
      <c r="AM23" s="2560"/>
      <c r="AN23" s="2564"/>
      <c r="AO23" s="2564"/>
      <c r="AP23" s="2559"/>
      <c r="AQ23" s="2561"/>
      <c r="AR23" s="2558"/>
      <c r="AS23" s="2559"/>
      <c r="AT23" s="2559"/>
      <c r="AU23" s="2559"/>
      <c r="AV23" s="2559"/>
      <c r="AW23" s="2560"/>
      <c r="AX23" s="2560"/>
      <c r="AY23" s="2560"/>
      <c r="AZ23" s="2560"/>
      <c r="BA23" s="2576"/>
      <c r="BB23" s="2562"/>
      <c r="BC23" s="2560"/>
      <c r="BD23" s="2564"/>
      <c r="BE23" s="2560"/>
      <c r="BF23" s="2560"/>
      <c r="BG23" s="2560"/>
      <c r="BH23" s="2560"/>
      <c r="BI23" s="2559"/>
      <c r="BJ23" s="2559"/>
      <c r="BK23" s="2576"/>
      <c r="BL23" s="2562"/>
      <c r="BM23" s="2559"/>
      <c r="BN23" s="2559"/>
      <c r="BO23" s="2559"/>
      <c r="BP23" s="2560"/>
      <c r="BQ23" s="2560"/>
      <c r="BR23" s="2559"/>
      <c r="BS23" s="2560"/>
      <c r="BT23" s="2560"/>
      <c r="BU23" s="2576"/>
      <c r="BV23" s="2562"/>
      <c r="BW23" s="2559"/>
      <c r="BX23" s="2559"/>
      <c r="BY23" s="2560"/>
      <c r="BZ23" s="2560"/>
      <c r="CA23" s="2560"/>
      <c r="CB23" s="2559"/>
      <c r="CC23" s="2559"/>
      <c r="CD23" s="2559"/>
      <c r="CE23" s="2576"/>
      <c r="CF23" s="2558"/>
      <c r="CG23" s="2559"/>
      <c r="CH23" s="2559"/>
      <c r="CI23" s="2559"/>
      <c r="CJ23" s="2559"/>
      <c r="CK23" s="2559"/>
      <c r="CL23" s="2559"/>
      <c r="CM23" s="2559"/>
      <c r="CN23" s="2559"/>
      <c r="CO23" s="2575"/>
      <c r="CP23" s="2535"/>
      <c r="CQ23" s="2535"/>
      <c r="CR23" s="2535"/>
      <c r="CS23" s="2535"/>
    </row>
    <row r="24" spans="1:239" s="2517" customFormat="1" ht="10.5" customHeight="1">
      <c r="A24" s="2514"/>
      <c r="B24" s="2577"/>
      <c r="C24" s="2535"/>
      <c r="D24" s="2535"/>
      <c r="E24" s="2547"/>
      <c r="F24" s="2547"/>
      <c r="G24" s="2547"/>
      <c r="H24" s="2547"/>
      <c r="I24" s="2547"/>
      <c r="J24" s="2547"/>
      <c r="K24" s="2547"/>
      <c r="L24" s="2547"/>
      <c r="M24" s="2547"/>
      <c r="N24" s="2547"/>
      <c r="O24" s="2547"/>
      <c r="P24" s="2547"/>
      <c r="Q24" s="2547"/>
      <c r="R24" s="2547"/>
      <c r="S24" s="2547"/>
      <c r="T24" s="2547"/>
      <c r="U24" s="2547"/>
      <c r="V24" s="2547"/>
      <c r="W24" s="2547"/>
      <c r="X24" s="2547"/>
      <c r="Y24" s="2547"/>
      <c r="Z24" s="2547"/>
      <c r="AA24" s="2547"/>
      <c r="AB24" s="2547"/>
      <c r="AC24" s="2547"/>
      <c r="AD24" s="2547"/>
      <c r="AE24" s="2547"/>
      <c r="AF24" s="2547"/>
      <c r="AG24" s="2547"/>
      <c r="AH24" s="2547"/>
      <c r="AI24" s="2547"/>
      <c r="AJ24" s="2547"/>
      <c r="AK24" s="2547"/>
      <c r="AL24" s="2547"/>
      <c r="AM24" s="2547"/>
      <c r="AN24" s="2547"/>
      <c r="AO24" s="2547"/>
      <c r="AP24" s="2535"/>
      <c r="AQ24" s="2535"/>
      <c r="AR24" s="2535"/>
      <c r="AS24" s="2547"/>
      <c r="AT24" s="2547"/>
      <c r="AU24" s="2547"/>
      <c r="AV24" s="2547"/>
      <c r="AW24" s="2547"/>
      <c r="AX24" s="2547"/>
      <c r="AY24" s="2547"/>
      <c r="AZ24" s="2547"/>
      <c r="BA24" s="2547"/>
      <c r="BB24" s="2535"/>
      <c r="BC24" s="2547"/>
      <c r="BD24" s="2547"/>
      <c r="BE24" s="2547"/>
      <c r="BF24" s="2547"/>
      <c r="BG24" s="2547"/>
      <c r="BH24" s="2547"/>
      <c r="BI24" s="2547"/>
      <c r="BJ24" s="2547"/>
      <c r="BK24" s="2547"/>
      <c r="BL24" s="2535"/>
      <c r="BM24" s="2547"/>
      <c r="BN24" s="2547"/>
      <c r="BO24" s="2547"/>
      <c r="BP24" s="2547"/>
      <c r="BQ24" s="2547"/>
      <c r="BR24" s="2547"/>
      <c r="BS24" s="2547"/>
      <c r="BT24" s="2547"/>
      <c r="BU24" s="2547"/>
      <c r="BV24" s="2535"/>
      <c r="BW24" s="2547"/>
      <c r="BX24" s="2547"/>
      <c r="BY24" s="2547"/>
      <c r="BZ24" s="2547"/>
      <c r="CA24" s="2547"/>
      <c r="CB24" s="2547"/>
      <c r="CC24" s="2547"/>
      <c r="CD24" s="2547"/>
      <c r="CE24" s="2547"/>
      <c r="CF24" s="2535"/>
      <c r="CG24" s="2547"/>
      <c r="CH24" s="2547"/>
      <c r="CI24" s="2547"/>
      <c r="CJ24" s="2547"/>
      <c r="CK24" s="2547"/>
      <c r="CL24" s="2547"/>
      <c r="CM24" s="2547"/>
      <c r="CN24" s="2547"/>
      <c r="CO24" s="2547"/>
      <c r="CP24" s="2535"/>
      <c r="CQ24" s="2535"/>
      <c r="CR24" s="2535"/>
      <c r="CS24" s="2535"/>
    </row>
    <row r="25" spans="1:239" s="2517" customFormat="1" ht="10.5" customHeight="1">
      <c r="A25" s="2514"/>
      <c r="B25" s="2548" t="s">
        <v>1190</v>
      </c>
      <c r="C25" s="2549"/>
      <c r="D25" s="2550"/>
      <c r="E25" s="2551"/>
      <c r="F25" s="2556"/>
      <c r="G25" s="2551"/>
      <c r="H25" s="2551"/>
      <c r="I25" s="2556"/>
      <c r="J25" s="2551"/>
      <c r="K25" s="2556"/>
      <c r="L25" s="2551"/>
      <c r="M25" s="2553"/>
      <c r="N25" s="2550"/>
      <c r="O25" s="2551"/>
      <c r="P25" s="2551"/>
      <c r="Q25" s="2551"/>
      <c r="R25" s="2551"/>
      <c r="S25" s="2551"/>
      <c r="T25" s="2551"/>
      <c r="U25" s="2551"/>
      <c r="V25" s="2551"/>
      <c r="W25" s="2553"/>
      <c r="X25" s="2550"/>
      <c r="Y25" s="2551"/>
      <c r="Z25" s="2551"/>
      <c r="AA25" s="2551"/>
      <c r="AB25" s="2551"/>
      <c r="AC25" s="2551"/>
      <c r="AD25" s="2551"/>
      <c r="AE25" s="2551"/>
      <c r="AF25" s="2556"/>
      <c r="AG25" s="2553"/>
      <c r="AH25" s="2550"/>
      <c r="AI25" s="2551"/>
      <c r="AJ25" s="2556"/>
      <c r="AK25" s="2556"/>
      <c r="AL25" s="2551"/>
      <c r="AM25" s="2551"/>
      <c r="AN25" s="2551"/>
      <c r="AO25" s="2551"/>
      <c r="AP25" s="2551"/>
      <c r="AQ25" s="2553"/>
      <c r="AR25" s="2550"/>
      <c r="AS25" s="2551"/>
      <c r="AT25" s="2551"/>
      <c r="AU25" s="2551"/>
      <c r="AV25" s="2551"/>
      <c r="AW25" s="2551"/>
      <c r="AX25" s="2551"/>
      <c r="AY25" s="2551"/>
      <c r="AZ25" s="2551"/>
      <c r="BA25" s="2578"/>
      <c r="BB25" s="2550"/>
      <c r="BC25" s="2551"/>
      <c r="BD25" s="2551"/>
      <c r="BE25" s="2551"/>
      <c r="BF25" s="2551"/>
      <c r="BG25" s="2551"/>
      <c r="BH25" s="2551"/>
      <c r="BI25" s="2551"/>
      <c r="BJ25" s="2551"/>
      <c r="BK25" s="2553"/>
      <c r="BL25" s="2550"/>
      <c r="BM25" s="2551"/>
      <c r="BN25" s="2551"/>
      <c r="BO25" s="2551"/>
      <c r="BP25" s="2551"/>
      <c r="BQ25" s="2551"/>
      <c r="BR25" s="2551"/>
      <c r="BS25" s="2551"/>
      <c r="BT25" s="2551"/>
      <c r="BU25" s="2553"/>
      <c r="BV25" s="2550"/>
      <c r="BW25" s="2551"/>
      <c r="BX25" s="2551"/>
      <c r="BY25" s="2551"/>
      <c r="BZ25" s="2551"/>
      <c r="CA25" s="2551"/>
      <c r="CB25" s="2556"/>
      <c r="CC25" s="2551"/>
      <c r="CD25" s="2556"/>
      <c r="CE25" s="2553"/>
      <c r="CF25" s="2550"/>
      <c r="CG25" s="2551"/>
      <c r="CH25" s="2551"/>
      <c r="CI25" s="2551"/>
      <c r="CJ25" s="2551"/>
      <c r="CK25" s="2551"/>
      <c r="CL25" s="2551"/>
      <c r="CM25" s="2551"/>
      <c r="CN25" s="2551"/>
      <c r="CO25" s="2553"/>
      <c r="CP25" s="2535"/>
      <c r="CQ25" s="2535"/>
      <c r="CR25" s="2535"/>
      <c r="CS25" s="2535"/>
    </row>
    <row r="26" spans="1:239" s="2517" customFormat="1" ht="10.5" customHeight="1">
      <c r="A26" s="2514"/>
      <c r="B26" s="2557"/>
      <c r="C26" s="2549"/>
      <c r="D26" s="2558"/>
      <c r="E26" s="2559"/>
      <c r="F26" s="2559"/>
      <c r="G26" s="2559"/>
      <c r="H26" s="2559"/>
      <c r="I26" s="2559"/>
      <c r="J26" s="2559"/>
      <c r="K26" s="2559"/>
      <c r="L26" s="2559"/>
      <c r="M26" s="2561"/>
      <c r="N26" s="2558"/>
      <c r="O26" s="2559"/>
      <c r="P26" s="2559"/>
      <c r="Q26" s="2559"/>
      <c r="R26" s="2559"/>
      <c r="S26" s="2559"/>
      <c r="T26" s="2559"/>
      <c r="U26" s="2559"/>
      <c r="V26" s="2559"/>
      <c r="W26" s="2561"/>
      <c r="X26" s="2558"/>
      <c r="Y26" s="2559"/>
      <c r="Z26" s="2559"/>
      <c r="AA26" s="2559"/>
      <c r="AB26" s="2559"/>
      <c r="AC26" s="2559"/>
      <c r="AD26" s="2559"/>
      <c r="AE26" s="2559"/>
      <c r="AF26" s="2559"/>
      <c r="AG26" s="2561"/>
      <c r="AH26" s="2558"/>
      <c r="AI26" s="2559"/>
      <c r="AJ26" s="2559"/>
      <c r="AK26" s="2559"/>
      <c r="AL26" s="2559"/>
      <c r="AM26" s="2559"/>
      <c r="AN26" s="2559"/>
      <c r="AO26" s="2559"/>
      <c r="AP26" s="2559"/>
      <c r="AQ26" s="2561"/>
      <c r="AR26" s="2558"/>
      <c r="AS26" s="2559"/>
      <c r="AT26" s="2559"/>
      <c r="AU26" s="2559"/>
      <c r="AV26" s="2559"/>
      <c r="AW26" s="2559"/>
      <c r="AX26" s="2559"/>
      <c r="AY26" s="2559"/>
      <c r="AZ26" s="2559"/>
      <c r="BA26" s="2561"/>
      <c r="BB26" s="2558"/>
      <c r="BC26" s="2559"/>
      <c r="BD26" s="2559"/>
      <c r="BE26" s="2559"/>
      <c r="BF26" s="2559"/>
      <c r="BG26" s="2559"/>
      <c r="BH26" s="2559"/>
      <c r="BI26" s="2559"/>
      <c r="BJ26" s="2559"/>
      <c r="BK26" s="2561"/>
      <c r="BL26" s="2558"/>
      <c r="BM26" s="2559"/>
      <c r="BN26" s="2559"/>
      <c r="BO26" s="2559"/>
      <c r="BP26" s="2559"/>
      <c r="BQ26" s="2559"/>
      <c r="BR26" s="2559"/>
      <c r="BS26" s="2559"/>
      <c r="BT26" s="2559"/>
      <c r="BU26" s="2561"/>
      <c r="BV26" s="2558"/>
      <c r="BW26" s="2559"/>
      <c r="BX26" s="2559"/>
      <c r="BY26" s="2559"/>
      <c r="BZ26" s="2559"/>
      <c r="CA26" s="2559"/>
      <c r="CB26" s="2559"/>
      <c r="CC26" s="2559"/>
      <c r="CD26" s="2559"/>
      <c r="CE26" s="2561"/>
      <c r="CF26" s="2558"/>
      <c r="CG26" s="2559"/>
      <c r="CH26" s="2559"/>
      <c r="CI26" s="2559"/>
      <c r="CJ26" s="2559"/>
      <c r="CK26" s="2559"/>
      <c r="CL26" s="2559"/>
      <c r="CM26" s="2559"/>
      <c r="CN26" s="2559"/>
      <c r="CO26" s="2561"/>
      <c r="CP26" s="2535"/>
      <c r="CQ26" s="2535"/>
      <c r="CR26" s="2535"/>
      <c r="CS26" s="2535"/>
    </row>
    <row r="27" spans="1:239" s="2517" customFormat="1" ht="10.5" customHeight="1">
      <c r="A27" s="2514"/>
      <c r="B27" s="2557"/>
      <c r="C27" s="2549"/>
      <c r="D27" s="2565"/>
      <c r="E27" s="2566"/>
      <c r="F27" s="2566"/>
      <c r="G27" s="2566"/>
      <c r="H27" s="2566"/>
      <c r="I27" s="2566"/>
      <c r="J27" s="2566"/>
      <c r="K27" s="2566"/>
      <c r="L27" s="2566"/>
      <c r="M27" s="2567"/>
      <c r="N27" s="2565"/>
      <c r="O27" s="2566"/>
      <c r="P27" s="2566"/>
      <c r="Q27" s="2566"/>
      <c r="R27" s="2566"/>
      <c r="S27" s="2566"/>
      <c r="T27" s="2566"/>
      <c r="U27" s="2566"/>
      <c r="V27" s="2566"/>
      <c r="W27" s="2572"/>
      <c r="X27" s="2565"/>
      <c r="Y27" s="2566"/>
      <c r="Z27" s="2566"/>
      <c r="AA27" s="2566"/>
      <c r="AB27" s="2566"/>
      <c r="AC27" s="2566"/>
      <c r="AD27" s="2566"/>
      <c r="AE27" s="2566"/>
      <c r="AF27" s="2566"/>
      <c r="AG27" s="2572"/>
      <c r="AH27" s="2565"/>
      <c r="AI27" s="2566"/>
      <c r="AJ27" s="2566"/>
      <c r="AK27" s="2566"/>
      <c r="AL27" s="2566"/>
      <c r="AM27" s="2566"/>
      <c r="AN27" s="2566"/>
      <c r="AO27" s="2566"/>
      <c r="AP27" s="2566"/>
      <c r="AQ27" s="2572"/>
      <c r="AR27" s="2565"/>
      <c r="AS27" s="2566"/>
      <c r="AT27" s="2566"/>
      <c r="AU27" s="2566"/>
      <c r="AV27" s="2566"/>
      <c r="AW27" s="2566"/>
      <c r="AX27" s="2566"/>
      <c r="AY27" s="2566"/>
      <c r="AZ27" s="2566"/>
      <c r="BA27" s="2567"/>
      <c r="BB27" s="2565"/>
      <c r="BC27" s="2566"/>
      <c r="BD27" s="2566"/>
      <c r="BE27" s="2566"/>
      <c r="BF27" s="2566"/>
      <c r="BG27" s="2566"/>
      <c r="BH27" s="2566"/>
      <c r="BI27" s="2566"/>
      <c r="BJ27" s="2566"/>
      <c r="BK27" s="2567"/>
      <c r="BL27" s="2565"/>
      <c r="BM27" s="2566"/>
      <c r="BN27" s="2566"/>
      <c r="BO27" s="2566"/>
      <c r="BP27" s="2566"/>
      <c r="BQ27" s="2566"/>
      <c r="BR27" s="2566"/>
      <c r="BS27" s="2566"/>
      <c r="BT27" s="2566"/>
      <c r="BU27" s="2567"/>
      <c r="BV27" s="2565"/>
      <c r="BW27" s="2566"/>
      <c r="BX27" s="2566"/>
      <c r="BY27" s="2566"/>
      <c r="BZ27" s="2566"/>
      <c r="CA27" s="2566"/>
      <c r="CB27" s="2566"/>
      <c r="CC27" s="2566"/>
      <c r="CD27" s="2566"/>
      <c r="CE27" s="2567"/>
      <c r="CF27" s="2565"/>
      <c r="CG27" s="2566"/>
      <c r="CH27" s="2566"/>
      <c r="CI27" s="2566"/>
      <c r="CJ27" s="2566"/>
      <c r="CK27" s="2566"/>
      <c r="CL27" s="2566"/>
      <c r="CM27" s="2566"/>
      <c r="CN27" s="2566"/>
      <c r="CO27" s="2567"/>
      <c r="CP27" s="2535"/>
      <c r="CQ27" s="2535"/>
      <c r="CR27" s="2535"/>
      <c r="CS27" s="2535"/>
    </row>
    <row r="28" spans="1:239" s="2517" customFormat="1" ht="10.5" customHeight="1">
      <c r="A28" s="2514"/>
      <c r="B28" s="2574"/>
      <c r="C28" s="2549"/>
      <c r="D28" s="2558"/>
      <c r="E28" s="2559"/>
      <c r="F28" s="2564"/>
      <c r="G28" s="2559"/>
      <c r="H28" s="2559"/>
      <c r="I28" s="2564"/>
      <c r="J28" s="2559"/>
      <c r="K28" s="2564"/>
      <c r="L28" s="2559"/>
      <c r="M28" s="2575"/>
      <c r="N28" s="2558"/>
      <c r="O28" s="2559"/>
      <c r="P28" s="2559"/>
      <c r="Q28" s="2559"/>
      <c r="R28" s="2559"/>
      <c r="S28" s="2559"/>
      <c r="T28" s="2559"/>
      <c r="U28" s="2559"/>
      <c r="V28" s="2559"/>
      <c r="W28" s="2561"/>
      <c r="X28" s="2558"/>
      <c r="Y28" s="2559"/>
      <c r="Z28" s="2559"/>
      <c r="AA28" s="2559"/>
      <c r="AB28" s="2559"/>
      <c r="AC28" s="2559"/>
      <c r="AD28" s="2559"/>
      <c r="AE28" s="2559"/>
      <c r="AF28" s="2564"/>
      <c r="AG28" s="2561"/>
      <c r="AH28" s="2558"/>
      <c r="AI28" s="2559"/>
      <c r="AJ28" s="2564"/>
      <c r="AK28" s="2564"/>
      <c r="AL28" s="2559"/>
      <c r="AM28" s="2559"/>
      <c r="AN28" s="2559"/>
      <c r="AO28" s="2559"/>
      <c r="AP28" s="2559"/>
      <c r="AQ28" s="2561"/>
      <c r="AR28" s="2558"/>
      <c r="AS28" s="2559"/>
      <c r="AT28" s="2559"/>
      <c r="AU28" s="2559"/>
      <c r="AV28" s="2559"/>
      <c r="AW28" s="2559"/>
      <c r="AX28" s="2559"/>
      <c r="AY28" s="2559"/>
      <c r="AZ28" s="2559"/>
      <c r="BA28" s="2579"/>
      <c r="BB28" s="2558"/>
      <c r="BC28" s="2559"/>
      <c r="BD28" s="2559"/>
      <c r="BE28" s="2559"/>
      <c r="BF28" s="2559"/>
      <c r="BG28" s="2559"/>
      <c r="BH28" s="2559"/>
      <c r="BI28" s="2559"/>
      <c r="BJ28" s="2559"/>
      <c r="BK28" s="2575"/>
      <c r="BL28" s="2558"/>
      <c r="BM28" s="2559"/>
      <c r="BN28" s="2559"/>
      <c r="BO28" s="2559"/>
      <c r="BP28" s="2559"/>
      <c r="BQ28" s="2559"/>
      <c r="BR28" s="2559"/>
      <c r="BS28" s="2559"/>
      <c r="BT28" s="2559"/>
      <c r="BU28" s="2575"/>
      <c r="BV28" s="2558"/>
      <c r="BW28" s="2559"/>
      <c r="BX28" s="2559"/>
      <c r="BY28" s="2559"/>
      <c r="BZ28" s="2559"/>
      <c r="CA28" s="2559"/>
      <c r="CB28" s="2564"/>
      <c r="CC28" s="2559"/>
      <c r="CD28" s="2564"/>
      <c r="CE28" s="2575"/>
      <c r="CF28" s="2558"/>
      <c r="CG28" s="2559"/>
      <c r="CH28" s="2559"/>
      <c r="CI28" s="2559"/>
      <c r="CJ28" s="2559"/>
      <c r="CK28" s="2559"/>
      <c r="CL28" s="2559"/>
      <c r="CM28" s="2559"/>
      <c r="CN28" s="2559"/>
      <c r="CO28" s="2575"/>
      <c r="CP28" s="2535"/>
      <c r="CQ28" s="2535"/>
      <c r="CR28" s="2535"/>
      <c r="CS28" s="2535"/>
    </row>
    <row r="29" spans="1:239" s="2517" customFormat="1" ht="10.5" customHeight="1">
      <c r="A29" s="2514"/>
      <c r="B29" s="2577"/>
      <c r="C29" s="2535"/>
      <c r="D29" s="2535"/>
      <c r="E29" s="2547"/>
      <c r="F29" s="2547"/>
      <c r="G29" s="2547"/>
      <c r="H29" s="2547"/>
      <c r="I29" s="2547"/>
      <c r="J29" s="2547"/>
      <c r="K29" s="2547"/>
      <c r="L29" s="2547"/>
      <c r="M29" s="2547"/>
      <c r="N29" s="2547"/>
      <c r="O29" s="2547"/>
      <c r="P29" s="2547"/>
      <c r="Q29" s="2547"/>
      <c r="R29" s="2547"/>
      <c r="S29" s="2547"/>
      <c r="T29" s="2547"/>
      <c r="U29" s="2547"/>
      <c r="V29" s="2547"/>
      <c r="W29" s="2547"/>
      <c r="X29" s="2547"/>
      <c r="Y29" s="2547"/>
      <c r="Z29" s="2547"/>
      <c r="AA29" s="2547"/>
      <c r="AB29" s="2547"/>
      <c r="AC29" s="2547"/>
      <c r="AD29" s="2547"/>
      <c r="AE29" s="2547"/>
      <c r="AF29" s="2547"/>
      <c r="AG29" s="2547"/>
      <c r="AH29" s="2547"/>
      <c r="AI29" s="2547"/>
      <c r="AJ29" s="2547"/>
      <c r="AK29" s="2547"/>
      <c r="AL29" s="2547"/>
      <c r="AM29" s="2547"/>
      <c r="AN29" s="2547"/>
      <c r="AO29" s="2547"/>
      <c r="AP29" s="2535"/>
      <c r="AQ29" s="2535"/>
      <c r="AR29" s="2535"/>
      <c r="AS29" s="2547"/>
      <c r="AT29" s="2547"/>
      <c r="AU29" s="2547"/>
      <c r="AV29" s="2547"/>
      <c r="AW29" s="2547"/>
      <c r="AX29" s="2547"/>
      <c r="AY29" s="2547"/>
      <c r="AZ29" s="2547"/>
      <c r="BA29" s="2547"/>
      <c r="BB29" s="2535"/>
      <c r="BC29" s="2547"/>
      <c r="BD29" s="2547"/>
      <c r="BE29" s="2547"/>
      <c r="BF29" s="2547"/>
      <c r="BG29" s="2547"/>
      <c r="BH29" s="2547"/>
      <c r="BI29" s="2547"/>
      <c r="BJ29" s="2547"/>
      <c r="BK29" s="2547"/>
      <c r="BL29" s="2535"/>
      <c r="BM29" s="2547"/>
      <c r="BN29" s="2547"/>
      <c r="BO29" s="2547"/>
      <c r="BP29" s="2547"/>
      <c r="BQ29" s="2547"/>
      <c r="BR29" s="2547"/>
      <c r="BS29" s="2547"/>
      <c r="BT29" s="2547"/>
      <c r="BU29" s="2547"/>
      <c r="BV29" s="2535"/>
      <c r="BW29" s="2547"/>
      <c r="BX29" s="2547"/>
      <c r="BY29" s="2547"/>
      <c r="BZ29" s="2547"/>
      <c r="CA29" s="2547"/>
      <c r="CB29" s="2547"/>
      <c r="CC29" s="2547"/>
      <c r="CD29" s="2547"/>
      <c r="CE29" s="2547"/>
      <c r="CF29" s="2535"/>
      <c r="CG29" s="2547"/>
      <c r="CH29" s="2547"/>
      <c r="CI29" s="2547"/>
      <c r="CJ29" s="2547"/>
      <c r="CK29" s="2547"/>
      <c r="CL29" s="2547"/>
      <c r="CM29" s="2547"/>
      <c r="CN29" s="2547"/>
      <c r="CO29" s="2547"/>
      <c r="CP29" s="2535"/>
      <c r="CQ29" s="2535"/>
      <c r="CR29" s="2535"/>
      <c r="CS29" s="2535"/>
    </row>
    <row r="30" spans="1:239" s="2517" customFormat="1" ht="10.5" customHeight="1">
      <c r="A30" s="2514"/>
      <c r="B30" s="2580" t="s">
        <v>1191</v>
      </c>
      <c r="C30" s="2549"/>
      <c r="D30" s="2550"/>
      <c r="E30" s="2551"/>
      <c r="F30" s="2551"/>
      <c r="G30" s="2551"/>
      <c r="H30" s="2551"/>
      <c r="I30" s="2551"/>
      <c r="J30" s="2551"/>
      <c r="K30" s="2551"/>
      <c r="L30" s="2551"/>
      <c r="M30" s="2553"/>
      <c r="N30" s="2550"/>
      <c r="O30" s="2551"/>
      <c r="P30" s="2551"/>
      <c r="Q30" s="2551"/>
      <c r="R30" s="2551"/>
      <c r="S30" s="2551"/>
      <c r="T30" s="2551"/>
      <c r="U30" s="2551"/>
      <c r="V30" s="2551"/>
      <c r="W30" s="2553"/>
      <c r="X30" s="2550"/>
      <c r="Y30" s="2551"/>
      <c r="Z30" s="2551"/>
      <c r="AA30" s="2551"/>
      <c r="AB30" s="2551"/>
      <c r="AC30" s="2551"/>
      <c r="AD30" s="2551"/>
      <c r="AE30" s="2551"/>
      <c r="AF30" s="2551"/>
      <c r="AG30" s="2578"/>
      <c r="AH30" s="2581"/>
      <c r="AI30" s="2556"/>
      <c r="AJ30" s="2556"/>
      <c r="AK30" s="2551"/>
      <c r="AL30" s="2551"/>
      <c r="AM30" s="2551"/>
      <c r="AN30" s="2551"/>
      <c r="AO30" s="2551"/>
      <c r="AP30" s="2551"/>
      <c r="AQ30" s="2553"/>
      <c r="AR30" s="2550"/>
      <c r="AS30" s="2551"/>
      <c r="AT30" s="2551"/>
      <c r="AU30" s="2551"/>
      <c r="AV30" s="2551"/>
      <c r="AW30" s="2551"/>
      <c r="AX30" s="2551"/>
      <c r="AY30" s="2551"/>
      <c r="AZ30" s="2551"/>
      <c r="BA30" s="2553"/>
      <c r="BB30" s="2550"/>
      <c r="BC30" s="2551"/>
      <c r="BD30" s="2551"/>
      <c r="BE30" s="2551"/>
      <c r="BF30" s="2551"/>
      <c r="BG30" s="2551"/>
      <c r="BH30" s="2551"/>
      <c r="BI30" s="2551"/>
      <c r="BJ30" s="2551"/>
      <c r="BK30" s="2553"/>
      <c r="BL30" s="2550"/>
      <c r="BM30" s="2551"/>
      <c r="BN30" s="2551"/>
      <c r="BO30" s="2551"/>
      <c r="BP30" s="2551"/>
      <c r="BQ30" s="2551"/>
      <c r="BR30" s="2551"/>
      <c r="BS30" s="2551"/>
      <c r="BT30" s="2551"/>
      <c r="BU30" s="2553"/>
      <c r="BV30" s="2550"/>
      <c r="BW30" s="2551"/>
      <c r="BX30" s="2551"/>
      <c r="BY30" s="2551"/>
      <c r="BZ30" s="2551"/>
      <c r="CA30" s="2551"/>
      <c r="CB30" s="2551"/>
      <c r="CC30" s="2551"/>
      <c r="CD30" s="2551"/>
      <c r="CE30" s="2553"/>
      <c r="CF30" s="2550"/>
      <c r="CG30" s="2551"/>
      <c r="CH30" s="2551"/>
      <c r="CI30" s="2551"/>
      <c r="CJ30" s="2551"/>
      <c r="CK30" s="2551"/>
      <c r="CL30" s="2551"/>
      <c r="CM30" s="2551"/>
      <c r="CN30" s="2551"/>
      <c r="CO30" s="2553"/>
      <c r="CP30" s="2535"/>
      <c r="CQ30" s="2535"/>
      <c r="CR30" s="2535"/>
      <c r="CS30" s="2535"/>
    </row>
    <row r="31" spans="1:239" s="2517" customFormat="1" ht="10.5" customHeight="1">
      <c r="A31" s="2514"/>
      <c r="B31" s="2582"/>
      <c r="C31" s="2549"/>
      <c r="D31" s="2558"/>
      <c r="E31" s="2559"/>
      <c r="F31" s="2559"/>
      <c r="G31" s="2559"/>
      <c r="H31" s="2559"/>
      <c r="I31" s="2559"/>
      <c r="J31" s="2559"/>
      <c r="K31" s="2559"/>
      <c r="L31" s="2559"/>
      <c r="M31" s="2561"/>
      <c r="N31" s="2558"/>
      <c r="O31" s="2559"/>
      <c r="P31" s="2559"/>
      <c r="Q31" s="2559"/>
      <c r="R31" s="2559"/>
      <c r="S31" s="2559"/>
      <c r="T31" s="2559"/>
      <c r="U31" s="2559"/>
      <c r="V31" s="2559"/>
      <c r="W31" s="2561"/>
      <c r="X31" s="2558"/>
      <c r="Y31" s="2559"/>
      <c r="Z31" s="2559"/>
      <c r="AA31" s="2559"/>
      <c r="AB31" s="2559"/>
      <c r="AC31" s="2559"/>
      <c r="AD31" s="2559"/>
      <c r="AE31" s="2559"/>
      <c r="AF31" s="2559"/>
      <c r="AG31" s="2561"/>
      <c r="AH31" s="2558"/>
      <c r="AI31" s="2559"/>
      <c r="AJ31" s="2559"/>
      <c r="AK31" s="2559"/>
      <c r="AL31" s="2559"/>
      <c r="AM31" s="2559"/>
      <c r="AN31" s="2559"/>
      <c r="AO31" s="2559"/>
      <c r="AP31" s="2559"/>
      <c r="AQ31" s="2561"/>
      <c r="AR31" s="2558"/>
      <c r="AS31" s="2559"/>
      <c r="AT31" s="2559"/>
      <c r="AU31" s="2559"/>
      <c r="AV31" s="2559"/>
      <c r="AW31" s="2559"/>
      <c r="AX31" s="2559"/>
      <c r="AY31" s="2559"/>
      <c r="AZ31" s="2559"/>
      <c r="BA31" s="2561"/>
      <c r="BB31" s="2558"/>
      <c r="BC31" s="2559"/>
      <c r="BD31" s="2559"/>
      <c r="BE31" s="2559"/>
      <c r="BF31" s="2559"/>
      <c r="BG31" s="2559"/>
      <c r="BH31" s="2559"/>
      <c r="BI31" s="2559"/>
      <c r="BJ31" s="2559"/>
      <c r="BK31" s="2561"/>
      <c r="BL31" s="2558"/>
      <c r="BM31" s="2559"/>
      <c r="BN31" s="2559"/>
      <c r="BO31" s="2559"/>
      <c r="BP31" s="2559"/>
      <c r="BQ31" s="2559"/>
      <c r="BR31" s="2559"/>
      <c r="BS31" s="2559"/>
      <c r="BT31" s="2559"/>
      <c r="BU31" s="2561"/>
      <c r="BV31" s="2558"/>
      <c r="BW31" s="2559"/>
      <c r="BX31" s="2559"/>
      <c r="BY31" s="2559"/>
      <c r="BZ31" s="2559"/>
      <c r="CA31" s="2559"/>
      <c r="CB31" s="2559"/>
      <c r="CC31" s="2559"/>
      <c r="CD31" s="2559"/>
      <c r="CE31" s="2561"/>
      <c r="CF31" s="2558"/>
      <c r="CG31" s="2559"/>
      <c r="CH31" s="2559"/>
      <c r="CI31" s="2559"/>
      <c r="CJ31" s="2559"/>
      <c r="CK31" s="2559"/>
      <c r="CL31" s="2559"/>
      <c r="CM31" s="2559"/>
      <c r="CN31" s="2559"/>
      <c r="CO31" s="2561"/>
      <c r="CP31" s="2535"/>
      <c r="CQ31" s="2535"/>
      <c r="CR31" s="2535"/>
      <c r="CS31" s="2535"/>
    </row>
    <row r="32" spans="1:239" s="2517" customFormat="1" ht="10.5" customHeight="1">
      <c r="A32" s="2514"/>
      <c r="B32" s="2582"/>
      <c r="C32" s="2549"/>
      <c r="D32" s="2565"/>
      <c r="E32" s="2566"/>
      <c r="F32" s="2566"/>
      <c r="G32" s="2566"/>
      <c r="H32" s="2566"/>
      <c r="I32" s="2566"/>
      <c r="J32" s="2566"/>
      <c r="K32" s="2566"/>
      <c r="L32" s="2566"/>
      <c r="M32" s="2567"/>
      <c r="N32" s="2565"/>
      <c r="O32" s="2566"/>
      <c r="P32" s="2566"/>
      <c r="Q32" s="2566"/>
      <c r="R32" s="2566"/>
      <c r="S32" s="2566"/>
      <c r="T32" s="2566"/>
      <c r="U32" s="2566"/>
      <c r="V32" s="2566"/>
      <c r="W32" s="2572"/>
      <c r="X32" s="2565"/>
      <c r="Y32" s="2566"/>
      <c r="Z32" s="2566"/>
      <c r="AA32" s="2566"/>
      <c r="AB32" s="2566"/>
      <c r="AC32" s="2566"/>
      <c r="AD32" s="2566"/>
      <c r="AE32" s="2566"/>
      <c r="AF32" s="2566"/>
      <c r="AG32" s="2572"/>
      <c r="AH32" s="2565"/>
      <c r="AI32" s="2566"/>
      <c r="AJ32" s="2566"/>
      <c r="AK32" s="2566"/>
      <c r="AL32" s="2566"/>
      <c r="AM32" s="2566"/>
      <c r="AN32" s="2566"/>
      <c r="AO32" s="2566"/>
      <c r="AP32" s="2566"/>
      <c r="AQ32" s="2572"/>
      <c r="AR32" s="2565"/>
      <c r="AS32" s="2566"/>
      <c r="AT32" s="2566"/>
      <c r="AU32" s="2566"/>
      <c r="AV32" s="2566"/>
      <c r="AW32" s="2566"/>
      <c r="AX32" s="2566"/>
      <c r="AY32" s="2566"/>
      <c r="AZ32" s="2566"/>
      <c r="BA32" s="2567"/>
      <c r="BB32" s="2565"/>
      <c r="BC32" s="2566"/>
      <c r="BD32" s="2566"/>
      <c r="BE32" s="2566"/>
      <c r="BF32" s="2566"/>
      <c r="BG32" s="2566"/>
      <c r="BH32" s="2566"/>
      <c r="BI32" s="2566"/>
      <c r="BJ32" s="2566"/>
      <c r="BK32" s="2567"/>
      <c r="BL32" s="2565"/>
      <c r="BM32" s="2566"/>
      <c r="BN32" s="2566"/>
      <c r="BO32" s="2566"/>
      <c r="BP32" s="2566"/>
      <c r="BQ32" s="2566"/>
      <c r="BR32" s="2566"/>
      <c r="BS32" s="2566"/>
      <c r="BT32" s="2566"/>
      <c r="BU32" s="2567"/>
      <c r="BV32" s="2565"/>
      <c r="BW32" s="2566"/>
      <c r="BX32" s="2566"/>
      <c r="BY32" s="2566"/>
      <c r="BZ32" s="2566"/>
      <c r="CA32" s="2566"/>
      <c r="CB32" s="2566"/>
      <c r="CC32" s="2566"/>
      <c r="CD32" s="2566"/>
      <c r="CE32" s="2567"/>
      <c r="CF32" s="2565"/>
      <c r="CG32" s="2566"/>
      <c r="CH32" s="2566"/>
      <c r="CI32" s="2566"/>
      <c r="CJ32" s="2566"/>
      <c r="CK32" s="2566"/>
      <c r="CL32" s="2566"/>
      <c r="CM32" s="2566"/>
      <c r="CN32" s="2566"/>
      <c r="CO32" s="2567"/>
      <c r="CP32" s="2535"/>
      <c r="CQ32" s="2535"/>
      <c r="CR32" s="2535"/>
      <c r="CS32" s="2535"/>
    </row>
    <row r="33" spans="1:97" s="2517" customFormat="1" ht="10.5" customHeight="1">
      <c r="A33" s="2514"/>
      <c r="B33" s="2583"/>
      <c r="C33" s="2549"/>
      <c r="D33" s="2558"/>
      <c r="E33" s="2559"/>
      <c r="F33" s="2559"/>
      <c r="G33" s="2559"/>
      <c r="H33" s="2559"/>
      <c r="I33" s="2559"/>
      <c r="J33" s="2559"/>
      <c r="K33" s="2559"/>
      <c r="L33" s="2559"/>
      <c r="M33" s="2575"/>
      <c r="N33" s="2558"/>
      <c r="O33" s="2559"/>
      <c r="P33" s="2559"/>
      <c r="Q33" s="2559"/>
      <c r="R33" s="2559"/>
      <c r="S33" s="2559"/>
      <c r="T33" s="2559"/>
      <c r="U33" s="2559"/>
      <c r="V33" s="2559"/>
      <c r="W33" s="2561"/>
      <c r="X33" s="2558"/>
      <c r="Y33" s="2559"/>
      <c r="Z33" s="2559"/>
      <c r="AA33" s="2559"/>
      <c r="AB33" s="2559"/>
      <c r="AC33" s="2559"/>
      <c r="AD33" s="2559"/>
      <c r="AE33" s="2559"/>
      <c r="AF33" s="2559"/>
      <c r="AG33" s="2561"/>
      <c r="AH33" s="2558"/>
      <c r="AI33" s="2564"/>
      <c r="AJ33" s="2564"/>
      <c r="AK33" s="2559"/>
      <c r="AL33" s="2559"/>
      <c r="AM33" s="2559"/>
      <c r="AN33" s="2559"/>
      <c r="AO33" s="2559"/>
      <c r="AP33" s="2559"/>
      <c r="AQ33" s="2561"/>
      <c r="AR33" s="2558"/>
      <c r="AS33" s="2559"/>
      <c r="AT33" s="2559"/>
      <c r="AU33" s="2559"/>
      <c r="AV33" s="2559"/>
      <c r="AW33" s="2559"/>
      <c r="AX33" s="2559"/>
      <c r="AY33" s="2559"/>
      <c r="AZ33" s="2559"/>
      <c r="BA33" s="2575"/>
      <c r="BB33" s="2558"/>
      <c r="BC33" s="2559"/>
      <c r="BD33" s="2559"/>
      <c r="BE33" s="2559"/>
      <c r="BF33" s="2559"/>
      <c r="BG33" s="2559"/>
      <c r="BH33" s="2559"/>
      <c r="BI33" s="2559"/>
      <c r="BJ33" s="2559"/>
      <c r="BK33" s="2575"/>
      <c r="BL33" s="2558"/>
      <c r="BM33" s="2559"/>
      <c r="BN33" s="2559"/>
      <c r="BO33" s="2559"/>
      <c r="BP33" s="2559"/>
      <c r="BQ33" s="2559"/>
      <c r="BR33" s="2559"/>
      <c r="BS33" s="2559"/>
      <c r="BT33" s="2559"/>
      <c r="BU33" s="2575"/>
      <c r="BV33" s="2558"/>
      <c r="BW33" s="2559"/>
      <c r="BX33" s="2559"/>
      <c r="BY33" s="2559"/>
      <c r="BZ33" s="2559"/>
      <c r="CA33" s="2559"/>
      <c r="CB33" s="2559"/>
      <c r="CC33" s="2559"/>
      <c r="CD33" s="2559"/>
      <c r="CE33" s="2575"/>
      <c r="CF33" s="2558"/>
      <c r="CG33" s="2559"/>
      <c r="CH33" s="2559"/>
      <c r="CI33" s="2559"/>
      <c r="CJ33" s="2559"/>
      <c r="CK33" s="2559"/>
      <c r="CL33" s="2559"/>
      <c r="CM33" s="2559"/>
      <c r="CN33" s="2559"/>
      <c r="CO33" s="2575"/>
      <c r="CP33" s="2535"/>
      <c r="CQ33" s="2535"/>
      <c r="CR33" s="2535"/>
      <c r="CS33" s="2535"/>
    </row>
    <row r="34" spans="1:97" s="2517" customFormat="1" ht="10.5" customHeight="1">
      <c r="A34" s="2514"/>
      <c r="B34" s="2584"/>
      <c r="C34" s="2535"/>
      <c r="D34" s="2535"/>
      <c r="E34" s="2535"/>
      <c r="F34" s="2535"/>
      <c r="G34" s="2535"/>
      <c r="H34" s="2535"/>
      <c r="I34" s="2535"/>
      <c r="J34" s="2535"/>
      <c r="K34" s="2535"/>
      <c r="L34" s="2535"/>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5"/>
      <c r="AJ34" s="2535"/>
      <c r="AK34" s="2535"/>
      <c r="AL34" s="2535"/>
      <c r="AM34" s="2535"/>
      <c r="AN34" s="2535"/>
      <c r="AO34" s="2535"/>
      <c r="AP34" s="2535"/>
      <c r="AQ34" s="2535"/>
      <c r="AR34" s="2535"/>
      <c r="AS34" s="2535"/>
      <c r="AT34" s="2535"/>
      <c r="AU34" s="2535"/>
      <c r="AV34" s="2535"/>
      <c r="AW34" s="2535"/>
      <c r="AX34" s="2535"/>
      <c r="AY34" s="2535"/>
      <c r="AZ34" s="2535"/>
      <c r="BA34" s="2535"/>
      <c r="BB34" s="2535"/>
      <c r="BC34" s="2535"/>
      <c r="BD34" s="2535"/>
      <c r="BE34" s="2535"/>
      <c r="BF34" s="2535"/>
      <c r="BG34" s="2535"/>
      <c r="BH34" s="2535"/>
      <c r="BI34" s="2535"/>
      <c r="BJ34" s="2535"/>
      <c r="BK34" s="2535"/>
      <c r="BL34" s="2535"/>
      <c r="BM34" s="2535"/>
      <c r="BN34" s="2535"/>
      <c r="BO34" s="2535"/>
      <c r="BP34" s="2535"/>
      <c r="BQ34" s="2535"/>
      <c r="BR34" s="2535"/>
      <c r="BS34" s="2535"/>
      <c r="BT34" s="2535"/>
      <c r="BU34" s="2535"/>
      <c r="BV34" s="2535"/>
      <c r="BW34" s="2535"/>
      <c r="BX34" s="2535"/>
      <c r="BY34" s="2535"/>
      <c r="BZ34" s="2535"/>
      <c r="CA34" s="2535"/>
      <c r="CB34" s="2535"/>
      <c r="CC34" s="2535"/>
      <c r="CD34" s="2535"/>
      <c r="CE34" s="2535"/>
      <c r="CF34" s="2535"/>
      <c r="CG34" s="2535"/>
      <c r="CH34" s="2535"/>
      <c r="CI34" s="2535"/>
      <c r="CJ34" s="2535"/>
      <c r="CK34" s="2535"/>
      <c r="CL34" s="2535"/>
      <c r="CM34" s="2535"/>
      <c r="CN34" s="2535"/>
      <c r="CO34" s="2535"/>
      <c r="CP34" s="2535"/>
      <c r="CQ34" s="2535"/>
      <c r="CR34" s="2535"/>
      <c r="CS34" s="2535"/>
    </row>
    <row r="35" spans="1:97" s="2517" customFormat="1" ht="10.5" customHeight="1">
      <c r="A35" s="2514"/>
      <c r="B35" s="2585" t="s">
        <v>1192</v>
      </c>
      <c r="C35" s="2535"/>
      <c r="D35" s="2550"/>
      <c r="E35" s="2551"/>
      <c r="F35" s="2551"/>
      <c r="G35" s="2551"/>
      <c r="H35" s="2551"/>
      <c r="I35" s="2551"/>
      <c r="J35" s="2551"/>
      <c r="K35" s="2551"/>
      <c r="L35" s="2551"/>
      <c r="M35" s="2553"/>
      <c r="N35" s="2550"/>
      <c r="O35" s="2551"/>
      <c r="P35" s="2551"/>
      <c r="Q35" s="2551"/>
      <c r="R35" s="2551"/>
      <c r="S35" s="2551"/>
      <c r="T35" s="2551"/>
      <c r="U35" s="2551"/>
      <c r="V35" s="2551"/>
      <c r="W35" s="2553"/>
      <c r="X35" s="2550"/>
      <c r="Y35" s="2551"/>
      <c r="Z35" s="2551"/>
      <c r="AA35" s="2551"/>
      <c r="AB35" s="2551"/>
      <c r="AC35" s="2551"/>
      <c r="AD35" s="2551"/>
      <c r="AE35" s="2551"/>
      <c r="AF35" s="2551"/>
      <c r="AG35" s="2553"/>
      <c r="AH35" s="2550"/>
      <c r="AI35" s="2551"/>
      <c r="AJ35" s="2551"/>
      <c r="AK35" s="2551"/>
      <c r="AL35" s="2551"/>
      <c r="AM35" s="2551"/>
      <c r="AN35" s="2551"/>
      <c r="AO35" s="2551"/>
      <c r="AP35" s="2551"/>
      <c r="AQ35" s="2553"/>
      <c r="AR35" s="2550"/>
      <c r="AS35" s="2551"/>
      <c r="AT35" s="2551"/>
      <c r="AU35" s="2551"/>
      <c r="AV35" s="2551"/>
      <c r="AW35" s="2551"/>
      <c r="AX35" s="2551"/>
      <c r="AY35" s="2551"/>
      <c r="AZ35" s="2551"/>
      <c r="BA35" s="2553"/>
      <c r="BB35" s="2550"/>
      <c r="BC35" s="2551"/>
      <c r="BD35" s="2551"/>
      <c r="BE35" s="2551"/>
      <c r="BF35" s="2551"/>
      <c r="BG35" s="2551"/>
      <c r="BH35" s="2551"/>
      <c r="BI35" s="2551"/>
      <c r="BJ35" s="2551"/>
      <c r="BK35" s="2553"/>
      <c r="BL35" s="2550"/>
      <c r="BM35" s="2551"/>
      <c r="BN35" s="2551"/>
      <c r="BO35" s="2551"/>
      <c r="BP35" s="2551"/>
      <c r="BQ35" s="2551"/>
      <c r="BR35" s="2551"/>
      <c r="BS35" s="2551"/>
      <c r="BT35" s="2551"/>
      <c r="BU35" s="2553"/>
      <c r="BV35" s="2550"/>
      <c r="BW35" s="2551"/>
      <c r="BX35" s="2551"/>
      <c r="BY35" s="2551"/>
      <c r="BZ35" s="2551"/>
      <c r="CA35" s="2551"/>
      <c r="CB35" s="2551"/>
      <c r="CC35" s="2551"/>
      <c r="CD35" s="2551"/>
      <c r="CE35" s="2553"/>
      <c r="CF35" s="2550"/>
      <c r="CG35" s="2551"/>
      <c r="CH35" s="2551"/>
      <c r="CI35" s="2551"/>
      <c r="CJ35" s="2551"/>
      <c r="CK35" s="2551"/>
      <c r="CL35" s="2551"/>
      <c r="CM35" s="2551"/>
      <c r="CN35" s="2551"/>
      <c r="CO35" s="2553"/>
      <c r="CP35" s="2535"/>
      <c r="CQ35" s="2535"/>
      <c r="CR35" s="2535"/>
      <c r="CS35" s="2535"/>
    </row>
    <row r="36" spans="1:97" s="2517" customFormat="1" ht="10.5" customHeight="1">
      <c r="A36" s="2514"/>
      <c r="B36" s="2586"/>
      <c r="C36" s="2535"/>
      <c r="D36" s="2558"/>
      <c r="E36" s="2559"/>
      <c r="F36" s="2559"/>
      <c r="G36" s="2559"/>
      <c r="H36" s="2559"/>
      <c r="I36" s="2559"/>
      <c r="J36" s="2559"/>
      <c r="K36" s="2559"/>
      <c r="L36" s="2559"/>
      <c r="M36" s="2561"/>
      <c r="N36" s="2558"/>
      <c r="O36" s="2559"/>
      <c r="P36" s="2559"/>
      <c r="Q36" s="2559"/>
      <c r="R36" s="2559"/>
      <c r="S36" s="2559"/>
      <c r="T36" s="2559"/>
      <c r="U36" s="2559"/>
      <c r="V36" s="2559"/>
      <c r="W36" s="2561"/>
      <c r="X36" s="2558"/>
      <c r="Y36" s="2559"/>
      <c r="Z36" s="2559"/>
      <c r="AA36" s="2559"/>
      <c r="AB36" s="2559"/>
      <c r="AC36" s="2559"/>
      <c r="AD36" s="2559"/>
      <c r="AE36" s="2559"/>
      <c r="AF36" s="2559"/>
      <c r="AG36" s="2561"/>
      <c r="AH36" s="2558"/>
      <c r="AI36" s="2559"/>
      <c r="AJ36" s="2559"/>
      <c r="AK36" s="2559"/>
      <c r="AL36" s="2559"/>
      <c r="AM36" s="2559"/>
      <c r="AN36" s="2559"/>
      <c r="AO36" s="2559"/>
      <c r="AP36" s="2559"/>
      <c r="AQ36" s="2561"/>
      <c r="AR36" s="2558"/>
      <c r="AS36" s="2559"/>
      <c r="AT36" s="2559"/>
      <c r="AU36" s="2559"/>
      <c r="AV36" s="2559"/>
      <c r="AW36" s="2559"/>
      <c r="AX36" s="2559"/>
      <c r="AY36" s="2559"/>
      <c r="AZ36" s="2559"/>
      <c r="BA36" s="2561"/>
      <c r="BB36" s="2558"/>
      <c r="BC36" s="2559"/>
      <c r="BD36" s="2559"/>
      <c r="BE36" s="2559"/>
      <c r="BF36" s="2559"/>
      <c r="BG36" s="2559"/>
      <c r="BH36" s="2559"/>
      <c r="BI36" s="2559"/>
      <c r="BJ36" s="2559"/>
      <c r="BK36" s="2561"/>
      <c r="BL36" s="2558"/>
      <c r="BM36" s="2559"/>
      <c r="BN36" s="2559"/>
      <c r="BO36" s="2559"/>
      <c r="BP36" s="2559"/>
      <c r="BQ36" s="2559"/>
      <c r="BR36" s="2559"/>
      <c r="BS36" s="2559"/>
      <c r="BT36" s="2559"/>
      <c r="BU36" s="2561"/>
      <c r="BV36" s="2558"/>
      <c r="BW36" s="2559"/>
      <c r="BX36" s="2559"/>
      <c r="BY36" s="2559"/>
      <c r="BZ36" s="2559"/>
      <c r="CA36" s="2559"/>
      <c r="CB36" s="2559"/>
      <c r="CC36" s="2559"/>
      <c r="CD36" s="2559"/>
      <c r="CE36" s="2561"/>
      <c r="CF36" s="2558"/>
      <c r="CG36" s="2559"/>
      <c r="CH36" s="2559"/>
      <c r="CI36" s="2559"/>
      <c r="CJ36" s="2559"/>
      <c r="CK36" s="2559"/>
      <c r="CL36" s="2559"/>
      <c r="CM36" s="2559"/>
      <c r="CN36" s="2559"/>
      <c r="CO36" s="2561"/>
      <c r="CP36" s="2535"/>
      <c r="CQ36" s="2535"/>
      <c r="CR36" s="2535"/>
      <c r="CS36" s="2535"/>
    </row>
    <row r="37" spans="1:97" s="2517" customFormat="1" ht="10.5" customHeight="1">
      <c r="A37" s="2514"/>
      <c r="B37" s="2586"/>
      <c r="C37" s="2535"/>
      <c r="D37" s="2565"/>
      <c r="E37" s="2566"/>
      <c r="F37" s="2566"/>
      <c r="G37" s="2566"/>
      <c r="H37" s="2566"/>
      <c r="I37" s="2566"/>
      <c r="J37" s="2566"/>
      <c r="K37" s="2566"/>
      <c r="L37" s="2566"/>
      <c r="M37" s="2567"/>
      <c r="N37" s="2565"/>
      <c r="O37" s="2566"/>
      <c r="P37" s="2566"/>
      <c r="Q37" s="2566"/>
      <c r="R37" s="2566"/>
      <c r="S37" s="2566"/>
      <c r="T37" s="2566"/>
      <c r="U37" s="2566"/>
      <c r="V37" s="2566"/>
      <c r="W37" s="2572"/>
      <c r="X37" s="2565"/>
      <c r="Y37" s="2566"/>
      <c r="Z37" s="2566"/>
      <c r="AA37" s="2566"/>
      <c r="AB37" s="2566"/>
      <c r="AC37" s="2566"/>
      <c r="AD37" s="2566"/>
      <c r="AE37" s="2566"/>
      <c r="AF37" s="2566"/>
      <c r="AG37" s="2572"/>
      <c r="AH37" s="2565"/>
      <c r="AI37" s="2566"/>
      <c r="AJ37" s="2566"/>
      <c r="AK37" s="2566"/>
      <c r="AL37" s="2566"/>
      <c r="AM37" s="2566"/>
      <c r="AN37" s="2566"/>
      <c r="AO37" s="2566"/>
      <c r="AP37" s="2566"/>
      <c r="AQ37" s="2572"/>
      <c r="AR37" s="2565"/>
      <c r="AS37" s="2566"/>
      <c r="AT37" s="2566"/>
      <c r="AU37" s="2566"/>
      <c r="AV37" s="2566"/>
      <c r="AW37" s="2566"/>
      <c r="AX37" s="2566"/>
      <c r="AY37" s="2566"/>
      <c r="AZ37" s="2566"/>
      <c r="BA37" s="2567"/>
      <c r="BB37" s="2565"/>
      <c r="BC37" s="2566"/>
      <c r="BD37" s="2566"/>
      <c r="BE37" s="2566"/>
      <c r="BF37" s="2566"/>
      <c r="BG37" s="2566"/>
      <c r="BH37" s="2566"/>
      <c r="BI37" s="2566"/>
      <c r="BJ37" s="2566"/>
      <c r="BK37" s="2567"/>
      <c r="BL37" s="2565"/>
      <c r="BM37" s="2566"/>
      <c r="BN37" s="2566"/>
      <c r="BO37" s="2566"/>
      <c r="BP37" s="2566"/>
      <c r="BQ37" s="2566"/>
      <c r="BR37" s="2566"/>
      <c r="BS37" s="2566"/>
      <c r="BT37" s="2566"/>
      <c r="BU37" s="2567"/>
      <c r="BV37" s="2565"/>
      <c r="BW37" s="2566"/>
      <c r="BX37" s="2566"/>
      <c r="BY37" s="2566"/>
      <c r="BZ37" s="2566"/>
      <c r="CA37" s="2566"/>
      <c r="CB37" s="2566"/>
      <c r="CC37" s="2566"/>
      <c r="CD37" s="2566"/>
      <c r="CE37" s="2567"/>
      <c r="CF37" s="2565"/>
      <c r="CG37" s="2566"/>
      <c r="CH37" s="2566"/>
      <c r="CI37" s="2566"/>
      <c r="CJ37" s="2566"/>
      <c r="CK37" s="2566"/>
      <c r="CL37" s="2566"/>
      <c r="CM37" s="2566"/>
      <c r="CN37" s="2566"/>
      <c r="CO37" s="2567"/>
      <c r="CP37" s="2535"/>
      <c r="CQ37" s="2535"/>
      <c r="CR37" s="2535"/>
      <c r="CS37" s="2535"/>
    </row>
    <row r="38" spans="1:97" s="2517" customFormat="1" ht="10.5" customHeight="1">
      <c r="A38" s="2514"/>
      <c r="B38" s="2587"/>
      <c r="C38" s="2535"/>
      <c r="D38" s="2558"/>
      <c r="E38" s="2559"/>
      <c r="F38" s="2559"/>
      <c r="G38" s="2559"/>
      <c r="H38" s="2559"/>
      <c r="I38" s="2559"/>
      <c r="J38" s="2559"/>
      <c r="K38" s="2559"/>
      <c r="L38" s="2559"/>
      <c r="M38" s="2575"/>
      <c r="N38" s="2558"/>
      <c r="O38" s="2559"/>
      <c r="P38" s="2559"/>
      <c r="Q38" s="2559"/>
      <c r="R38" s="2559"/>
      <c r="S38" s="2559"/>
      <c r="T38" s="2559"/>
      <c r="U38" s="2559"/>
      <c r="V38" s="2559"/>
      <c r="W38" s="2561"/>
      <c r="X38" s="2558"/>
      <c r="Y38" s="2559"/>
      <c r="Z38" s="2559"/>
      <c r="AA38" s="2559"/>
      <c r="AB38" s="2559"/>
      <c r="AC38" s="2559"/>
      <c r="AD38" s="2559"/>
      <c r="AE38" s="2559"/>
      <c r="AF38" s="2559"/>
      <c r="AG38" s="2561"/>
      <c r="AH38" s="2558"/>
      <c r="AI38" s="2559"/>
      <c r="AJ38" s="2559"/>
      <c r="AK38" s="2559"/>
      <c r="AL38" s="2559"/>
      <c r="AM38" s="2559"/>
      <c r="AN38" s="2559"/>
      <c r="AO38" s="2559"/>
      <c r="AP38" s="2559"/>
      <c r="AQ38" s="2561"/>
      <c r="AR38" s="2558"/>
      <c r="AS38" s="2559"/>
      <c r="AT38" s="2559"/>
      <c r="AU38" s="2559"/>
      <c r="AV38" s="2559"/>
      <c r="AW38" s="2559"/>
      <c r="AX38" s="2559"/>
      <c r="AY38" s="2559"/>
      <c r="AZ38" s="2559"/>
      <c r="BA38" s="2575"/>
      <c r="BB38" s="2558"/>
      <c r="BC38" s="2559"/>
      <c r="BD38" s="2559"/>
      <c r="BE38" s="2559"/>
      <c r="BF38" s="2559"/>
      <c r="BG38" s="2559"/>
      <c r="BH38" s="2559"/>
      <c r="BI38" s="2559"/>
      <c r="BJ38" s="2559"/>
      <c r="BK38" s="2575"/>
      <c r="BL38" s="2558"/>
      <c r="BM38" s="2559"/>
      <c r="BN38" s="2559"/>
      <c r="BO38" s="2559"/>
      <c r="BP38" s="2559"/>
      <c r="BQ38" s="2559"/>
      <c r="BR38" s="2559"/>
      <c r="BS38" s="2559"/>
      <c r="BT38" s="2559"/>
      <c r="BU38" s="2575"/>
      <c r="BV38" s="2558"/>
      <c r="BW38" s="2559"/>
      <c r="BX38" s="2559"/>
      <c r="BY38" s="2559"/>
      <c r="BZ38" s="2559"/>
      <c r="CA38" s="2559"/>
      <c r="CB38" s="2559"/>
      <c r="CC38" s="2559"/>
      <c r="CD38" s="2559"/>
      <c r="CE38" s="2575"/>
      <c r="CF38" s="2558"/>
      <c r="CG38" s="2559"/>
      <c r="CH38" s="2559"/>
      <c r="CI38" s="2559"/>
      <c r="CJ38" s="2559"/>
      <c r="CK38" s="2559"/>
      <c r="CL38" s="2559"/>
      <c r="CM38" s="2559"/>
      <c r="CN38" s="2559"/>
      <c r="CO38" s="2575"/>
      <c r="CP38" s="2535"/>
      <c r="CQ38" s="2535"/>
      <c r="CR38" s="2535"/>
      <c r="CS38" s="2535"/>
    </row>
    <row r="39" spans="1:97" s="2517" customFormat="1" ht="10.5" customHeight="1">
      <c r="A39" s="2514"/>
      <c r="B39" s="2577"/>
      <c r="C39" s="2535"/>
      <c r="D39" s="2535"/>
      <c r="E39" s="2547"/>
      <c r="F39" s="2547"/>
      <c r="G39" s="2547"/>
      <c r="H39" s="2547"/>
      <c r="I39" s="2547"/>
      <c r="J39" s="2547"/>
      <c r="K39" s="2547"/>
      <c r="L39" s="2547"/>
      <c r="M39" s="2547"/>
      <c r="N39" s="2547"/>
      <c r="O39" s="2547"/>
      <c r="P39" s="2547"/>
      <c r="Q39" s="2547"/>
      <c r="R39" s="2547"/>
      <c r="S39" s="2547"/>
      <c r="T39" s="2547"/>
      <c r="U39" s="2547"/>
      <c r="V39" s="2547"/>
      <c r="W39" s="2547"/>
      <c r="X39" s="2547"/>
      <c r="Y39" s="2547"/>
      <c r="Z39" s="2547"/>
      <c r="AA39" s="2547"/>
      <c r="AB39" s="2547"/>
      <c r="AC39" s="2547"/>
      <c r="AD39" s="2547"/>
      <c r="AE39" s="2547"/>
      <c r="AF39" s="2547"/>
      <c r="AG39" s="2547"/>
      <c r="AH39" s="2547"/>
      <c r="AI39" s="2547"/>
      <c r="AJ39" s="2547"/>
      <c r="AK39" s="2547"/>
      <c r="AL39" s="2547"/>
      <c r="AM39" s="2547"/>
      <c r="AN39" s="2547"/>
      <c r="AO39" s="2547"/>
      <c r="AP39" s="2535"/>
      <c r="AQ39" s="2535"/>
      <c r="AR39" s="2535"/>
      <c r="AS39" s="2547"/>
      <c r="AT39" s="2547"/>
      <c r="AU39" s="2547"/>
      <c r="AV39" s="2547"/>
      <c r="AW39" s="2547"/>
      <c r="AX39" s="2547"/>
      <c r="AY39" s="2547"/>
      <c r="AZ39" s="2547"/>
      <c r="BA39" s="2547"/>
      <c r="BB39" s="2535"/>
      <c r="BC39" s="2547"/>
      <c r="BD39" s="2547"/>
      <c r="BE39" s="2547"/>
      <c r="BF39" s="2547"/>
      <c r="BG39" s="2547"/>
      <c r="BH39" s="2547"/>
      <c r="BI39" s="2547"/>
      <c r="BJ39" s="2547"/>
      <c r="BK39" s="2547"/>
      <c r="BL39" s="2535"/>
      <c r="BM39" s="2547"/>
      <c r="BN39" s="2547"/>
      <c r="BO39" s="2547"/>
      <c r="BP39" s="2547"/>
      <c r="BQ39" s="2547"/>
      <c r="BR39" s="2547"/>
      <c r="BS39" s="2547"/>
      <c r="BT39" s="2547"/>
      <c r="BU39" s="2547"/>
      <c r="BV39" s="2535"/>
      <c r="BW39" s="2547"/>
      <c r="BX39" s="2547"/>
      <c r="BY39" s="2547"/>
      <c r="BZ39" s="2547"/>
      <c r="CA39" s="2547"/>
      <c r="CB39" s="2547"/>
      <c r="CC39" s="2547"/>
      <c r="CD39" s="2547"/>
      <c r="CE39" s="2547"/>
      <c r="CF39" s="2535"/>
      <c r="CG39" s="2547"/>
      <c r="CH39" s="2547"/>
      <c r="CI39" s="2547"/>
      <c r="CJ39" s="2547"/>
      <c r="CK39" s="2547"/>
      <c r="CL39" s="2547"/>
      <c r="CM39" s="2547"/>
      <c r="CN39" s="2547"/>
      <c r="CO39" s="2547"/>
      <c r="CP39" s="2535"/>
      <c r="CQ39" s="2535"/>
      <c r="CR39" s="2535"/>
      <c r="CS39" s="2535"/>
    </row>
    <row r="40" spans="1:97" s="2517" customFormat="1" ht="10.5" customHeight="1">
      <c r="A40" s="2514"/>
      <c r="B40" s="2585" t="s">
        <v>1193</v>
      </c>
      <c r="C40" s="2549"/>
      <c r="D40" s="2550"/>
      <c r="E40" s="2551"/>
      <c r="F40" s="2551"/>
      <c r="G40" s="2551"/>
      <c r="H40" s="2551"/>
      <c r="I40" s="2551"/>
      <c r="J40" s="2551"/>
      <c r="K40" s="2551"/>
      <c r="L40" s="2551"/>
      <c r="M40" s="2553"/>
      <c r="N40" s="2550"/>
      <c r="O40" s="2551"/>
      <c r="P40" s="2551"/>
      <c r="Q40" s="2551"/>
      <c r="R40" s="2551"/>
      <c r="S40" s="2551"/>
      <c r="T40" s="2551"/>
      <c r="U40" s="2551"/>
      <c r="V40" s="2551"/>
      <c r="W40" s="2553"/>
      <c r="X40" s="2550"/>
      <c r="Y40" s="2551"/>
      <c r="Z40" s="2551"/>
      <c r="AA40" s="2551"/>
      <c r="AB40" s="2551"/>
      <c r="AC40" s="2551"/>
      <c r="AD40" s="2551"/>
      <c r="AE40" s="2551"/>
      <c r="AF40" s="2551"/>
      <c r="AG40" s="2553"/>
      <c r="AH40" s="2550"/>
      <c r="AI40" s="2551"/>
      <c r="AJ40" s="2551"/>
      <c r="AK40" s="2551"/>
      <c r="AL40" s="2551"/>
      <c r="AM40" s="2551"/>
      <c r="AN40" s="2551"/>
      <c r="AO40" s="2551"/>
      <c r="AP40" s="2551"/>
      <c r="AQ40" s="2553"/>
      <c r="AR40" s="2550"/>
      <c r="AS40" s="2551"/>
      <c r="AT40" s="2551"/>
      <c r="AU40" s="2551"/>
      <c r="AV40" s="2551"/>
      <c r="AW40" s="2551"/>
      <c r="AX40" s="2551"/>
      <c r="AY40" s="2551"/>
      <c r="AZ40" s="2551"/>
      <c r="BA40" s="2553"/>
      <c r="BB40" s="2550"/>
      <c r="BC40" s="2551"/>
      <c r="BD40" s="2551"/>
      <c r="BE40" s="2551"/>
      <c r="BF40" s="2551"/>
      <c r="BG40" s="2551"/>
      <c r="BH40" s="2551"/>
      <c r="BI40" s="2551"/>
      <c r="BJ40" s="2551"/>
      <c r="BK40" s="2553"/>
      <c r="BL40" s="2550"/>
      <c r="BM40" s="2551"/>
      <c r="BN40" s="2551"/>
      <c r="BO40" s="2551"/>
      <c r="BP40" s="2551"/>
      <c r="BQ40" s="2551"/>
      <c r="BR40" s="2551"/>
      <c r="BS40" s="2551"/>
      <c r="BT40" s="2551"/>
      <c r="BU40" s="2553"/>
      <c r="BV40" s="2550"/>
      <c r="BW40" s="2551"/>
      <c r="BX40" s="2551"/>
      <c r="BY40" s="2551"/>
      <c r="BZ40" s="2551"/>
      <c r="CA40" s="2551"/>
      <c r="CB40" s="2551"/>
      <c r="CC40" s="2551"/>
      <c r="CD40" s="2551"/>
      <c r="CE40" s="2553"/>
      <c r="CF40" s="2550"/>
      <c r="CG40" s="2551"/>
      <c r="CH40" s="2551"/>
      <c r="CI40" s="2551"/>
      <c r="CJ40" s="2551"/>
      <c r="CK40" s="2551"/>
      <c r="CL40" s="2551"/>
      <c r="CM40" s="2551"/>
      <c r="CN40" s="2551"/>
      <c r="CO40" s="2553"/>
      <c r="CP40" s="2535"/>
      <c r="CQ40" s="2535"/>
      <c r="CR40" s="2535"/>
      <c r="CS40" s="2535"/>
    </row>
    <row r="41" spans="1:97" s="2517" customFormat="1" ht="10.5" customHeight="1">
      <c r="A41" s="2514"/>
      <c r="B41" s="2586"/>
      <c r="C41" s="2549"/>
      <c r="D41" s="2558"/>
      <c r="E41" s="2559"/>
      <c r="F41" s="2559"/>
      <c r="G41" s="2559"/>
      <c r="H41" s="2559"/>
      <c r="I41" s="2559"/>
      <c r="J41" s="2559"/>
      <c r="K41" s="2559"/>
      <c r="L41" s="2559"/>
      <c r="M41" s="2561"/>
      <c r="N41" s="2558"/>
      <c r="O41" s="2559"/>
      <c r="P41" s="2559"/>
      <c r="Q41" s="2559"/>
      <c r="R41" s="2559"/>
      <c r="S41" s="2559"/>
      <c r="T41" s="2559"/>
      <c r="U41" s="2559"/>
      <c r="V41" s="2559"/>
      <c r="W41" s="2561"/>
      <c r="X41" s="2558"/>
      <c r="Y41" s="2559"/>
      <c r="Z41" s="2559"/>
      <c r="AA41" s="2559"/>
      <c r="AB41" s="2559"/>
      <c r="AC41" s="2559"/>
      <c r="AD41" s="2559"/>
      <c r="AE41" s="2559"/>
      <c r="AF41" s="2559"/>
      <c r="AG41" s="2561"/>
      <c r="AH41" s="2558"/>
      <c r="AI41" s="2559"/>
      <c r="AJ41" s="2559"/>
      <c r="AK41" s="2559"/>
      <c r="AL41" s="2559"/>
      <c r="AM41" s="2559"/>
      <c r="AN41" s="2559"/>
      <c r="AO41" s="2559"/>
      <c r="AP41" s="2559"/>
      <c r="AQ41" s="2561"/>
      <c r="AR41" s="2558"/>
      <c r="AS41" s="2559"/>
      <c r="AT41" s="2559"/>
      <c r="AU41" s="2559"/>
      <c r="AV41" s="2559"/>
      <c r="AW41" s="2559"/>
      <c r="AX41" s="2559"/>
      <c r="AY41" s="2559"/>
      <c r="AZ41" s="2559"/>
      <c r="BA41" s="2561"/>
      <c r="BB41" s="2558"/>
      <c r="BC41" s="2559"/>
      <c r="BD41" s="2559"/>
      <c r="BE41" s="2559"/>
      <c r="BF41" s="2559"/>
      <c r="BG41" s="2559"/>
      <c r="BH41" s="2559"/>
      <c r="BI41" s="2559"/>
      <c r="BJ41" s="2559"/>
      <c r="BK41" s="2561"/>
      <c r="BL41" s="2558"/>
      <c r="BM41" s="2559"/>
      <c r="BN41" s="2559"/>
      <c r="BO41" s="2559"/>
      <c r="BP41" s="2559"/>
      <c r="BQ41" s="2559"/>
      <c r="BR41" s="2559"/>
      <c r="BS41" s="2559"/>
      <c r="BT41" s="2559"/>
      <c r="BU41" s="2561"/>
      <c r="BV41" s="2558"/>
      <c r="BW41" s="2559"/>
      <c r="BX41" s="2559"/>
      <c r="BY41" s="2559"/>
      <c r="BZ41" s="2559"/>
      <c r="CA41" s="2559"/>
      <c r="CB41" s="2559"/>
      <c r="CC41" s="2559"/>
      <c r="CD41" s="2559"/>
      <c r="CE41" s="2561"/>
      <c r="CF41" s="2558"/>
      <c r="CG41" s="2559"/>
      <c r="CH41" s="2559"/>
      <c r="CI41" s="2559"/>
      <c r="CJ41" s="2559"/>
      <c r="CK41" s="2559"/>
      <c r="CL41" s="2559"/>
      <c r="CM41" s="2559"/>
      <c r="CN41" s="2559"/>
      <c r="CO41" s="2561"/>
      <c r="CP41" s="2535"/>
      <c r="CQ41" s="2535"/>
      <c r="CR41" s="2535"/>
      <c r="CS41" s="2535"/>
    </row>
    <row r="42" spans="1:97" s="2517" customFormat="1" ht="10.5" customHeight="1">
      <c r="A42" s="2514"/>
      <c r="B42" s="2586"/>
      <c r="C42" s="2549"/>
      <c r="D42" s="2565"/>
      <c r="E42" s="2566"/>
      <c r="F42" s="2566"/>
      <c r="G42" s="2566"/>
      <c r="H42" s="2566"/>
      <c r="I42" s="2566"/>
      <c r="J42" s="2566"/>
      <c r="K42" s="2566"/>
      <c r="L42" s="2566"/>
      <c r="M42" s="2572"/>
      <c r="N42" s="2565"/>
      <c r="O42" s="2566"/>
      <c r="P42" s="2566"/>
      <c r="Q42" s="2566"/>
      <c r="R42" s="2566"/>
      <c r="S42" s="2566"/>
      <c r="T42" s="2566"/>
      <c r="U42" s="2566"/>
      <c r="V42" s="2566"/>
      <c r="W42" s="2572"/>
      <c r="X42" s="2565"/>
      <c r="Y42" s="2566"/>
      <c r="Z42" s="2566"/>
      <c r="AA42" s="2566"/>
      <c r="AB42" s="2566"/>
      <c r="AC42" s="2566"/>
      <c r="AD42" s="2566"/>
      <c r="AE42" s="2566"/>
      <c r="AF42" s="2566"/>
      <c r="AG42" s="2572"/>
      <c r="AH42" s="2565"/>
      <c r="AI42" s="2566"/>
      <c r="AJ42" s="2566"/>
      <c r="AK42" s="2566"/>
      <c r="AL42" s="2566"/>
      <c r="AM42" s="2566"/>
      <c r="AN42" s="2566"/>
      <c r="AO42" s="2566"/>
      <c r="AP42" s="2566"/>
      <c r="AQ42" s="2566"/>
      <c r="AR42" s="2565"/>
      <c r="AS42" s="2566"/>
      <c r="AT42" s="2566"/>
      <c r="AU42" s="2566"/>
      <c r="AV42" s="2566"/>
      <c r="AW42" s="2566"/>
      <c r="AX42" s="2566"/>
      <c r="AY42" s="2566"/>
      <c r="AZ42" s="2566"/>
      <c r="BA42" s="2572"/>
      <c r="BB42" s="2565"/>
      <c r="BC42" s="2566"/>
      <c r="BD42" s="2566"/>
      <c r="BE42" s="2566"/>
      <c r="BF42" s="2566"/>
      <c r="BG42" s="2566"/>
      <c r="BH42" s="2566"/>
      <c r="BI42" s="2566"/>
      <c r="BJ42" s="2566"/>
      <c r="BK42" s="2572"/>
      <c r="BL42" s="2565"/>
      <c r="BM42" s="2566"/>
      <c r="BN42" s="2566"/>
      <c r="BO42" s="2566"/>
      <c r="BP42" s="2566"/>
      <c r="BQ42" s="2566"/>
      <c r="BR42" s="2566"/>
      <c r="BS42" s="2566"/>
      <c r="BT42" s="2566"/>
      <c r="BU42" s="2572"/>
      <c r="BV42" s="2565"/>
      <c r="BW42" s="2566"/>
      <c r="BX42" s="2566"/>
      <c r="BY42" s="2566"/>
      <c r="BZ42" s="2566"/>
      <c r="CA42" s="2566"/>
      <c r="CB42" s="2566"/>
      <c r="CC42" s="2566"/>
      <c r="CD42" s="2566"/>
      <c r="CE42" s="2572"/>
      <c r="CF42" s="2565"/>
      <c r="CG42" s="2566"/>
      <c r="CH42" s="2566"/>
      <c r="CI42" s="2566"/>
      <c r="CJ42" s="2566"/>
      <c r="CK42" s="2566"/>
      <c r="CL42" s="2566"/>
      <c r="CM42" s="2566"/>
      <c r="CN42" s="2566"/>
      <c r="CO42" s="2572"/>
    </row>
    <row r="43" spans="1:97" s="2517" customFormat="1" ht="10.5" customHeight="1">
      <c r="A43" s="2514"/>
      <c r="B43" s="2587"/>
      <c r="C43" s="2549"/>
      <c r="D43" s="2558"/>
      <c r="E43" s="2559"/>
      <c r="F43" s="2559"/>
      <c r="G43" s="2559"/>
      <c r="H43" s="2559"/>
      <c r="I43" s="2559"/>
      <c r="J43" s="2559"/>
      <c r="K43" s="2559"/>
      <c r="L43" s="2559"/>
      <c r="M43" s="2561"/>
      <c r="N43" s="2558"/>
      <c r="O43" s="2559"/>
      <c r="P43" s="2559"/>
      <c r="Q43" s="2559"/>
      <c r="R43" s="2559"/>
      <c r="S43" s="2559"/>
      <c r="T43" s="2559"/>
      <c r="U43" s="2559"/>
      <c r="V43" s="2559"/>
      <c r="W43" s="2561"/>
      <c r="X43" s="2558"/>
      <c r="Y43" s="2559"/>
      <c r="Z43" s="2559"/>
      <c r="AA43" s="2559"/>
      <c r="AB43" s="2559"/>
      <c r="AC43" s="2559"/>
      <c r="AD43" s="2559"/>
      <c r="AE43" s="2559"/>
      <c r="AF43" s="2559"/>
      <c r="AG43" s="2561"/>
      <c r="AH43" s="2558"/>
      <c r="AI43" s="2559"/>
      <c r="AJ43" s="2559"/>
      <c r="AK43" s="2559"/>
      <c r="AL43" s="2559"/>
      <c r="AM43" s="2559"/>
      <c r="AN43" s="2559"/>
      <c r="AO43" s="2559"/>
      <c r="AP43" s="2559"/>
      <c r="AQ43" s="2559"/>
      <c r="AR43" s="2558"/>
      <c r="AS43" s="2559"/>
      <c r="AT43" s="2559"/>
      <c r="AU43" s="2559"/>
      <c r="AV43" s="2559"/>
      <c r="AW43" s="2559"/>
      <c r="AX43" s="2559"/>
      <c r="AY43" s="2559"/>
      <c r="AZ43" s="2559"/>
      <c r="BA43" s="2561"/>
      <c r="BB43" s="2558"/>
      <c r="BC43" s="2559"/>
      <c r="BD43" s="2559"/>
      <c r="BE43" s="2559"/>
      <c r="BF43" s="2559"/>
      <c r="BG43" s="2559"/>
      <c r="BH43" s="2559"/>
      <c r="BI43" s="2559"/>
      <c r="BJ43" s="2559"/>
      <c r="BK43" s="2561"/>
      <c r="BL43" s="2558"/>
      <c r="BM43" s="2559"/>
      <c r="BN43" s="2559"/>
      <c r="BO43" s="2559"/>
      <c r="BP43" s="2559"/>
      <c r="BQ43" s="2559"/>
      <c r="BR43" s="2559"/>
      <c r="BS43" s="2559"/>
      <c r="BT43" s="2559"/>
      <c r="BU43" s="2561"/>
      <c r="BV43" s="2558"/>
      <c r="BW43" s="2559"/>
      <c r="BX43" s="2559"/>
      <c r="BY43" s="2559"/>
      <c r="BZ43" s="2559"/>
      <c r="CA43" s="2559"/>
      <c r="CB43" s="2559"/>
      <c r="CC43" s="2559"/>
      <c r="CD43" s="2559"/>
      <c r="CE43" s="2561"/>
      <c r="CF43" s="2558"/>
      <c r="CG43" s="2559"/>
      <c r="CH43" s="2559"/>
      <c r="CI43" s="2559"/>
      <c r="CJ43" s="2559"/>
      <c r="CK43" s="2559"/>
      <c r="CL43" s="2559"/>
      <c r="CM43" s="2559"/>
      <c r="CN43" s="2559"/>
      <c r="CO43" s="2561"/>
    </row>
    <row r="44" spans="1:97" s="2517" customFormat="1" ht="10.5" customHeight="1">
      <c r="A44" s="2514"/>
      <c r="B44" s="2577"/>
      <c r="C44" s="2535"/>
      <c r="D44" s="2535"/>
      <c r="E44" s="2547"/>
      <c r="F44" s="2547"/>
      <c r="G44" s="2547"/>
      <c r="H44" s="2547"/>
      <c r="I44" s="2547"/>
      <c r="J44" s="2547"/>
      <c r="K44" s="2547"/>
      <c r="L44" s="2547"/>
      <c r="M44" s="2547"/>
      <c r="N44" s="2547"/>
      <c r="O44" s="2547"/>
      <c r="P44" s="2547"/>
      <c r="Q44" s="2547"/>
      <c r="R44" s="2547"/>
      <c r="S44" s="2547"/>
      <c r="T44" s="2547"/>
      <c r="U44" s="2547"/>
      <c r="V44" s="2547"/>
      <c r="W44" s="2547"/>
      <c r="X44" s="2547"/>
      <c r="Y44" s="2547"/>
      <c r="Z44" s="2547"/>
      <c r="AA44" s="2547"/>
      <c r="AB44" s="2547"/>
      <c r="AC44" s="2547"/>
      <c r="AD44" s="2547"/>
      <c r="AE44" s="2547"/>
      <c r="AF44" s="2547"/>
      <c r="AG44" s="2547"/>
      <c r="AH44" s="2547"/>
      <c r="AI44" s="2547"/>
      <c r="AJ44" s="2547"/>
      <c r="AK44" s="2547"/>
      <c r="AL44" s="2547"/>
      <c r="AM44" s="2547"/>
      <c r="AN44" s="2547"/>
      <c r="AO44" s="2547"/>
      <c r="AP44" s="2535"/>
      <c r="AQ44" s="2535"/>
      <c r="AR44" s="2535"/>
      <c r="AS44" s="2547"/>
      <c r="AT44" s="2547"/>
      <c r="AU44" s="2547"/>
      <c r="AV44" s="2547"/>
      <c r="AW44" s="2547"/>
      <c r="AX44" s="2547"/>
      <c r="AY44" s="2547"/>
      <c r="AZ44" s="2547"/>
      <c r="BA44" s="2547"/>
      <c r="BB44" s="2535"/>
      <c r="BC44" s="2547"/>
      <c r="BD44" s="2547"/>
      <c r="BE44" s="2547"/>
      <c r="BF44" s="2547"/>
      <c r="BG44" s="2547"/>
      <c r="BH44" s="2547"/>
      <c r="BI44" s="2547"/>
      <c r="BJ44" s="2547"/>
      <c r="BK44" s="2547"/>
      <c r="BL44" s="2535"/>
      <c r="BM44" s="2547"/>
      <c r="BN44" s="2547"/>
      <c r="BO44" s="2547"/>
      <c r="BP44" s="2547"/>
      <c r="BQ44" s="2547"/>
      <c r="BR44" s="2547"/>
      <c r="BS44" s="2547"/>
      <c r="BT44" s="2547"/>
      <c r="BU44" s="2547"/>
      <c r="BV44" s="2535"/>
      <c r="BW44" s="2547"/>
      <c r="BX44" s="2547"/>
      <c r="BY44" s="2547"/>
      <c r="BZ44" s="2547"/>
      <c r="CA44" s="2547"/>
      <c r="CB44" s="2547"/>
      <c r="CC44" s="2547"/>
      <c r="CD44" s="2547"/>
      <c r="CE44" s="2547"/>
      <c r="CF44" s="2535"/>
      <c r="CG44" s="2547"/>
      <c r="CH44" s="2547"/>
      <c r="CI44" s="2547"/>
      <c r="CJ44" s="2547"/>
      <c r="CK44" s="2547"/>
      <c r="CL44" s="2547"/>
      <c r="CM44" s="2547"/>
      <c r="CN44" s="2547"/>
      <c r="CO44" s="2547"/>
    </row>
    <row r="45" spans="1:97" s="2517" customFormat="1" ht="10.5" customHeight="1">
      <c r="A45" s="2514"/>
      <c r="B45" s="2548" t="s">
        <v>1194</v>
      </c>
      <c r="C45" s="2549"/>
      <c r="D45" s="2550"/>
      <c r="E45" s="2551"/>
      <c r="F45" s="2551"/>
      <c r="G45" s="2551"/>
      <c r="H45" s="2551"/>
      <c r="I45" s="2551"/>
      <c r="J45" s="2551"/>
      <c r="K45" s="2551"/>
      <c r="L45" s="2551"/>
      <c r="M45" s="2553"/>
      <c r="N45" s="2550"/>
      <c r="O45" s="2551"/>
      <c r="P45" s="2551"/>
      <c r="Q45" s="2551"/>
      <c r="R45" s="2551"/>
      <c r="S45" s="2551"/>
      <c r="T45" s="2551"/>
      <c r="U45" s="2551"/>
      <c r="V45" s="2551"/>
      <c r="W45" s="2553"/>
      <c r="X45" s="2550"/>
      <c r="Y45" s="2551"/>
      <c r="Z45" s="2551"/>
      <c r="AA45" s="2551"/>
      <c r="AB45" s="2551"/>
      <c r="AC45" s="2551"/>
      <c r="AD45" s="2551"/>
      <c r="AE45" s="2551"/>
      <c r="AF45" s="2551"/>
      <c r="AG45" s="2553"/>
      <c r="AH45" s="2550"/>
      <c r="AI45" s="2551"/>
      <c r="AJ45" s="2551"/>
      <c r="AK45" s="2551"/>
      <c r="AL45" s="2551"/>
      <c r="AM45" s="2551"/>
      <c r="AN45" s="2551"/>
      <c r="AO45" s="2551"/>
      <c r="AP45" s="2551"/>
      <c r="AQ45" s="2553"/>
      <c r="AR45" s="2550"/>
      <c r="AS45" s="2551"/>
      <c r="AT45" s="2551"/>
      <c r="AU45" s="2551"/>
      <c r="AV45" s="2551"/>
      <c r="AW45" s="2551"/>
      <c r="AX45" s="2551"/>
      <c r="AY45" s="2551"/>
      <c r="AZ45" s="2551"/>
      <c r="BA45" s="2553"/>
      <c r="BB45" s="2550"/>
      <c r="BC45" s="2551"/>
      <c r="BD45" s="2551"/>
      <c r="BE45" s="2551"/>
      <c r="BF45" s="2551"/>
      <c r="BG45" s="2551"/>
      <c r="BH45" s="2551"/>
      <c r="BI45" s="2551"/>
      <c r="BJ45" s="2551"/>
      <c r="BK45" s="2553"/>
      <c r="BL45" s="2550"/>
      <c r="BM45" s="2551"/>
      <c r="BN45" s="2551"/>
      <c r="BO45" s="2551"/>
      <c r="BP45" s="2551"/>
      <c r="BQ45" s="2551"/>
      <c r="BR45" s="2551"/>
      <c r="BS45" s="2551"/>
      <c r="BT45" s="2551"/>
      <c r="BU45" s="2553"/>
      <c r="BV45" s="2550"/>
      <c r="BW45" s="2551"/>
      <c r="BX45" s="2551"/>
      <c r="BY45" s="2551"/>
      <c r="BZ45" s="2551"/>
      <c r="CA45" s="2551"/>
      <c r="CB45" s="2551"/>
      <c r="CC45" s="2551"/>
      <c r="CD45" s="2551"/>
      <c r="CE45" s="2553"/>
      <c r="CF45" s="2550"/>
      <c r="CG45" s="2551"/>
      <c r="CH45" s="2551"/>
      <c r="CI45" s="2551"/>
      <c r="CJ45" s="2551"/>
      <c r="CK45" s="2551"/>
      <c r="CL45" s="2551"/>
      <c r="CM45" s="2551"/>
      <c r="CN45" s="2551"/>
      <c r="CO45" s="2553"/>
    </row>
    <row r="46" spans="1:97" s="2517" customFormat="1" ht="10.5" customHeight="1">
      <c r="A46" s="2514"/>
      <c r="B46" s="2557"/>
      <c r="C46" s="2549"/>
      <c r="D46" s="2558"/>
      <c r="E46" s="2559"/>
      <c r="F46" s="2559"/>
      <c r="G46" s="2559"/>
      <c r="H46" s="2559"/>
      <c r="I46" s="2559"/>
      <c r="J46" s="2559"/>
      <c r="K46" s="2559"/>
      <c r="L46" s="2559"/>
      <c r="M46" s="2561"/>
      <c r="N46" s="2558"/>
      <c r="O46" s="2559"/>
      <c r="P46" s="2559"/>
      <c r="Q46" s="2559"/>
      <c r="R46" s="2559"/>
      <c r="S46" s="2559"/>
      <c r="T46" s="2559"/>
      <c r="U46" s="2559"/>
      <c r="V46" s="2559"/>
      <c r="W46" s="2561"/>
      <c r="X46" s="2558"/>
      <c r="Y46" s="2559"/>
      <c r="Z46" s="2559"/>
      <c r="AA46" s="2559"/>
      <c r="AB46" s="2559"/>
      <c r="AC46" s="2559"/>
      <c r="AD46" s="2559"/>
      <c r="AE46" s="2559"/>
      <c r="AF46" s="2559"/>
      <c r="AG46" s="2561"/>
      <c r="AH46" s="2558"/>
      <c r="AI46" s="2559"/>
      <c r="AJ46" s="2559"/>
      <c r="AK46" s="2559"/>
      <c r="AL46" s="2559"/>
      <c r="AM46" s="2559"/>
      <c r="AN46" s="2559"/>
      <c r="AO46" s="2559"/>
      <c r="AP46" s="2559"/>
      <c r="AQ46" s="2561"/>
      <c r="AR46" s="2558"/>
      <c r="AS46" s="2559"/>
      <c r="AT46" s="2559"/>
      <c r="AU46" s="2559"/>
      <c r="AV46" s="2559"/>
      <c r="AW46" s="2559"/>
      <c r="AX46" s="2559"/>
      <c r="AY46" s="2559"/>
      <c r="AZ46" s="2559"/>
      <c r="BA46" s="2561"/>
      <c r="BB46" s="2558"/>
      <c r="BC46" s="2559"/>
      <c r="BD46" s="2559"/>
      <c r="BE46" s="2559"/>
      <c r="BF46" s="2559"/>
      <c r="BG46" s="2559"/>
      <c r="BH46" s="2559"/>
      <c r="BI46" s="2559"/>
      <c r="BJ46" s="2559"/>
      <c r="BK46" s="2561"/>
      <c r="BL46" s="2558"/>
      <c r="BM46" s="2559"/>
      <c r="BN46" s="2559"/>
      <c r="BO46" s="2559"/>
      <c r="BP46" s="2559"/>
      <c r="BQ46" s="2559"/>
      <c r="BR46" s="2559"/>
      <c r="BS46" s="2559"/>
      <c r="BT46" s="2559"/>
      <c r="BU46" s="2561"/>
      <c r="BV46" s="2558"/>
      <c r="BW46" s="2559"/>
      <c r="BX46" s="2559"/>
      <c r="BY46" s="2559"/>
      <c r="BZ46" s="2559"/>
      <c r="CA46" s="2559"/>
      <c r="CB46" s="2559"/>
      <c r="CC46" s="2559"/>
      <c r="CD46" s="2559"/>
      <c r="CE46" s="2561"/>
      <c r="CF46" s="2558"/>
      <c r="CG46" s="2559"/>
      <c r="CH46" s="2559"/>
      <c r="CI46" s="2559"/>
      <c r="CJ46" s="2559"/>
      <c r="CK46" s="2559"/>
      <c r="CL46" s="2559"/>
      <c r="CM46" s="2559"/>
      <c r="CN46" s="2559"/>
      <c r="CO46" s="2561"/>
    </row>
    <row r="47" spans="1:97" s="2517" customFormat="1" ht="10.5" customHeight="1">
      <c r="A47" s="2514"/>
      <c r="B47" s="2557"/>
      <c r="C47" s="2549"/>
      <c r="D47" s="2565"/>
      <c r="E47" s="2566"/>
      <c r="F47" s="2566"/>
      <c r="G47" s="2566"/>
      <c r="H47" s="2566"/>
      <c r="I47" s="2566"/>
      <c r="J47" s="2566"/>
      <c r="K47" s="2566"/>
      <c r="L47" s="2566"/>
      <c r="M47" s="2572"/>
      <c r="N47" s="2565"/>
      <c r="O47" s="2566"/>
      <c r="P47" s="2566"/>
      <c r="Q47" s="2566"/>
      <c r="R47" s="2566"/>
      <c r="S47" s="2566"/>
      <c r="T47" s="2566"/>
      <c r="U47" s="2566"/>
      <c r="V47" s="2566"/>
      <c r="W47" s="2572"/>
      <c r="X47" s="2565"/>
      <c r="Y47" s="2566"/>
      <c r="Z47" s="2566"/>
      <c r="AA47" s="2566"/>
      <c r="AB47" s="2566"/>
      <c r="AC47" s="2566"/>
      <c r="AD47" s="2566"/>
      <c r="AE47" s="2566"/>
      <c r="AF47" s="2566"/>
      <c r="AG47" s="2572"/>
      <c r="AH47" s="2565"/>
      <c r="AI47" s="2566"/>
      <c r="AJ47" s="2566"/>
      <c r="AK47" s="2566"/>
      <c r="AL47" s="2566"/>
      <c r="AM47" s="2566"/>
      <c r="AN47" s="2566"/>
      <c r="AO47" s="2566"/>
      <c r="AP47" s="2566"/>
      <c r="AQ47" s="2572"/>
      <c r="AR47" s="2565"/>
      <c r="AS47" s="2566"/>
      <c r="AT47" s="2566"/>
      <c r="AU47" s="2566"/>
      <c r="AV47" s="2566"/>
      <c r="AW47" s="2566"/>
      <c r="AX47" s="2566"/>
      <c r="AY47" s="2566"/>
      <c r="AZ47" s="2566"/>
      <c r="BA47" s="2572"/>
      <c r="BB47" s="2565"/>
      <c r="BC47" s="2566"/>
      <c r="BD47" s="2566"/>
      <c r="BE47" s="2566"/>
      <c r="BF47" s="2566"/>
      <c r="BG47" s="2566"/>
      <c r="BH47" s="2566"/>
      <c r="BI47" s="2566"/>
      <c r="BJ47" s="2566"/>
      <c r="BK47" s="2572"/>
      <c r="BL47" s="2565"/>
      <c r="BM47" s="2566"/>
      <c r="BN47" s="2566"/>
      <c r="BO47" s="2566"/>
      <c r="BP47" s="2566"/>
      <c r="BQ47" s="2566"/>
      <c r="BR47" s="2566"/>
      <c r="BS47" s="2566"/>
      <c r="BT47" s="2566"/>
      <c r="BU47" s="2572"/>
      <c r="BV47" s="2565"/>
      <c r="BW47" s="2566"/>
      <c r="BX47" s="2566"/>
      <c r="BY47" s="2566"/>
      <c r="BZ47" s="2566"/>
      <c r="CA47" s="2566"/>
      <c r="CB47" s="2566"/>
      <c r="CC47" s="2566"/>
      <c r="CD47" s="2566"/>
      <c r="CE47" s="2572"/>
      <c r="CF47" s="2565"/>
      <c r="CG47" s="2566"/>
      <c r="CH47" s="2566"/>
      <c r="CI47" s="2566"/>
      <c r="CJ47" s="2566"/>
      <c r="CK47" s="2566"/>
      <c r="CL47" s="2566"/>
      <c r="CM47" s="2566"/>
      <c r="CN47" s="2566"/>
      <c r="CO47" s="2572"/>
    </row>
    <row r="48" spans="1:97" s="2517" customFormat="1" ht="10.5" customHeight="1">
      <c r="A48" s="2514"/>
      <c r="B48" s="2574"/>
      <c r="C48" s="2549"/>
      <c r="D48" s="2558"/>
      <c r="E48" s="2559"/>
      <c r="F48" s="2559"/>
      <c r="G48" s="2559"/>
      <c r="H48" s="2559"/>
      <c r="I48" s="2559"/>
      <c r="J48" s="2559"/>
      <c r="K48" s="2559"/>
      <c r="L48" s="2559"/>
      <c r="M48" s="2561"/>
      <c r="N48" s="2558"/>
      <c r="O48" s="2559"/>
      <c r="P48" s="2559"/>
      <c r="Q48" s="2559"/>
      <c r="R48" s="2559"/>
      <c r="S48" s="2559"/>
      <c r="T48" s="2559"/>
      <c r="U48" s="2559"/>
      <c r="V48" s="2559"/>
      <c r="W48" s="2561"/>
      <c r="X48" s="2558"/>
      <c r="Y48" s="2559"/>
      <c r="Z48" s="2559"/>
      <c r="AA48" s="2559"/>
      <c r="AB48" s="2559"/>
      <c r="AC48" s="2559"/>
      <c r="AD48" s="2559"/>
      <c r="AE48" s="2559"/>
      <c r="AF48" s="2559"/>
      <c r="AG48" s="2561"/>
      <c r="AH48" s="2558"/>
      <c r="AI48" s="2559"/>
      <c r="AJ48" s="2559"/>
      <c r="AK48" s="2559"/>
      <c r="AL48" s="2559"/>
      <c r="AM48" s="2559"/>
      <c r="AN48" s="2559"/>
      <c r="AO48" s="2559"/>
      <c r="AP48" s="2559"/>
      <c r="AQ48" s="2561"/>
      <c r="AR48" s="2558"/>
      <c r="AS48" s="2559"/>
      <c r="AT48" s="2559"/>
      <c r="AU48" s="2559"/>
      <c r="AV48" s="2559"/>
      <c r="AW48" s="2559"/>
      <c r="AX48" s="2559"/>
      <c r="AY48" s="2559"/>
      <c r="AZ48" s="2559"/>
      <c r="BA48" s="2561"/>
      <c r="BB48" s="2558"/>
      <c r="BC48" s="2559"/>
      <c r="BD48" s="2559"/>
      <c r="BE48" s="2559"/>
      <c r="BF48" s="2559"/>
      <c r="BG48" s="2559"/>
      <c r="BH48" s="2559"/>
      <c r="BI48" s="2559"/>
      <c r="BJ48" s="2559"/>
      <c r="BK48" s="2561"/>
      <c r="BL48" s="2558"/>
      <c r="BM48" s="2559"/>
      <c r="BN48" s="2559"/>
      <c r="BO48" s="2559"/>
      <c r="BP48" s="2559"/>
      <c r="BQ48" s="2559"/>
      <c r="BR48" s="2559"/>
      <c r="BS48" s="2559"/>
      <c r="BT48" s="2559"/>
      <c r="BU48" s="2561"/>
      <c r="BV48" s="2558"/>
      <c r="BW48" s="2559"/>
      <c r="BX48" s="2559"/>
      <c r="BY48" s="2559"/>
      <c r="BZ48" s="2559"/>
      <c r="CA48" s="2559"/>
      <c r="CB48" s="2559"/>
      <c r="CC48" s="2559"/>
      <c r="CD48" s="2559"/>
      <c r="CE48" s="2561"/>
      <c r="CF48" s="2558"/>
      <c r="CG48" s="2559"/>
      <c r="CH48" s="2559"/>
      <c r="CI48" s="2559"/>
      <c r="CJ48" s="2559"/>
      <c r="CK48" s="2559"/>
      <c r="CL48" s="2559"/>
      <c r="CM48" s="2559"/>
      <c r="CN48" s="2559"/>
      <c r="CO48" s="2561"/>
    </row>
    <row r="49" spans="1:239" s="2517" customFormat="1" ht="10.5" customHeight="1">
      <c r="A49" s="2514"/>
      <c r="B49" s="2577"/>
      <c r="C49" s="2535"/>
      <c r="D49" s="2535"/>
      <c r="E49" s="2547"/>
      <c r="F49" s="2547"/>
      <c r="G49" s="2547"/>
      <c r="H49" s="2547"/>
      <c r="I49" s="2547"/>
      <c r="J49" s="2547"/>
      <c r="K49" s="2547"/>
      <c r="L49" s="2547"/>
      <c r="M49" s="2547"/>
      <c r="N49" s="2547"/>
      <c r="O49" s="2547"/>
      <c r="P49" s="2547"/>
      <c r="Q49" s="2547"/>
      <c r="R49" s="2547"/>
      <c r="S49" s="2547"/>
      <c r="T49" s="2547"/>
      <c r="U49" s="2547"/>
      <c r="V49" s="2547"/>
      <c r="W49" s="2547"/>
      <c r="X49" s="2547"/>
      <c r="Y49" s="2547"/>
      <c r="Z49" s="2547"/>
      <c r="AA49" s="2547"/>
      <c r="AB49" s="2547"/>
      <c r="AC49" s="2547"/>
      <c r="AD49" s="2547"/>
      <c r="AE49" s="2547"/>
      <c r="AF49" s="2547"/>
      <c r="AG49" s="2547"/>
      <c r="AH49" s="2547"/>
      <c r="AI49" s="2547"/>
      <c r="AJ49" s="2547"/>
      <c r="AK49" s="2547"/>
      <c r="AL49" s="2547"/>
      <c r="AM49" s="2547"/>
      <c r="AN49" s="2547"/>
      <c r="AO49" s="2547"/>
      <c r="AP49" s="2535"/>
      <c r="AQ49" s="2535"/>
      <c r="AR49" s="2535"/>
      <c r="AS49" s="2547"/>
      <c r="AT49" s="2547"/>
      <c r="AU49" s="2547"/>
      <c r="AV49" s="2547"/>
      <c r="AW49" s="2547"/>
      <c r="AX49" s="2547"/>
      <c r="AY49" s="2547"/>
      <c r="AZ49" s="2547"/>
      <c r="BA49" s="2547"/>
      <c r="BB49" s="2535"/>
      <c r="BC49" s="2547"/>
      <c r="BD49" s="2547"/>
      <c r="BE49" s="2547"/>
      <c r="BF49" s="2547"/>
      <c r="BG49" s="2547"/>
      <c r="BH49" s="2547"/>
      <c r="BI49" s="2547"/>
      <c r="BJ49" s="2547"/>
      <c r="BK49" s="2547"/>
      <c r="BL49" s="2535"/>
      <c r="BM49" s="2547"/>
      <c r="BN49" s="2547"/>
      <c r="BO49" s="2547"/>
      <c r="BP49" s="2547"/>
      <c r="BQ49" s="2547"/>
      <c r="BR49" s="2547"/>
      <c r="BS49" s="2547"/>
      <c r="BT49" s="2547"/>
      <c r="BU49" s="2547"/>
      <c r="BV49" s="2535"/>
      <c r="BW49" s="2547"/>
      <c r="BX49" s="2547"/>
      <c r="BY49" s="2547"/>
      <c r="BZ49" s="2547"/>
      <c r="CA49" s="2547"/>
      <c r="CB49" s="2547"/>
      <c r="CC49" s="2547"/>
      <c r="CD49" s="2547"/>
      <c r="CE49" s="2547"/>
      <c r="CF49" s="2535"/>
      <c r="CG49" s="2547"/>
      <c r="CH49" s="2547"/>
      <c r="CI49" s="2547"/>
      <c r="CJ49" s="2547"/>
      <c r="CK49" s="2547"/>
      <c r="CL49" s="2547"/>
      <c r="CM49" s="2547"/>
      <c r="CN49" s="2547"/>
      <c r="CO49" s="2547"/>
    </row>
    <row r="50" spans="1:239" s="2517" customFormat="1" ht="10.5" customHeight="1">
      <c r="A50" s="2514"/>
      <c r="B50" s="2588" t="s">
        <v>1195</v>
      </c>
      <c r="C50" s="2549"/>
      <c r="D50" s="2550"/>
      <c r="E50" s="2551"/>
      <c r="F50" s="2551"/>
      <c r="G50" s="2551"/>
      <c r="H50" s="2551"/>
      <c r="I50" s="2551"/>
      <c r="J50" s="2551"/>
      <c r="K50" s="2551"/>
      <c r="L50" s="2551"/>
      <c r="M50" s="2553"/>
      <c r="N50" s="2550"/>
      <c r="O50" s="2551"/>
      <c r="P50" s="2551"/>
      <c r="Q50" s="2551"/>
      <c r="R50" s="2551"/>
      <c r="S50" s="2551"/>
      <c r="T50" s="2551"/>
      <c r="U50" s="2551"/>
      <c r="V50" s="2551"/>
      <c r="W50" s="2553"/>
      <c r="X50" s="2550"/>
      <c r="Y50" s="2551"/>
      <c r="Z50" s="2551"/>
      <c r="AA50" s="2551"/>
      <c r="AB50" s="2551"/>
      <c r="AC50" s="2551"/>
      <c r="AD50" s="2551"/>
      <c r="AE50" s="2551"/>
      <c r="AF50" s="2551"/>
      <c r="AG50" s="2553"/>
      <c r="AH50" s="2550"/>
      <c r="AI50" s="2551"/>
      <c r="AJ50" s="2551"/>
      <c r="AK50" s="2551"/>
      <c r="AL50" s="2551"/>
      <c r="AM50" s="2551"/>
      <c r="AN50" s="2551"/>
      <c r="AO50" s="2551"/>
      <c r="AP50" s="2551"/>
      <c r="AQ50" s="2553"/>
      <c r="AR50" s="2550"/>
      <c r="AS50" s="2551"/>
      <c r="AT50" s="2551"/>
      <c r="AU50" s="2551"/>
      <c r="AV50" s="2551"/>
      <c r="AW50" s="2551"/>
      <c r="AX50" s="2551"/>
      <c r="AY50" s="2551"/>
      <c r="AZ50" s="2551"/>
      <c r="BA50" s="2553"/>
      <c r="BB50" s="2550"/>
      <c r="BC50" s="2551"/>
      <c r="BD50" s="2551"/>
      <c r="BE50" s="2551"/>
      <c r="BF50" s="2551"/>
      <c r="BG50" s="2551"/>
      <c r="BH50" s="2551"/>
      <c r="BI50" s="2551"/>
      <c r="BJ50" s="2551"/>
      <c r="BK50" s="2553"/>
      <c r="BL50" s="2550"/>
      <c r="BM50" s="2551"/>
      <c r="BN50" s="2551"/>
      <c r="BO50" s="2551"/>
      <c r="BP50" s="2551"/>
      <c r="BQ50" s="2551"/>
      <c r="BR50" s="2551"/>
      <c r="BS50" s="2551"/>
      <c r="BT50" s="2551"/>
      <c r="BU50" s="2553"/>
      <c r="BV50" s="2550"/>
      <c r="BW50" s="2551"/>
      <c r="BX50" s="2551"/>
      <c r="BY50" s="2551"/>
      <c r="BZ50" s="2551"/>
      <c r="CA50" s="2551"/>
      <c r="CB50" s="2551"/>
      <c r="CC50" s="2551"/>
      <c r="CD50" s="2551"/>
      <c r="CE50" s="2553"/>
      <c r="CF50" s="2550"/>
      <c r="CG50" s="2551"/>
      <c r="CH50" s="2551"/>
      <c r="CI50" s="2551"/>
      <c r="CJ50" s="2551"/>
      <c r="CK50" s="2551"/>
      <c r="CL50" s="2551"/>
      <c r="CM50" s="2551"/>
      <c r="CN50" s="2551"/>
      <c r="CO50" s="2553"/>
    </row>
    <row r="51" spans="1:239" s="2517" customFormat="1" ht="10.5" customHeight="1">
      <c r="A51" s="2514"/>
      <c r="B51" s="2589"/>
      <c r="C51" s="2549"/>
      <c r="D51" s="2558"/>
      <c r="E51" s="2559"/>
      <c r="F51" s="2559"/>
      <c r="G51" s="2559"/>
      <c r="H51" s="2559"/>
      <c r="I51" s="2559"/>
      <c r="J51" s="2559"/>
      <c r="K51" s="2559"/>
      <c r="L51" s="2559"/>
      <c r="M51" s="2561"/>
      <c r="N51" s="2558"/>
      <c r="O51" s="2559"/>
      <c r="P51" s="2559"/>
      <c r="Q51" s="2559"/>
      <c r="R51" s="2559"/>
      <c r="S51" s="2559"/>
      <c r="T51" s="2559"/>
      <c r="U51" s="2559"/>
      <c r="V51" s="2559"/>
      <c r="W51" s="2561"/>
      <c r="X51" s="2558"/>
      <c r="Y51" s="2559"/>
      <c r="Z51" s="2559"/>
      <c r="AA51" s="2559"/>
      <c r="AB51" s="2559"/>
      <c r="AC51" s="2559"/>
      <c r="AD51" s="2559"/>
      <c r="AE51" s="2559"/>
      <c r="AF51" s="2559"/>
      <c r="AG51" s="2561"/>
      <c r="AH51" s="2558"/>
      <c r="AI51" s="2559"/>
      <c r="AJ51" s="2559"/>
      <c r="AK51" s="2559"/>
      <c r="AL51" s="2559"/>
      <c r="AM51" s="2559"/>
      <c r="AN51" s="2559"/>
      <c r="AO51" s="2559"/>
      <c r="AP51" s="2559"/>
      <c r="AQ51" s="2561"/>
      <c r="AR51" s="2558"/>
      <c r="AS51" s="2559"/>
      <c r="AT51" s="2559"/>
      <c r="AU51" s="2559"/>
      <c r="AV51" s="2559"/>
      <c r="AW51" s="2559"/>
      <c r="AX51" s="2559"/>
      <c r="AY51" s="2559"/>
      <c r="AZ51" s="2559"/>
      <c r="BA51" s="2561"/>
      <c r="BB51" s="2558"/>
      <c r="BC51" s="2559"/>
      <c r="BD51" s="2559"/>
      <c r="BE51" s="2559"/>
      <c r="BF51" s="2559"/>
      <c r="BG51" s="2559"/>
      <c r="BH51" s="2559"/>
      <c r="BI51" s="2559"/>
      <c r="BJ51" s="2559"/>
      <c r="BK51" s="2561"/>
      <c r="BL51" s="2558"/>
      <c r="BM51" s="2559"/>
      <c r="BN51" s="2559"/>
      <c r="BO51" s="2559"/>
      <c r="BP51" s="2559"/>
      <c r="BQ51" s="2559"/>
      <c r="BR51" s="2559"/>
      <c r="BS51" s="2559"/>
      <c r="BT51" s="2559"/>
      <c r="BU51" s="2561"/>
      <c r="BV51" s="2558"/>
      <c r="BW51" s="2559"/>
      <c r="BX51" s="2559"/>
      <c r="BY51" s="2559"/>
      <c r="BZ51" s="2559"/>
      <c r="CA51" s="2559"/>
      <c r="CB51" s="2559"/>
      <c r="CC51" s="2559"/>
      <c r="CD51" s="2559"/>
      <c r="CE51" s="2561"/>
      <c r="CF51" s="2558"/>
      <c r="CG51" s="2559"/>
      <c r="CH51" s="2559"/>
      <c r="CI51" s="2559"/>
      <c r="CJ51" s="2559"/>
      <c r="CK51" s="2559"/>
      <c r="CL51" s="2559"/>
      <c r="CM51" s="2559"/>
      <c r="CN51" s="2559"/>
      <c r="CO51" s="2561"/>
    </row>
    <row r="52" spans="1:239" s="2517" customFormat="1" ht="10.5" customHeight="1">
      <c r="A52" s="2514"/>
      <c r="B52" s="2589"/>
      <c r="C52" s="2549"/>
      <c r="D52" s="2565"/>
      <c r="E52" s="2566"/>
      <c r="F52" s="2566"/>
      <c r="G52" s="2566"/>
      <c r="H52" s="2566"/>
      <c r="I52" s="2566"/>
      <c r="J52" s="2566"/>
      <c r="K52" s="2566"/>
      <c r="L52" s="2566"/>
      <c r="M52" s="2572"/>
      <c r="N52" s="2565"/>
      <c r="O52" s="2566"/>
      <c r="P52" s="2566"/>
      <c r="Q52" s="2566"/>
      <c r="R52" s="2566"/>
      <c r="S52" s="2566"/>
      <c r="T52" s="2566"/>
      <c r="U52" s="2566"/>
      <c r="V52" s="2566"/>
      <c r="W52" s="2572"/>
      <c r="X52" s="2565"/>
      <c r="Y52" s="2566"/>
      <c r="Z52" s="2566"/>
      <c r="AA52" s="2566"/>
      <c r="AB52" s="2566"/>
      <c r="AC52" s="2566"/>
      <c r="AD52" s="2566"/>
      <c r="AE52" s="2566"/>
      <c r="AF52" s="2566"/>
      <c r="AG52" s="2572"/>
      <c r="AH52" s="2565"/>
      <c r="AI52" s="2566"/>
      <c r="AJ52" s="2566"/>
      <c r="AK52" s="2566"/>
      <c r="AL52" s="2566"/>
      <c r="AM52" s="2566"/>
      <c r="AN52" s="2566"/>
      <c r="AO52" s="2566"/>
      <c r="AP52" s="2566"/>
      <c r="AQ52" s="2572"/>
      <c r="AR52" s="2565"/>
      <c r="AS52" s="2566"/>
      <c r="AT52" s="2566"/>
      <c r="AU52" s="2566"/>
      <c r="AV52" s="2566"/>
      <c r="AW52" s="2566"/>
      <c r="AX52" s="2566"/>
      <c r="AY52" s="2566"/>
      <c r="AZ52" s="2566"/>
      <c r="BA52" s="2572"/>
      <c r="BB52" s="2565"/>
      <c r="BC52" s="2566"/>
      <c r="BD52" s="2566"/>
      <c r="BE52" s="2566"/>
      <c r="BF52" s="2566"/>
      <c r="BG52" s="2566"/>
      <c r="BH52" s="2566"/>
      <c r="BI52" s="2566"/>
      <c r="BJ52" s="2566"/>
      <c r="BK52" s="2572"/>
      <c r="BL52" s="2565"/>
      <c r="BM52" s="2566"/>
      <c r="BN52" s="2566"/>
      <c r="BO52" s="2566"/>
      <c r="BP52" s="2566"/>
      <c r="BQ52" s="2566"/>
      <c r="BR52" s="2566"/>
      <c r="BS52" s="2566"/>
      <c r="BT52" s="2566"/>
      <c r="BU52" s="2572"/>
      <c r="BV52" s="2565"/>
      <c r="BW52" s="2566"/>
      <c r="BX52" s="2566"/>
      <c r="BY52" s="2566"/>
      <c r="BZ52" s="2566"/>
      <c r="CA52" s="2566"/>
      <c r="CB52" s="2566"/>
      <c r="CC52" s="2566"/>
      <c r="CD52" s="2566"/>
      <c r="CE52" s="2572"/>
      <c r="CF52" s="2565"/>
      <c r="CG52" s="2566"/>
      <c r="CH52" s="2566"/>
      <c r="CI52" s="2566"/>
      <c r="CJ52" s="2566"/>
      <c r="CK52" s="2566"/>
      <c r="CL52" s="2566"/>
      <c r="CM52" s="2566"/>
      <c r="CN52" s="2566"/>
      <c r="CO52" s="2572"/>
    </row>
    <row r="53" spans="1:239" s="2517" customFormat="1" ht="10.5" customHeight="1">
      <c r="A53" s="2514"/>
      <c r="B53" s="2590"/>
      <c r="C53" s="2549"/>
      <c r="D53" s="2558"/>
      <c r="E53" s="2559"/>
      <c r="F53" s="2559"/>
      <c r="G53" s="2559"/>
      <c r="H53" s="2559"/>
      <c r="I53" s="2559"/>
      <c r="J53" s="2559"/>
      <c r="K53" s="2559"/>
      <c r="L53" s="2559"/>
      <c r="M53" s="2561"/>
      <c r="N53" s="2558"/>
      <c r="O53" s="2559"/>
      <c r="P53" s="2559"/>
      <c r="Q53" s="2559"/>
      <c r="R53" s="2559"/>
      <c r="S53" s="2559"/>
      <c r="T53" s="2559"/>
      <c r="U53" s="2559"/>
      <c r="V53" s="2559"/>
      <c r="W53" s="2561"/>
      <c r="X53" s="2558"/>
      <c r="Y53" s="2559"/>
      <c r="Z53" s="2559"/>
      <c r="AA53" s="2559"/>
      <c r="AB53" s="2559"/>
      <c r="AC53" s="2559"/>
      <c r="AD53" s="2559"/>
      <c r="AE53" s="2559"/>
      <c r="AF53" s="2559"/>
      <c r="AG53" s="2561"/>
      <c r="AH53" s="2558"/>
      <c r="AI53" s="2559"/>
      <c r="AJ53" s="2559"/>
      <c r="AK53" s="2559"/>
      <c r="AL53" s="2559"/>
      <c r="AM53" s="2559"/>
      <c r="AN53" s="2559"/>
      <c r="AO53" s="2559"/>
      <c r="AP53" s="2559"/>
      <c r="AQ53" s="2561"/>
      <c r="AR53" s="2558"/>
      <c r="AS53" s="2559"/>
      <c r="AT53" s="2559"/>
      <c r="AU53" s="2559"/>
      <c r="AV53" s="2559"/>
      <c r="AW53" s="2559"/>
      <c r="AX53" s="2559"/>
      <c r="AY53" s="2559"/>
      <c r="AZ53" s="2559"/>
      <c r="BA53" s="2561"/>
      <c r="BB53" s="2558"/>
      <c r="BC53" s="2559"/>
      <c r="BD53" s="2559"/>
      <c r="BE53" s="2559"/>
      <c r="BF53" s="2559"/>
      <c r="BG53" s="2559"/>
      <c r="BH53" s="2559"/>
      <c r="BI53" s="2559"/>
      <c r="BJ53" s="2559"/>
      <c r="BK53" s="2561"/>
      <c r="BL53" s="2558"/>
      <c r="BM53" s="2559"/>
      <c r="BN53" s="2559"/>
      <c r="BO53" s="2559"/>
      <c r="BP53" s="2559"/>
      <c r="BQ53" s="2559"/>
      <c r="BR53" s="2559"/>
      <c r="BS53" s="2559"/>
      <c r="BT53" s="2559"/>
      <c r="BU53" s="2561"/>
      <c r="BV53" s="2558"/>
      <c r="BW53" s="2559"/>
      <c r="BX53" s="2559"/>
      <c r="BY53" s="2559"/>
      <c r="BZ53" s="2559"/>
      <c r="CA53" s="2559"/>
      <c r="CB53" s="2559"/>
      <c r="CC53" s="2559"/>
      <c r="CD53" s="2559"/>
      <c r="CE53" s="2561"/>
      <c r="CF53" s="2558"/>
      <c r="CG53" s="2559"/>
      <c r="CH53" s="2559"/>
      <c r="CI53" s="2559"/>
      <c r="CJ53" s="2559"/>
      <c r="CK53" s="2559"/>
      <c r="CL53" s="2559"/>
      <c r="CM53" s="2559"/>
      <c r="CN53" s="2559"/>
      <c r="CO53" s="2561"/>
    </row>
    <row r="54" spans="1:239" ht="10.5" customHeight="1">
      <c r="B54" s="2577"/>
      <c r="D54" s="2592"/>
      <c r="E54" s="2593"/>
      <c r="F54" s="2535"/>
      <c r="G54" s="2547"/>
      <c r="H54" s="2547"/>
      <c r="I54" s="2547"/>
      <c r="J54" s="2547"/>
      <c r="K54" s="2547"/>
      <c r="L54" s="2547"/>
      <c r="M54" s="2547"/>
      <c r="N54" s="2547"/>
      <c r="O54" s="2547"/>
      <c r="P54" s="2547"/>
      <c r="Q54" s="2547"/>
      <c r="R54" s="2547"/>
      <c r="S54" s="2547"/>
      <c r="T54" s="2547"/>
      <c r="U54" s="2547"/>
      <c r="V54" s="2547"/>
      <c r="W54" s="2547"/>
      <c r="X54" s="2547"/>
      <c r="Y54" s="2547"/>
      <c r="Z54" s="2547"/>
      <c r="AA54" s="2547"/>
      <c r="AB54" s="2547"/>
      <c r="AC54" s="2547"/>
      <c r="AD54" s="2547"/>
      <c r="AE54" s="2547"/>
      <c r="AF54" s="2547"/>
      <c r="AG54" s="2547"/>
      <c r="AH54" s="2547"/>
      <c r="AI54" s="2547"/>
      <c r="AJ54" s="2547"/>
      <c r="AK54" s="2547"/>
      <c r="AL54" s="2547"/>
      <c r="AM54" s="2547"/>
      <c r="AN54" s="2547"/>
      <c r="AO54" s="2547"/>
      <c r="AP54" s="2547"/>
      <c r="AQ54" s="2547"/>
      <c r="AR54" s="2592"/>
      <c r="AS54" s="2593"/>
      <c r="AT54" s="2535"/>
      <c r="AU54" s="2547"/>
      <c r="AV54" s="2547"/>
      <c r="AW54" s="2547"/>
      <c r="AX54" s="2547"/>
      <c r="AY54" s="2547"/>
      <c r="AZ54" s="2547"/>
      <c r="BA54" s="2547"/>
      <c r="BB54" s="2592"/>
      <c r="BC54" s="2593"/>
      <c r="BD54" s="2535"/>
      <c r="BE54" s="2547"/>
      <c r="BF54" s="2547"/>
      <c r="BG54" s="2547"/>
      <c r="BH54" s="2547"/>
      <c r="BI54" s="2547"/>
      <c r="BJ54" s="2547"/>
      <c r="BK54" s="2547"/>
      <c r="BL54" s="2592"/>
      <c r="BM54" s="2593"/>
      <c r="BN54" s="2535"/>
      <c r="BO54" s="2547"/>
      <c r="BP54" s="2547"/>
      <c r="BQ54" s="2547"/>
      <c r="BR54" s="2547"/>
      <c r="BS54" s="2547"/>
      <c r="BT54" s="2547"/>
      <c r="BU54" s="2547"/>
      <c r="BV54" s="2592"/>
      <c r="BW54" s="2593"/>
      <c r="BX54" s="2535"/>
      <c r="BY54" s="2547"/>
      <c r="BZ54" s="2547"/>
      <c r="CA54" s="2547"/>
      <c r="CB54" s="2547"/>
      <c r="CC54" s="2547"/>
      <c r="CD54" s="2547"/>
      <c r="CE54" s="2547"/>
      <c r="CF54" s="2592"/>
      <c r="CG54" s="2593"/>
      <c r="CH54" s="2535"/>
      <c r="CI54" s="2547"/>
      <c r="CJ54" s="2547"/>
      <c r="CK54" s="2547"/>
      <c r="CL54" s="2547"/>
      <c r="CM54" s="2547"/>
      <c r="CN54" s="2547"/>
      <c r="CO54" s="2547"/>
    </row>
    <row r="55" spans="1:239" ht="10.5" customHeight="1">
      <c r="B55" s="2548" t="s">
        <v>1196</v>
      </c>
      <c r="C55" s="2549"/>
      <c r="D55" s="2550"/>
      <c r="E55" s="2551"/>
      <c r="F55" s="2551"/>
      <c r="G55" s="2551"/>
      <c r="H55" s="2551"/>
      <c r="I55" s="2551"/>
      <c r="J55" s="2551"/>
      <c r="K55" s="2551"/>
      <c r="L55" s="2551"/>
      <c r="M55" s="2553"/>
      <c r="N55" s="2550"/>
      <c r="O55" s="2551"/>
      <c r="P55" s="2551"/>
      <c r="Q55" s="2551"/>
      <c r="R55" s="2551"/>
      <c r="S55" s="2551"/>
      <c r="T55" s="2551"/>
      <c r="U55" s="2551"/>
      <c r="V55" s="2551"/>
      <c r="W55" s="2553"/>
      <c r="X55" s="2550"/>
      <c r="Y55" s="2551"/>
      <c r="Z55" s="2551"/>
      <c r="AA55" s="2551"/>
      <c r="AB55" s="2551"/>
      <c r="AC55" s="2551"/>
      <c r="AD55" s="2551"/>
      <c r="AE55" s="2551"/>
      <c r="AF55" s="2551"/>
      <c r="AG55" s="2553"/>
      <c r="AH55" s="2550"/>
      <c r="AI55" s="2551"/>
      <c r="AJ55" s="2551"/>
      <c r="AK55" s="2551"/>
      <c r="AL55" s="2551"/>
      <c r="AM55" s="2551"/>
      <c r="AN55" s="2551"/>
      <c r="AO55" s="2551"/>
      <c r="AP55" s="2551"/>
      <c r="AQ55" s="2553"/>
      <c r="AR55" s="2550"/>
      <c r="AS55" s="2551"/>
      <c r="AT55" s="2551"/>
      <c r="AU55" s="2551"/>
      <c r="AV55" s="2551"/>
      <c r="AW55" s="2551"/>
      <c r="AX55" s="2551"/>
      <c r="AY55" s="2551"/>
      <c r="AZ55" s="2551"/>
      <c r="BA55" s="2553"/>
      <c r="BB55" s="2550"/>
      <c r="BC55" s="2551"/>
      <c r="BD55" s="2551"/>
      <c r="BE55" s="2551"/>
      <c r="BF55" s="2551"/>
      <c r="BG55" s="2551"/>
      <c r="BH55" s="2551"/>
      <c r="BI55" s="2551"/>
      <c r="BJ55" s="2551"/>
      <c r="BK55" s="2553"/>
      <c r="BL55" s="2550"/>
      <c r="BM55" s="2551"/>
      <c r="BN55" s="2551"/>
      <c r="BO55" s="2551"/>
      <c r="BP55" s="2551"/>
      <c r="BQ55" s="2551"/>
      <c r="BR55" s="2551"/>
      <c r="BS55" s="2551"/>
      <c r="BT55" s="2551"/>
      <c r="BU55" s="2553"/>
      <c r="BV55" s="2550"/>
      <c r="BW55" s="2551"/>
      <c r="BX55" s="2551"/>
      <c r="BY55" s="2551"/>
      <c r="BZ55" s="2551"/>
      <c r="CA55" s="2551"/>
      <c r="CB55" s="2551"/>
      <c r="CC55" s="2551"/>
      <c r="CD55" s="2551"/>
      <c r="CE55" s="2553"/>
      <c r="CF55" s="2550"/>
      <c r="CG55" s="2551"/>
      <c r="CH55" s="2551"/>
      <c r="CI55" s="2551"/>
      <c r="CJ55" s="2551"/>
      <c r="CK55" s="2551"/>
      <c r="CL55" s="2551"/>
      <c r="CM55" s="2551"/>
      <c r="CN55" s="2551"/>
      <c r="CO55" s="2553"/>
    </row>
    <row r="56" spans="1:239" ht="10.5" customHeight="1">
      <c r="B56" s="2595"/>
      <c r="C56" s="2549"/>
      <c r="D56" s="2558"/>
      <c r="E56" s="2559"/>
      <c r="F56" s="2559"/>
      <c r="G56" s="2559"/>
      <c r="H56" s="2559"/>
      <c r="I56" s="2559"/>
      <c r="J56" s="2559"/>
      <c r="K56" s="2559"/>
      <c r="L56" s="2559"/>
      <c r="M56" s="2561"/>
      <c r="N56" s="2558"/>
      <c r="O56" s="2559"/>
      <c r="P56" s="2559"/>
      <c r="Q56" s="2559"/>
      <c r="R56" s="2559"/>
      <c r="S56" s="2559"/>
      <c r="T56" s="2559"/>
      <c r="U56" s="2559"/>
      <c r="V56" s="2559"/>
      <c r="W56" s="2561"/>
      <c r="X56" s="2558"/>
      <c r="Y56" s="2559"/>
      <c r="Z56" s="2559"/>
      <c r="AA56" s="2559"/>
      <c r="AB56" s="2559"/>
      <c r="AC56" s="2559"/>
      <c r="AD56" s="2559"/>
      <c r="AE56" s="2559"/>
      <c r="AF56" s="2559"/>
      <c r="AG56" s="2561"/>
      <c r="AH56" s="2558"/>
      <c r="AI56" s="2559"/>
      <c r="AJ56" s="2559"/>
      <c r="AK56" s="2559"/>
      <c r="AL56" s="2559"/>
      <c r="AM56" s="2559"/>
      <c r="AN56" s="2559"/>
      <c r="AO56" s="2559"/>
      <c r="AP56" s="2559"/>
      <c r="AQ56" s="2561"/>
      <c r="AR56" s="2558"/>
      <c r="AS56" s="2559"/>
      <c r="AT56" s="2559"/>
      <c r="AU56" s="2559"/>
      <c r="AV56" s="2559"/>
      <c r="AW56" s="2559"/>
      <c r="AX56" s="2559"/>
      <c r="AY56" s="2559"/>
      <c r="AZ56" s="2559"/>
      <c r="BA56" s="2561"/>
      <c r="BB56" s="2558"/>
      <c r="BC56" s="2559"/>
      <c r="BD56" s="2559"/>
      <c r="BE56" s="2559"/>
      <c r="BF56" s="2559"/>
      <c r="BG56" s="2559"/>
      <c r="BH56" s="2559"/>
      <c r="BI56" s="2559"/>
      <c r="BJ56" s="2559"/>
      <c r="BK56" s="2561"/>
      <c r="BL56" s="2558"/>
      <c r="BM56" s="2559"/>
      <c r="BN56" s="2559"/>
      <c r="BO56" s="2559"/>
      <c r="BP56" s="2559"/>
      <c r="BQ56" s="2559"/>
      <c r="BR56" s="2559"/>
      <c r="BS56" s="2559"/>
      <c r="BT56" s="2559"/>
      <c r="BU56" s="2561"/>
      <c r="BV56" s="2558"/>
      <c r="BW56" s="2559"/>
      <c r="BX56" s="2559"/>
      <c r="BY56" s="2559"/>
      <c r="BZ56" s="2559"/>
      <c r="CA56" s="2559"/>
      <c r="CB56" s="2559"/>
      <c r="CC56" s="2559"/>
      <c r="CD56" s="2559"/>
      <c r="CE56" s="2561"/>
      <c r="CF56" s="2558"/>
      <c r="CG56" s="2559"/>
      <c r="CH56" s="2559"/>
      <c r="CI56" s="2559"/>
      <c r="CJ56" s="2559"/>
      <c r="CK56" s="2559"/>
      <c r="CL56" s="2559"/>
      <c r="CM56" s="2559"/>
      <c r="CN56" s="2559"/>
      <c r="CO56" s="2561"/>
    </row>
    <row r="57" spans="1:239" ht="10.5" customHeight="1">
      <c r="B57" s="2595"/>
      <c r="C57" s="2549"/>
      <c r="D57" s="2565"/>
      <c r="E57" s="2566"/>
      <c r="F57" s="2566"/>
      <c r="G57" s="2566"/>
      <c r="H57" s="2566"/>
      <c r="I57" s="2566"/>
      <c r="J57" s="2566"/>
      <c r="K57" s="2566"/>
      <c r="L57" s="2566"/>
      <c r="M57" s="2572"/>
      <c r="N57" s="2565"/>
      <c r="O57" s="2566"/>
      <c r="P57" s="2566"/>
      <c r="Q57" s="2566"/>
      <c r="R57" s="2566"/>
      <c r="S57" s="2566"/>
      <c r="T57" s="2566"/>
      <c r="U57" s="2566"/>
      <c r="V57" s="2566"/>
      <c r="W57" s="2572"/>
      <c r="X57" s="2565"/>
      <c r="Y57" s="2566"/>
      <c r="Z57" s="2566"/>
      <c r="AA57" s="2566"/>
      <c r="AB57" s="2566"/>
      <c r="AC57" s="2566"/>
      <c r="AD57" s="2566"/>
      <c r="AE57" s="2566"/>
      <c r="AF57" s="2566"/>
      <c r="AG57" s="2572"/>
      <c r="AH57" s="2565"/>
      <c r="AI57" s="2566"/>
      <c r="AJ57" s="2566"/>
      <c r="AK57" s="2566"/>
      <c r="AL57" s="2566"/>
      <c r="AM57" s="2566"/>
      <c r="AN57" s="2566"/>
      <c r="AO57" s="2566"/>
      <c r="AP57" s="2566"/>
      <c r="AQ57" s="2572"/>
      <c r="AR57" s="2565"/>
      <c r="AS57" s="2566"/>
      <c r="AT57" s="2566"/>
      <c r="AU57" s="2566"/>
      <c r="AV57" s="2566"/>
      <c r="AW57" s="2566"/>
      <c r="AX57" s="2566"/>
      <c r="AY57" s="2566"/>
      <c r="AZ57" s="2566"/>
      <c r="BA57" s="2572"/>
      <c r="BB57" s="2565"/>
      <c r="BC57" s="2566"/>
      <c r="BD57" s="2566"/>
      <c r="BE57" s="2566"/>
      <c r="BF57" s="2566"/>
      <c r="BG57" s="2566"/>
      <c r="BH57" s="2566"/>
      <c r="BI57" s="2566"/>
      <c r="BJ57" s="2566"/>
      <c r="BK57" s="2572"/>
      <c r="BL57" s="2565"/>
      <c r="BM57" s="2566"/>
      <c r="BN57" s="2566"/>
      <c r="BO57" s="2566"/>
      <c r="BP57" s="2566"/>
      <c r="BQ57" s="2566"/>
      <c r="BR57" s="2566"/>
      <c r="BS57" s="2566"/>
      <c r="BT57" s="2566"/>
      <c r="BU57" s="2572"/>
      <c r="BV57" s="2565"/>
      <c r="BW57" s="2566"/>
      <c r="BX57" s="2566"/>
      <c r="BY57" s="2566"/>
      <c r="BZ57" s="2566"/>
      <c r="CA57" s="2566"/>
      <c r="CB57" s="2566"/>
      <c r="CC57" s="2566"/>
      <c r="CD57" s="2566"/>
      <c r="CE57" s="2572"/>
      <c r="CF57" s="2565"/>
      <c r="CG57" s="2566"/>
      <c r="CH57" s="2566"/>
      <c r="CI57" s="2566"/>
      <c r="CJ57" s="2566"/>
      <c r="CK57" s="2566"/>
      <c r="CL57" s="2566"/>
      <c r="CM57" s="2566"/>
      <c r="CN57" s="2566"/>
      <c r="CO57" s="2572"/>
    </row>
    <row r="58" spans="1:239" ht="10.5" customHeight="1">
      <c r="B58" s="2596"/>
      <c r="C58" s="2549"/>
      <c r="D58" s="2558"/>
      <c r="E58" s="2559"/>
      <c r="F58" s="2559"/>
      <c r="G58" s="2559"/>
      <c r="H58" s="2559"/>
      <c r="I58" s="2559"/>
      <c r="J58" s="2559"/>
      <c r="K58" s="2559"/>
      <c r="L58" s="2559"/>
      <c r="M58" s="2561"/>
      <c r="N58" s="2558"/>
      <c r="O58" s="2559"/>
      <c r="P58" s="2559"/>
      <c r="Q58" s="2559"/>
      <c r="R58" s="2559"/>
      <c r="S58" s="2559"/>
      <c r="T58" s="2559"/>
      <c r="U58" s="2559"/>
      <c r="V58" s="2559"/>
      <c r="W58" s="2561"/>
      <c r="X58" s="2558"/>
      <c r="Y58" s="2559"/>
      <c r="Z58" s="2559"/>
      <c r="AA58" s="2559"/>
      <c r="AB58" s="2559"/>
      <c r="AC58" s="2559"/>
      <c r="AD58" s="2559"/>
      <c r="AE58" s="2559"/>
      <c r="AF58" s="2559"/>
      <c r="AG58" s="2561"/>
      <c r="AH58" s="2558"/>
      <c r="AI58" s="2559"/>
      <c r="AJ58" s="2559"/>
      <c r="AK58" s="2559"/>
      <c r="AL58" s="2559"/>
      <c r="AM58" s="2559"/>
      <c r="AN58" s="2559"/>
      <c r="AO58" s="2559"/>
      <c r="AP58" s="2559"/>
      <c r="AQ58" s="2561"/>
      <c r="AR58" s="2558"/>
      <c r="AS58" s="2559"/>
      <c r="AT58" s="2559"/>
      <c r="AU58" s="2559"/>
      <c r="AV58" s="2559"/>
      <c r="AW58" s="2559"/>
      <c r="AX58" s="2559"/>
      <c r="AY58" s="2559"/>
      <c r="AZ58" s="2559"/>
      <c r="BA58" s="2561"/>
      <c r="BB58" s="2558"/>
      <c r="BC58" s="2559"/>
      <c r="BD58" s="2559"/>
      <c r="BE58" s="2559"/>
      <c r="BF58" s="2559"/>
      <c r="BG58" s="2559"/>
      <c r="BH58" s="2559"/>
      <c r="BI58" s="2559"/>
      <c r="BJ58" s="2559"/>
      <c r="BK58" s="2561"/>
      <c r="BL58" s="2558"/>
      <c r="BM58" s="2559"/>
      <c r="BN58" s="2559"/>
      <c r="BO58" s="2559"/>
      <c r="BP58" s="2559"/>
      <c r="BQ58" s="2559"/>
      <c r="BR58" s="2559"/>
      <c r="BS58" s="2559"/>
      <c r="BT58" s="2559"/>
      <c r="BU58" s="2561"/>
      <c r="BV58" s="2558"/>
      <c r="BW58" s="2559"/>
      <c r="BX58" s="2559"/>
      <c r="BY58" s="2559"/>
      <c r="BZ58" s="2559"/>
      <c r="CA58" s="2559"/>
      <c r="CB58" s="2559"/>
      <c r="CC58" s="2559"/>
      <c r="CD58" s="2559"/>
      <c r="CE58" s="2561"/>
      <c r="CF58" s="2558"/>
      <c r="CG58" s="2559"/>
      <c r="CH58" s="2559"/>
      <c r="CI58" s="2559"/>
      <c r="CJ58" s="2559"/>
      <c r="CK58" s="2559"/>
      <c r="CL58" s="2559"/>
      <c r="CM58" s="2559"/>
      <c r="CN58" s="2559"/>
      <c r="CO58" s="2561"/>
    </row>
    <row r="59" spans="1:239" ht="10.5" customHeight="1">
      <c r="B59" s="2577"/>
      <c r="C59" s="2535"/>
      <c r="D59" s="2535"/>
      <c r="E59" s="2547"/>
      <c r="F59" s="2547"/>
      <c r="G59" s="2547"/>
      <c r="H59" s="2547"/>
      <c r="I59" s="2547"/>
      <c r="J59" s="2547"/>
      <c r="K59" s="2547"/>
      <c r="L59" s="2547"/>
      <c r="M59" s="2547"/>
      <c r="N59" s="2547"/>
      <c r="O59" s="2547"/>
      <c r="P59" s="2547"/>
      <c r="Q59" s="2547"/>
      <c r="R59" s="2547"/>
      <c r="S59" s="2547"/>
      <c r="T59" s="2547"/>
      <c r="U59" s="2547"/>
      <c r="V59" s="2547"/>
      <c r="W59" s="2547"/>
      <c r="X59" s="2547"/>
      <c r="Y59" s="2547"/>
      <c r="Z59" s="2547"/>
      <c r="AA59" s="2547"/>
      <c r="AB59" s="2547"/>
      <c r="AC59" s="2547"/>
      <c r="AD59" s="2547"/>
      <c r="AE59" s="2547"/>
      <c r="AF59" s="2547"/>
      <c r="AG59" s="2547"/>
      <c r="AH59" s="2547"/>
      <c r="AI59" s="2547"/>
      <c r="AJ59" s="2547"/>
      <c r="AK59" s="2547"/>
      <c r="AL59" s="2547"/>
      <c r="AM59" s="2547"/>
      <c r="AN59" s="2547"/>
      <c r="AO59" s="2547"/>
      <c r="AP59" s="2535"/>
      <c r="AQ59" s="2535"/>
      <c r="AR59" s="2535"/>
      <c r="AS59" s="2547"/>
      <c r="AT59" s="2547"/>
      <c r="AU59" s="2547"/>
      <c r="AV59" s="2547"/>
      <c r="AW59" s="2547"/>
      <c r="AX59" s="2547"/>
      <c r="AY59" s="2547"/>
      <c r="AZ59" s="2547"/>
      <c r="BA59" s="2547"/>
      <c r="BB59" s="2535"/>
      <c r="BC59" s="2547"/>
      <c r="BD59" s="2547"/>
      <c r="BE59" s="2547"/>
      <c r="BF59" s="2547"/>
      <c r="BG59" s="2547"/>
      <c r="BH59" s="2547"/>
      <c r="BI59" s="2547"/>
      <c r="BJ59" s="2547"/>
      <c r="BK59" s="2547"/>
      <c r="BL59" s="2535"/>
      <c r="BM59" s="2547"/>
      <c r="BN59" s="2547"/>
      <c r="BO59" s="2547"/>
      <c r="BP59" s="2547"/>
      <c r="BQ59" s="2547"/>
      <c r="BR59" s="2547"/>
      <c r="BS59" s="2547"/>
      <c r="BT59" s="2547"/>
      <c r="BU59" s="2547"/>
      <c r="BV59" s="2535"/>
      <c r="BW59" s="2547"/>
      <c r="BX59" s="2547"/>
      <c r="BY59" s="2547"/>
      <c r="BZ59" s="2547"/>
      <c r="CA59" s="2547"/>
      <c r="CB59" s="2547"/>
      <c r="CC59" s="2547"/>
      <c r="CD59" s="2547"/>
      <c r="CE59" s="2547"/>
      <c r="CF59" s="2535"/>
      <c r="CG59" s="2547"/>
      <c r="CH59" s="2547"/>
      <c r="CI59" s="2547"/>
      <c r="CJ59" s="2547"/>
      <c r="CK59" s="2547"/>
      <c r="CL59" s="2547"/>
      <c r="CM59" s="2547"/>
      <c r="CN59" s="2547"/>
      <c r="CO59" s="2547"/>
    </row>
    <row r="60" spans="1:239" ht="10.5" customHeight="1">
      <c r="B60" s="2548" t="s">
        <v>1197</v>
      </c>
      <c r="C60" s="2549"/>
      <c r="D60" s="2550"/>
      <c r="E60" s="2551"/>
      <c r="F60" s="2551"/>
      <c r="G60" s="2551"/>
      <c r="H60" s="2551"/>
      <c r="I60" s="2551"/>
      <c r="J60" s="2551"/>
      <c r="K60" s="2551"/>
      <c r="L60" s="2551"/>
      <c r="M60" s="2553"/>
      <c r="N60" s="2550"/>
      <c r="O60" s="2551"/>
      <c r="P60" s="2551"/>
      <c r="Q60" s="2551"/>
      <c r="R60" s="2551"/>
      <c r="S60" s="2551"/>
      <c r="T60" s="2551"/>
      <c r="U60" s="2551"/>
      <c r="V60" s="2551"/>
      <c r="W60" s="2553"/>
      <c r="X60" s="2550"/>
      <c r="Y60" s="2551"/>
      <c r="Z60" s="2551"/>
      <c r="AA60" s="2551"/>
      <c r="AB60" s="2551"/>
      <c r="AC60" s="2551"/>
      <c r="AD60" s="2551"/>
      <c r="AE60" s="2551"/>
      <c r="AF60" s="2551"/>
      <c r="AG60" s="2553"/>
      <c r="AH60" s="2550"/>
      <c r="AI60" s="2551"/>
      <c r="AJ60" s="2551"/>
      <c r="AK60" s="2551"/>
      <c r="AL60" s="2551"/>
      <c r="AM60" s="2551"/>
      <c r="AN60" s="2551"/>
      <c r="AO60" s="2551"/>
      <c r="AP60" s="2551"/>
      <c r="AQ60" s="2553"/>
      <c r="AR60" s="2550"/>
      <c r="AS60" s="2551"/>
      <c r="AT60" s="2551"/>
      <c r="AU60" s="2551"/>
      <c r="AV60" s="2551"/>
      <c r="AW60" s="2551"/>
      <c r="AX60" s="2551"/>
      <c r="AY60" s="2551"/>
      <c r="AZ60" s="2551"/>
      <c r="BA60" s="2553"/>
      <c r="BB60" s="2550"/>
      <c r="BC60" s="2551"/>
      <c r="BD60" s="2551"/>
      <c r="BE60" s="2551"/>
      <c r="BF60" s="2551"/>
      <c r="BG60" s="2551"/>
      <c r="BH60" s="2551"/>
      <c r="BI60" s="2551"/>
      <c r="BJ60" s="2551"/>
      <c r="BK60" s="2553"/>
      <c r="BL60" s="2550"/>
      <c r="BM60" s="2551"/>
      <c r="BN60" s="2551"/>
      <c r="BO60" s="2551"/>
      <c r="BP60" s="2551"/>
      <c r="BQ60" s="2551"/>
      <c r="BR60" s="2551"/>
      <c r="BS60" s="2551"/>
      <c r="BT60" s="2551"/>
      <c r="BU60" s="2553"/>
      <c r="BV60" s="2550"/>
      <c r="BW60" s="2551"/>
      <c r="BX60" s="2551"/>
      <c r="BY60" s="2551"/>
      <c r="BZ60" s="2551"/>
      <c r="CA60" s="2551"/>
      <c r="CB60" s="2551"/>
      <c r="CC60" s="2551"/>
      <c r="CD60" s="2551"/>
      <c r="CE60" s="2553"/>
      <c r="CF60" s="2550"/>
      <c r="CG60" s="2551"/>
      <c r="CH60" s="2551"/>
      <c r="CI60" s="2551"/>
      <c r="CJ60" s="2551"/>
      <c r="CK60" s="2551"/>
      <c r="CL60" s="2551"/>
      <c r="CM60" s="2551"/>
      <c r="CN60" s="2551"/>
      <c r="CO60" s="2553"/>
    </row>
    <row r="61" spans="1:239">
      <c r="B61" s="2595"/>
      <c r="C61" s="2549"/>
      <c r="D61" s="2558"/>
      <c r="E61" s="2559"/>
      <c r="F61" s="2559"/>
      <c r="G61" s="2559"/>
      <c r="H61" s="2559"/>
      <c r="I61" s="2559"/>
      <c r="J61" s="2559"/>
      <c r="K61" s="2559"/>
      <c r="L61" s="2559"/>
      <c r="M61" s="2561"/>
      <c r="N61" s="2558"/>
      <c r="O61" s="2559"/>
      <c r="P61" s="2559"/>
      <c r="Q61" s="2559"/>
      <c r="R61" s="2559"/>
      <c r="S61" s="2559"/>
      <c r="T61" s="2559"/>
      <c r="U61" s="2559"/>
      <c r="V61" s="2559"/>
      <c r="W61" s="2561"/>
      <c r="X61" s="2558"/>
      <c r="Y61" s="2559"/>
      <c r="Z61" s="2559"/>
      <c r="AA61" s="2559"/>
      <c r="AB61" s="2559"/>
      <c r="AC61" s="2559"/>
      <c r="AD61" s="2559"/>
      <c r="AE61" s="2559"/>
      <c r="AF61" s="2559"/>
      <c r="AG61" s="2561"/>
      <c r="AH61" s="2558"/>
      <c r="AI61" s="2559"/>
      <c r="AJ61" s="2559"/>
      <c r="AK61" s="2559"/>
      <c r="AL61" s="2559"/>
      <c r="AM61" s="2559"/>
      <c r="AN61" s="2559"/>
      <c r="AO61" s="2559"/>
      <c r="AP61" s="2559"/>
      <c r="AQ61" s="2561"/>
      <c r="AR61" s="2558"/>
      <c r="AS61" s="2559"/>
      <c r="AT61" s="2559"/>
      <c r="AU61" s="2559"/>
      <c r="AV61" s="2559"/>
      <c r="AW61" s="2559"/>
      <c r="AX61" s="2559"/>
      <c r="AY61" s="2559"/>
      <c r="AZ61" s="2559"/>
      <c r="BA61" s="2561"/>
      <c r="BB61" s="2558"/>
      <c r="BC61" s="2559"/>
      <c r="BD61" s="2559"/>
      <c r="BE61" s="2559"/>
      <c r="BF61" s="2559"/>
      <c r="BG61" s="2559"/>
      <c r="BH61" s="2559"/>
      <c r="BI61" s="2559"/>
      <c r="BJ61" s="2559"/>
      <c r="BK61" s="2561"/>
      <c r="BL61" s="2558"/>
      <c r="BM61" s="2559"/>
      <c r="BN61" s="2559"/>
      <c r="BO61" s="2559"/>
      <c r="BP61" s="2559"/>
      <c r="BQ61" s="2559"/>
      <c r="BR61" s="2559"/>
      <c r="BS61" s="2559"/>
      <c r="BT61" s="2559"/>
      <c r="BU61" s="2561"/>
      <c r="BV61" s="2558"/>
      <c r="BW61" s="2559"/>
      <c r="BX61" s="2559"/>
      <c r="BY61" s="2559"/>
      <c r="BZ61" s="2559"/>
      <c r="CA61" s="2559"/>
      <c r="CB61" s="2559"/>
      <c r="CC61" s="2559"/>
      <c r="CD61" s="2559"/>
      <c r="CE61" s="2561"/>
      <c r="CF61" s="2558"/>
      <c r="CG61" s="2559"/>
      <c r="CH61" s="2559"/>
      <c r="CI61" s="2559"/>
      <c r="CJ61" s="2559"/>
      <c r="CK61" s="2559"/>
      <c r="CL61" s="2559"/>
      <c r="CM61" s="2559"/>
      <c r="CN61" s="2559"/>
      <c r="CO61" s="2561"/>
    </row>
    <row r="62" spans="1:239">
      <c r="B62" s="2595"/>
      <c r="C62" s="2549"/>
      <c r="D62" s="2565"/>
      <c r="E62" s="2566"/>
      <c r="F62" s="2566"/>
      <c r="G62" s="2566"/>
      <c r="H62" s="2566"/>
      <c r="I62" s="2566"/>
      <c r="J62" s="2566"/>
      <c r="K62" s="2566"/>
      <c r="L62" s="2566"/>
      <c r="M62" s="2572"/>
      <c r="N62" s="2565"/>
      <c r="O62" s="2566"/>
      <c r="P62" s="2566"/>
      <c r="Q62" s="2566"/>
      <c r="R62" s="2566"/>
      <c r="S62" s="2566"/>
      <c r="T62" s="2566"/>
      <c r="U62" s="2566"/>
      <c r="V62" s="2566"/>
      <c r="W62" s="2572"/>
      <c r="X62" s="2565"/>
      <c r="Y62" s="2566"/>
      <c r="Z62" s="2566"/>
      <c r="AA62" s="2566"/>
      <c r="AB62" s="2566"/>
      <c r="AC62" s="2566"/>
      <c r="AD62" s="2566"/>
      <c r="AE62" s="2566"/>
      <c r="AF62" s="2566"/>
      <c r="AG62" s="2572"/>
      <c r="AH62" s="2565"/>
      <c r="AI62" s="2566"/>
      <c r="AJ62" s="2566"/>
      <c r="AK62" s="2566"/>
      <c r="AL62" s="2566"/>
      <c r="AM62" s="2566"/>
      <c r="AN62" s="2566"/>
      <c r="AO62" s="2566"/>
      <c r="AP62" s="2566"/>
      <c r="AQ62" s="2572"/>
      <c r="AR62" s="2565"/>
      <c r="AS62" s="2566"/>
      <c r="AT62" s="2566"/>
      <c r="AU62" s="2566"/>
      <c r="AV62" s="2566"/>
      <c r="AW62" s="2566"/>
      <c r="AX62" s="2566"/>
      <c r="AY62" s="2566"/>
      <c r="AZ62" s="2566"/>
      <c r="BA62" s="2572"/>
      <c r="BB62" s="2565"/>
      <c r="BC62" s="2566"/>
      <c r="BD62" s="2566"/>
      <c r="BE62" s="2566"/>
      <c r="BF62" s="2566"/>
      <c r="BG62" s="2566"/>
      <c r="BH62" s="2566"/>
      <c r="BI62" s="2566"/>
      <c r="BJ62" s="2566"/>
      <c r="BK62" s="2572"/>
      <c r="BL62" s="2565"/>
      <c r="BM62" s="2566"/>
      <c r="BN62" s="2566"/>
      <c r="BO62" s="2566"/>
      <c r="BP62" s="2566"/>
      <c r="BQ62" s="2566"/>
      <c r="BR62" s="2566"/>
      <c r="BS62" s="2566"/>
      <c r="BT62" s="2566"/>
      <c r="BU62" s="2572"/>
      <c r="BV62" s="2565"/>
      <c r="BW62" s="2566"/>
      <c r="BX62" s="2566"/>
      <c r="BY62" s="2566"/>
      <c r="BZ62" s="2566"/>
      <c r="CA62" s="2566"/>
      <c r="CB62" s="2566"/>
      <c r="CC62" s="2566"/>
      <c r="CD62" s="2566"/>
      <c r="CE62" s="2572"/>
      <c r="CF62" s="2565"/>
      <c r="CG62" s="2566"/>
      <c r="CH62" s="2566"/>
      <c r="CI62" s="2566"/>
      <c r="CJ62" s="2566"/>
      <c r="CK62" s="2566"/>
      <c r="CL62" s="2566"/>
      <c r="CM62" s="2566"/>
      <c r="CN62" s="2566"/>
      <c r="CO62" s="2572"/>
    </row>
    <row r="63" spans="1:239" s="2591" customFormat="1">
      <c r="B63" s="2596"/>
      <c r="C63" s="2549"/>
      <c r="D63" s="2558"/>
      <c r="E63" s="2559"/>
      <c r="F63" s="2559"/>
      <c r="G63" s="2559"/>
      <c r="H63" s="2559"/>
      <c r="I63" s="2559"/>
      <c r="J63" s="2559"/>
      <c r="K63" s="2559"/>
      <c r="L63" s="2559"/>
      <c r="M63" s="2561"/>
      <c r="N63" s="2558"/>
      <c r="O63" s="2559"/>
      <c r="P63" s="2559"/>
      <c r="Q63" s="2559"/>
      <c r="R63" s="2559"/>
      <c r="S63" s="2559"/>
      <c r="T63" s="2559"/>
      <c r="U63" s="2559"/>
      <c r="V63" s="2559"/>
      <c r="W63" s="2561"/>
      <c r="X63" s="2558"/>
      <c r="Y63" s="2559"/>
      <c r="Z63" s="2559"/>
      <c r="AA63" s="2559"/>
      <c r="AB63" s="2559"/>
      <c r="AC63" s="2559"/>
      <c r="AD63" s="2559"/>
      <c r="AE63" s="2559"/>
      <c r="AF63" s="2559"/>
      <c r="AG63" s="2561"/>
      <c r="AH63" s="2558"/>
      <c r="AI63" s="2559"/>
      <c r="AJ63" s="2559"/>
      <c r="AK63" s="2559"/>
      <c r="AL63" s="2559"/>
      <c r="AM63" s="2559"/>
      <c r="AN63" s="2559"/>
      <c r="AO63" s="2559"/>
      <c r="AP63" s="2559"/>
      <c r="AQ63" s="2561"/>
      <c r="AR63" s="2558"/>
      <c r="AS63" s="2559"/>
      <c r="AT63" s="2559"/>
      <c r="AU63" s="2559"/>
      <c r="AV63" s="2559"/>
      <c r="AW63" s="2559"/>
      <c r="AX63" s="2559"/>
      <c r="AY63" s="2559"/>
      <c r="AZ63" s="2559"/>
      <c r="BA63" s="2561"/>
      <c r="BB63" s="2558"/>
      <c r="BC63" s="2559"/>
      <c r="BD63" s="2559"/>
      <c r="BE63" s="2559"/>
      <c r="BF63" s="2559"/>
      <c r="BG63" s="2559"/>
      <c r="BH63" s="2559"/>
      <c r="BI63" s="2559"/>
      <c r="BJ63" s="2559"/>
      <c r="BK63" s="2561"/>
      <c r="BL63" s="2558"/>
      <c r="BM63" s="2559"/>
      <c r="BN63" s="2559"/>
      <c r="BO63" s="2559"/>
      <c r="BP63" s="2559"/>
      <c r="BQ63" s="2559"/>
      <c r="BR63" s="2559"/>
      <c r="BS63" s="2559"/>
      <c r="BT63" s="2559"/>
      <c r="BU63" s="2561"/>
      <c r="BV63" s="2558"/>
      <c r="BW63" s="2559"/>
      <c r="BX63" s="2559"/>
      <c r="BY63" s="2559"/>
      <c r="BZ63" s="2559"/>
      <c r="CA63" s="2559"/>
      <c r="CB63" s="2559"/>
      <c r="CC63" s="2559"/>
      <c r="CD63" s="2559"/>
      <c r="CE63" s="2561"/>
      <c r="CF63" s="2558"/>
      <c r="CG63" s="2559"/>
      <c r="CH63" s="2559"/>
      <c r="CI63" s="2559"/>
      <c r="CJ63" s="2559"/>
      <c r="CK63" s="2559"/>
      <c r="CL63" s="2559"/>
      <c r="CM63" s="2559"/>
      <c r="CN63" s="2559"/>
      <c r="CO63" s="2561"/>
      <c r="CP63" s="2594"/>
      <c r="CQ63" s="2594"/>
      <c r="CR63" s="2594"/>
      <c r="CS63" s="2594"/>
      <c r="CT63" s="2594"/>
      <c r="CU63" s="2594"/>
      <c r="CV63" s="2594"/>
      <c r="CW63" s="2594"/>
      <c r="CX63" s="2594"/>
      <c r="CY63" s="2594"/>
      <c r="CZ63" s="2594"/>
      <c r="DA63" s="2594"/>
      <c r="DB63" s="2594"/>
      <c r="DC63" s="2594"/>
      <c r="DD63" s="2594"/>
      <c r="DE63" s="2594"/>
      <c r="DF63" s="2594"/>
      <c r="DG63" s="2594"/>
      <c r="DH63" s="2594"/>
      <c r="DI63" s="2594"/>
      <c r="DJ63" s="2594"/>
      <c r="DK63" s="2594"/>
      <c r="DL63" s="2594"/>
      <c r="DM63" s="2594"/>
      <c r="DN63" s="2594"/>
      <c r="DO63" s="2594"/>
      <c r="DP63" s="2594"/>
      <c r="DQ63" s="2594"/>
      <c r="DR63" s="2594"/>
      <c r="DS63" s="2594"/>
      <c r="DT63" s="2594"/>
      <c r="DU63" s="2594"/>
      <c r="DV63" s="2594"/>
      <c r="DW63" s="2594"/>
      <c r="DX63" s="2594"/>
      <c r="DY63" s="2594"/>
      <c r="DZ63" s="2594"/>
      <c r="EA63" s="2594"/>
      <c r="EB63" s="2594"/>
      <c r="EC63" s="2594"/>
      <c r="ED63" s="2594"/>
      <c r="EE63" s="2594"/>
      <c r="EF63" s="2594"/>
      <c r="EG63" s="2594"/>
      <c r="EH63" s="2594"/>
      <c r="EI63" s="2594"/>
      <c r="EJ63" s="2594"/>
      <c r="EK63" s="2594"/>
      <c r="EL63" s="2594"/>
      <c r="EM63" s="2594"/>
      <c r="EN63" s="2594"/>
      <c r="EO63" s="2594"/>
      <c r="EP63" s="2594"/>
      <c r="EQ63" s="2594"/>
      <c r="ER63" s="2594"/>
      <c r="ES63" s="2594"/>
      <c r="ET63" s="2594"/>
      <c r="EU63" s="2594"/>
      <c r="EV63" s="2594"/>
      <c r="EW63" s="2594"/>
      <c r="EX63" s="2594"/>
      <c r="EY63" s="2594"/>
      <c r="EZ63" s="2594"/>
      <c r="FA63" s="2594"/>
      <c r="FB63" s="2594"/>
      <c r="FC63" s="2594"/>
      <c r="FD63" s="2594"/>
      <c r="FE63" s="2594"/>
      <c r="FF63" s="2594"/>
      <c r="FG63" s="2594"/>
      <c r="FH63" s="2594"/>
      <c r="FI63" s="2594"/>
      <c r="FJ63" s="2594"/>
      <c r="FK63" s="2594"/>
      <c r="FL63" s="2594"/>
      <c r="FM63" s="2594"/>
      <c r="FN63" s="2594"/>
      <c r="FO63" s="2594"/>
      <c r="FP63" s="2594"/>
      <c r="FQ63" s="2594"/>
      <c r="FR63" s="2594"/>
      <c r="FS63" s="2594"/>
      <c r="FT63" s="2594"/>
      <c r="FU63" s="2594"/>
      <c r="FV63" s="2594"/>
      <c r="FW63" s="2594"/>
      <c r="FX63" s="2594"/>
      <c r="FY63" s="2594"/>
      <c r="FZ63" s="2594"/>
      <c r="GA63" s="2594"/>
      <c r="GB63" s="2594"/>
      <c r="GC63" s="2594"/>
      <c r="GD63" s="2594"/>
      <c r="GE63" s="2594"/>
      <c r="GF63" s="2594"/>
      <c r="GG63" s="2594"/>
      <c r="GH63" s="2594"/>
      <c r="GI63" s="2594"/>
      <c r="GJ63" s="2594"/>
      <c r="GK63" s="2594"/>
      <c r="GL63" s="2594"/>
      <c r="GM63" s="2594"/>
      <c r="GN63" s="2594"/>
      <c r="GO63" s="2594"/>
      <c r="GP63" s="2594"/>
      <c r="GQ63" s="2594"/>
      <c r="GR63" s="2594"/>
      <c r="GS63" s="2594"/>
      <c r="GT63" s="2594"/>
      <c r="GU63" s="2594"/>
      <c r="GV63" s="2594"/>
      <c r="GW63" s="2594"/>
      <c r="GX63" s="2594"/>
      <c r="GY63" s="2594"/>
      <c r="GZ63" s="2594"/>
      <c r="HA63" s="2594"/>
      <c r="HB63" s="2594"/>
      <c r="HC63" s="2594"/>
      <c r="HD63" s="2594"/>
      <c r="HE63" s="2594"/>
      <c r="HF63" s="2594"/>
      <c r="HG63" s="2594"/>
      <c r="HH63" s="2594"/>
      <c r="HI63" s="2594"/>
      <c r="HJ63" s="2594"/>
      <c r="HK63" s="2594"/>
      <c r="HL63" s="2594"/>
      <c r="HM63" s="2594"/>
      <c r="HN63" s="2594"/>
      <c r="HO63" s="2594"/>
      <c r="HP63" s="2594"/>
      <c r="HQ63" s="2594"/>
      <c r="HR63" s="2594"/>
      <c r="HS63" s="2594"/>
      <c r="HT63" s="2594"/>
      <c r="HU63" s="2594"/>
      <c r="HV63" s="2594"/>
      <c r="HW63" s="2594"/>
      <c r="HX63" s="2594"/>
      <c r="HY63" s="2594"/>
      <c r="HZ63" s="2594"/>
      <c r="IA63" s="2594"/>
      <c r="IB63" s="2594"/>
      <c r="IC63" s="2594"/>
      <c r="ID63" s="2594"/>
      <c r="IE63" s="2594"/>
    </row>
    <row r="64" spans="1:239" s="2591" customFormat="1" ht="16.5">
      <c r="B64" s="2577"/>
      <c r="C64" s="2535"/>
      <c r="D64" s="2535"/>
      <c r="E64" s="2547"/>
      <c r="F64" s="2547"/>
      <c r="G64" s="2547"/>
      <c r="H64" s="2547"/>
      <c r="I64" s="2547"/>
      <c r="J64" s="2547"/>
      <c r="K64" s="2547"/>
      <c r="L64" s="2547"/>
      <c r="M64" s="2547"/>
      <c r="N64" s="2547"/>
      <c r="O64" s="2547"/>
      <c r="P64" s="2547"/>
      <c r="Q64" s="2547"/>
      <c r="R64" s="2547"/>
      <c r="S64" s="2547"/>
      <c r="T64" s="2547"/>
      <c r="U64" s="2547"/>
      <c r="V64" s="2547"/>
      <c r="W64" s="2547"/>
      <c r="X64" s="2547"/>
      <c r="Y64" s="2547"/>
      <c r="Z64" s="2547"/>
      <c r="AA64" s="2547"/>
      <c r="AB64" s="2547"/>
      <c r="AC64" s="2547"/>
      <c r="AD64" s="2547"/>
      <c r="AE64" s="2547"/>
      <c r="AF64" s="2547"/>
      <c r="AG64" s="2547"/>
      <c r="AH64" s="2547"/>
      <c r="AI64" s="2547"/>
      <c r="AJ64" s="2547"/>
      <c r="AK64" s="2547"/>
      <c r="AL64" s="2547"/>
      <c r="AM64" s="2547"/>
      <c r="AN64" s="2547"/>
      <c r="AO64" s="2547"/>
      <c r="AP64" s="2535"/>
      <c r="AQ64" s="2535"/>
      <c r="AR64" s="2535"/>
      <c r="AS64" s="2547"/>
      <c r="AT64" s="2547"/>
      <c r="AU64" s="2547"/>
      <c r="AV64" s="2547"/>
      <c r="AW64" s="2547"/>
      <c r="AX64" s="2547"/>
      <c r="AY64" s="2547"/>
      <c r="AZ64" s="2547"/>
      <c r="BA64" s="2547"/>
      <c r="BB64" s="2535"/>
      <c r="BC64" s="2547"/>
      <c r="BD64" s="2547"/>
      <c r="BE64" s="2547"/>
      <c r="BF64" s="2547"/>
      <c r="BG64" s="2547"/>
      <c r="BH64" s="2547"/>
      <c r="BI64" s="2547"/>
      <c r="BJ64" s="2547"/>
      <c r="BK64" s="2547"/>
      <c r="BL64" s="2535"/>
      <c r="BM64" s="2547"/>
      <c r="BN64" s="2547"/>
      <c r="BO64" s="2547"/>
      <c r="BP64" s="2547"/>
      <c r="BQ64" s="2547"/>
      <c r="BR64" s="2547"/>
      <c r="BS64" s="2547"/>
      <c r="BT64" s="2547"/>
      <c r="BU64" s="2547"/>
      <c r="BV64" s="2535"/>
      <c r="BW64" s="2547"/>
      <c r="BX64" s="2547"/>
      <c r="BY64" s="2547"/>
      <c r="BZ64" s="2547"/>
      <c r="CA64" s="2547"/>
      <c r="CB64" s="2547"/>
      <c r="CC64" s="2547"/>
      <c r="CD64" s="2547"/>
      <c r="CE64" s="2547"/>
      <c r="CF64" s="2535"/>
      <c r="CG64" s="2547"/>
      <c r="CH64" s="2547"/>
      <c r="CI64" s="2547"/>
      <c r="CJ64" s="2547"/>
      <c r="CK64" s="2547"/>
      <c r="CL64" s="2547"/>
      <c r="CM64" s="2547"/>
      <c r="CN64" s="2547"/>
      <c r="CO64" s="2547"/>
      <c r="CP64" s="2594"/>
      <c r="CQ64" s="2594"/>
      <c r="CR64" s="2594"/>
      <c r="CS64" s="2594"/>
      <c r="CT64" s="2594"/>
      <c r="CU64" s="2594"/>
      <c r="CV64" s="2594"/>
      <c r="CW64" s="2594"/>
      <c r="CX64" s="2594"/>
      <c r="CY64" s="2594"/>
      <c r="CZ64" s="2594"/>
      <c r="DA64" s="2594"/>
      <c r="DB64" s="2594"/>
      <c r="DC64" s="2594"/>
      <c r="DD64" s="2594"/>
      <c r="DE64" s="2594"/>
      <c r="DF64" s="2594"/>
      <c r="DG64" s="2594"/>
      <c r="DH64" s="2594"/>
      <c r="DI64" s="2594"/>
      <c r="DJ64" s="2594"/>
      <c r="DK64" s="2594"/>
      <c r="DL64" s="2594"/>
      <c r="DM64" s="2594"/>
      <c r="DN64" s="2594"/>
      <c r="DO64" s="2594"/>
      <c r="DP64" s="2594"/>
      <c r="DQ64" s="2594"/>
      <c r="DR64" s="2594"/>
      <c r="DS64" s="2594"/>
      <c r="DT64" s="2594"/>
      <c r="DU64" s="2594"/>
      <c r="DV64" s="2594"/>
      <c r="DW64" s="2594"/>
      <c r="DX64" s="2594"/>
      <c r="DY64" s="2594"/>
      <c r="DZ64" s="2594"/>
      <c r="EA64" s="2594"/>
      <c r="EB64" s="2594"/>
      <c r="EC64" s="2594"/>
      <c r="ED64" s="2594"/>
      <c r="EE64" s="2594"/>
      <c r="EF64" s="2594"/>
      <c r="EG64" s="2594"/>
      <c r="EH64" s="2594"/>
      <c r="EI64" s="2594"/>
      <c r="EJ64" s="2594"/>
      <c r="EK64" s="2594"/>
      <c r="EL64" s="2594"/>
      <c r="EM64" s="2594"/>
      <c r="EN64" s="2594"/>
      <c r="EO64" s="2594"/>
      <c r="EP64" s="2594"/>
      <c r="EQ64" s="2594"/>
      <c r="ER64" s="2594"/>
      <c r="ES64" s="2594"/>
      <c r="ET64" s="2594"/>
      <c r="EU64" s="2594"/>
      <c r="EV64" s="2594"/>
      <c r="EW64" s="2594"/>
      <c r="EX64" s="2594"/>
      <c r="EY64" s="2594"/>
      <c r="EZ64" s="2594"/>
      <c r="FA64" s="2594"/>
      <c r="FB64" s="2594"/>
      <c r="FC64" s="2594"/>
      <c r="FD64" s="2594"/>
      <c r="FE64" s="2594"/>
      <c r="FF64" s="2594"/>
      <c r="FG64" s="2594"/>
      <c r="FH64" s="2594"/>
      <c r="FI64" s="2594"/>
      <c r="FJ64" s="2594"/>
      <c r="FK64" s="2594"/>
      <c r="FL64" s="2594"/>
      <c r="FM64" s="2594"/>
      <c r="FN64" s="2594"/>
      <c r="FO64" s="2594"/>
      <c r="FP64" s="2594"/>
      <c r="FQ64" s="2594"/>
      <c r="FR64" s="2594"/>
      <c r="FS64" s="2594"/>
      <c r="FT64" s="2594"/>
      <c r="FU64" s="2594"/>
      <c r="FV64" s="2594"/>
      <c r="FW64" s="2594"/>
      <c r="FX64" s="2594"/>
      <c r="FY64" s="2594"/>
      <c r="FZ64" s="2594"/>
      <c r="GA64" s="2594"/>
      <c r="GB64" s="2594"/>
      <c r="GC64" s="2594"/>
      <c r="GD64" s="2594"/>
      <c r="GE64" s="2594"/>
      <c r="GF64" s="2594"/>
      <c r="GG64" s="2594"/>
      <c r="GH64" s="2594"/>
      <c r="GI64" s="2594"/>
      <c r="GJ64" s="2594"/>
      <c r="GK64" s="2594"/>
      <c r="GL64" s="2594"/>
      <c r="GM64" s="2594"/>
      <c r="GN64" s="2594"/>
      <c r="GO64" s="2594"/>
      <c r="GP64" s="2594"/>
      <c r="GQ64" s="2594"/>
      <c r="GR64" s="2594"/>
      <c r="GS64" s="2594"/>
      <c r="GT64" s="2594"/>
      <c r="GU64" s="2594"/>
      <c r="GV64" s="2594"/>
      <c r="GW64" s="2594"/>
      <c r="GX64" s="2594"/>
      <c r="GY64" s="2594"/>
      <c r="GZ64" s="2594"/>
      <c r="HA64" s="2594"/>
      <c r="HB64" s="2594"/>
      <c r="HC64" s="2594"/>
      <c r="HD64" s="2594"/>
      <c r="HE64" s="2594"/>
      <c r="HF64" s="2594"/>
      <c r="HG64" s="2594"/>
      <c r="HH64" s="2594"/>
      <c r="HI64" s="2594"/>
      <c r="HJ64" s="2594"/>
      <c r="HK64" s="2594"/>
      <c r="HL64" s="2594"/>
      <c r="HM64" s="2594"/>
      <c r="HN64" s="2594"/>
      <c r="HO64" s="2594"/>
      <c r="HP64" s="2594"/>
      <c r="HQ64" s="2594"/>
      <c r="HR64" s="2594"/>
      <c r="HS64" s="2594"/>
      <c r="HT64" s="2594"/>
      <c r="HU64" s="2594"/>
      <c r="HV64" s="2594"/>
      <c r="HW64" s="2594"/>
      <c r="HX64" s="2594"/>
      <c r="HY64" s="2594"/>
      <c r="HZ64" s="2594"/>
      <c r="IA64" s="2594"/>
      <c r="IB64" s="2594"/>
      <c r="IC64" s="2594"/>
      <c r="ID64" s="2594"/>
      <c r="IE64" s="2594"/>
    </row>
    <row r="65" spans="1:239" s="2591" customFormat="1">
      <c r="B65" s="2597" t="s">
        <v>1198</v>
      </c>
      <c r="C65" s="2549"/>
      <c r="D65" s="2550"/>
      <c r="E65" s="2551"/>
      <c r="F65" s="2551"/>
      <c r="G65" s="2551"/>
      <c r="H65" s="2551"/>
      <c r="I65" s="2551"/>
      <c r="J65" s="2551"/>
      <c r="K65" s="2551"/>
      <c r="L65" s="2551"/>
      <c r="M65" s="2553"/>
      <c r="N65" s="2550"/>
      <c r="O65" s="2551"/>
      <c r="P65" s="2551"/>
      <c r="Q65" s="2551"/>
      <c r="R65" s="2551"/>
      <c r="S65" s="2551"/>
      <c r="T65" s="2551"/>
      <c r="U65" s="2551"/>
      <c r="V65" s="2551"/>
      <c r="W65" s="2553"/>
      <c r="X65" s="2550"/>
      <c r="Y65" s="2551"/>
      <c r="Z65" s="2551"/>
      <c r="AA65" s="2551"/>
      <c r="AB65" s="2551"/>
      <c r="AC65" s="2551"/>
      <c r="AD65" s="2551"/>
      <c r="AE65" s="2551"/>
      <c r="AF65" s="2551"/>
      <c r="AG65" s="2553"/>
      <c r="AH65" s="2550"/>
      <c r="AI65" s="2551"/>
      <c r="AJ65" s="2551"/>
      <c r="AK65" s="2551"/>
      <c r="AL65" s="2551"/>
      <c r="AM65" s="2551"/>
      <c r="AN65" s="2551"/>
      <c r="AO65" s="2551"/>
      <c r="AP65" s="2551"/>
      <c r="AQ65" s="2553"/>
      <c r="AR65" s="2550"/>
      <c r="AS65" s="2551"/>
      <c r="AT65" s="2551"/>
      <c r="AU65" s="2551"/>
      <c r="AV65" s="2551"/>
      <c r="AW65" s="2551"/>
      <c r="AX65" s="2551"/>
      <c r="AY65" s="2551"/>
      <c r="AZ65" s="2551"/>
      <c r="BA65" s="2553"/>
      <c r="BB65" s="2550"/>
      <c r="BC65" s="2551"/>
      <c r="BD65" s="2551"/>
      <c r="BE65" s="2551"/>
      <c r="BF65" s="2551"/>
      <c r="BG65" s="2551"/>
      <c r="BH65" s="2551"/>
      <c r="BI65" s="2551"/>
      <c r="BJ65" s="2551"/>
      <c r="BK65" s="2553"/>
      <c r="BL65" s="2550"/>
      <c r="BM65" s="2551"/>
      <c r="BN65" s="2551"/>
      <c r="BO65" s="2551"/>
      <c r="BP65" s="2551"/>
      <c r="BQ65" s="2551"/>
      <c r="BR65" s="2551"/>
      <c r="BS65" s="2551"/>
      <c r="BT65" s="2551"/>
      <c r="BU65" s="2553"/>
      <c r="BV65" s="2550"/>
      <c r="BW65" s="2551"/>
      <c r="BX65" s="2551"/>
      <c r="BY65" s="2551"/>
      <c r="BZ65" s="2551"/>
      <c r="CA65" s="2551"/>
      <c r="CB65" s="2551"/>
      <c r="CC65" s="2551"/>
      <c r="CD65" s="2551"/>
      <c r="CE65" s="2553"/>
      <c r="CF65" s="2550"/>
      <c r="CG65" s="2551"/>
      <c r="CH65" s="2551"/>
      <c r="CI65" s="2551"/>
      <c r="CJ65" s="2551"/>
      <c r="CK65" s="2551"/>
      <c r="CL65" s="2551"/>
      <c r="CM65" s="2551"/>
      <c r="CN65" s="2551"/>
      <c r="CO65" s="2553"/>
      <c r="CP65" s="2594"/>
      <c r="CQ65" s="2594"/>
      <c r="CR65" s="2594"/>
      <c r="CS65" s="2594"/>
      <c r="CT65" s="2594"/>
      <c r="CU65" s="2594"/>
      <c r="CV65" s="2594"/>
      <c r="CW65" s="2594"/>
      <c r="CX65" s="2594"/>
      <c r="CY65" s="2594"/>
      <c r="CZ65" s="2594"/>
      <c r="DA65" s="2594"/>
      <c r="DB65" s="2594"/>
      <c r="DC65" s="2594"/>
      <c r="DD65" s="2594"/>
      <c r="DE65" s="2594"/>
      <c r="DF65" s="2594"/>
      <c r="DG65" s="2594"/>
      <c r="DH65" s="2594"/>
      <c r="DI65" s="2594"/>
      <c r="DJ65" s="2594"/>
      <c r="DK65" s="2594"/>
      <c r="DL65" s="2594"/>
      <c r="DM65" s="2594"/>
      <c r="DN65" s="2594"/>
      <c r="DO65" s="2594"/>
      <c r="DP65" s="2594"/>
      <c r="DQ65" s="2594"/>
      <c r="DR65" s="2594"/>
      <c r="DS65" s="2594"/>
      <c r="DT65" s="2594"/>
      <c r="DU65" s="2594"/>
      <c r="DV65" s="2594"/>
      <c r="DW65" s="2594"/>
      <c r="DX65" s="2594"/>
      <c r="DY65" s="2594"/>
      <c r="DZ65" s="2594"/>
      <c r="EA65" s="2594"/>
      <c r="EB65" s="2594"/>
      <c r="EC65" s="2594"/>
      <c r="ED65" s="2594"/>
      <c r="EE65" s="2594"/>
      <c r="EF65" s="2594"/>
      <c r="EG65" s="2594"/>
      <c r="EH65" s="2594"/>
      <c r="EI65" s="2594"/>
      <c r="EJ65" s="2594"/>
      <c r="EK65" s="2594"/>
      <c r="EL65" s="2594"/>
      <c r="EM65" s="2594"/>
      <c r="EN65" s="2594"/>
      <c r="EO65" s="2594"/>
      <c r="EP65" s="2594"/>
      <c r="EQ65" s="2594"/>
      <c r="ER65" s="2594"/>
      <c r="ES65" s="2594"/>
      <c r="ET65" s="2594"/>
      <c r="EU65" s="2594"/>
      <c r="EV65" s="2594"/>
      <c r="EW65" s="2594"/>
      <c r="EX65" s="2594"/>
      <c r="EY65" s="2594"/>
      <c r="EZ65" s="2594"/>
      <c r="FA65" s="2594"/>
      <c r="FB65" s="2594"/>
      <c r="FC65" s="2594"/>
      <c r="FD65" s="2594"/>
      <c r="FE65" s="2594"/>
      <c r="FF65" s="2594"/>
      <c r="FG65" s="2594"/>
      <c r="FH65" s="2594"/>
      <c r="FI65" s="2594"/>
      <c r="FJ65" s="2594"/>
      <c r="FK65" s="2594"/>
      <c r="FL65" s="2594"/>
      <c r="FM65" s="2594"/>
      <c r="FN65" s="2594"/>
      <c r="FO65" s="2594"/>
      <c r="FP65" s="2594"/>
      <c r="FQ65" s="2594"/>
      <c r="FR65" s="2594"/>
      <c r="FS65" s="2594"/>
      <c r="FT65" s="2594"/>
      <c r="FU65" s="2594"/>
      <c r="FV65" s="2594"/>
      <c r="FW65" s="2594"/>
      <c r="FX65" s="2594"/>
      <c r="FY65" s="2594"/>
      <c r="FZ65" s="2594"/>
      <c r="GA65" s="2594"/>
      <c r="GB65" s="2594"/>
      <c r="GC65" s="2594"/>
      <c r="GD65" s="2594"/>
      <c r="GE65" s="2594"/>
      <c r="GF65" s="2594"/>
      <c r="GG65" s="2594"/>
      <c r="GH65" s="2594"/>
      <c r="GI65" s="2594"/>
      <c r="GJ65" s="2594"/>
      <c r="GK65" s="2594"/>
      <c r="GL65" s="2594"/>
      <c r="GM65" s="2594"/>
      <c r="GN65" s="2594"/>
      <c r="GO65" s="2594"/>
      <c r="GP65" s="2594"/>
      <c r="GQ65" s="2594"/>
      <c r="GR65" s="2594"/>
      <c r="GS65" s="2594"/>
      <c r="GT65" s="2594"/>
      <c r="GU65" s="2594"/>
      <c r="GV65" s="2594"/>
      <c r="GW65" s="2594"/>
      <c r="GX65" s="2594"/>
      <c r="GY65" s="2594"/>
      <c r="GZ65" s="2594"/>
      <c r="HA65" s="2594"/>
      <c r="HB65" s="2594"/>
      <c r="HC65" s="2594"/>
      <c r="HD65" s="2594"/>
      <c r="HE65" s="2594"/>
      <c r="HF65" s="2594"/>
      <c r="HG65" s="2594"/>
      <c r="HH65" s="2594"/>
      <c r="HI65" s="2594"/>
      <c r="HJ65" s="2594"/>
      <c r="HK65" s="2594"/>
      <c r="HL65" s="2594"/>
      <c r="HM65" s="2594"/>
      <c r="HN65" s="2594"/>
      <c r="HO65" s="2594"/>
      <c r="HP65" s="2594"/>
      <c r="HQ65" s="2594"/>
      <c r="HR65" s="2594"/>
      <c r="HS65" s="2594"/>
      <c r="HT65" s="2594"/>
      <c r="HU65" s="2594"/>
      <c r="HV65" s="2594"/>
      <c r="HW65" s="2594"/>
      <c r="HX65" s="2594"/>
      <c r="HY65" s="2594"/>
      <c r="HZ65" s="2594"/>
      <c r="IA65" s="2594"/>
      <c r="IB65" s="2594"/>
      <c r="IC65" s="2594"/>
      <c r="ID65" s="2594"/>
      <c r="IE65" s="2594"/>
    </row>
    <row r="66" spans="1:239" s="2591" customFormat="1">
      <c r="B66" s="2598"/>
      <c r="C66" s="2549"/>
      <c r="D66" s="2558"/>
      <c r="E66" s="2559"/>
      <c r="F66" s="2559"/>
      <c r="G66" s="2559"/>
      <c r="H66" s="2559"/>
      <c r="I66" s="2559"/>
      <c r="J66" s="2559"/>
      <c r="K66" s="2559"/>
      <c r="L66" s="2559"/>
      <c r="M66" s="2561"/>
      <c r="N66" s="2558"/>
      <c r="O66" s="2559"/>
      <c r="P66" s="2559"/>
      <c r="Q66" s="2559"/>
      <c r="R66" s="2559"/>
      <c r="S66" s="2559"/>
      <c r="T66" s="2559"/>
      <c r="U66" s="2559"/>
      <c r="V66" s="2559"/>
      <c r="W66" s="2561"/>
      <c r="X66" s="2558"/>
      <c r="Y66" s="2559"/>
      <c r="Z66" s="2559"/>
      <c r="AA66" s="2559"/>
      <c r="AB66" s="2559"/>
      <c r="AC66" s="2559"/>
      <c r="AD66" s="2559"/>
      <c r="AE66" s="2559"/>
      <c r="AF66" s="2559"/>
      <c r="AG66" s="2561"/>
      <c r="AH66" s="2558"/>
      <c r="AI66" s="2559"/>
      <c r="AJ66" s="2559"/>
      <c r="AK66" s="2559"/>
      <c r="AL66" s="2559"/>
      <c r="AM66" s="2559"/>
      <c r="AN66" s="2559"/>
      <c r="AO66" s="2559"/>
      <c r="AP66" s="2559"/>
      <c r="AQ66" s="2561"/>
      <c r="AR66" s="2558"/>
      <c r="AS66" s="2559"/>
      <c r="AT66" s="2559"/>
      <c r="AU66" s="2559"/>
      <c r="AV66" s="2559"/>
      <c r="AW66" s="2559"/>
      <c r="AX66" s="2559"/>
      <c r="AY66" s="2559"/>
      <c r="AZ66" s="2559"/>
      <c r="BA66" s="2561"/>
      <c r="BB66" s="2558"/>
      <c r="BC66" s="2559"/>
      <c r="BD66" s="2559"/>
      <c r="BE66" s="2559"/>
      <c r="BF66" s="2559"/>
      <c r="BG66" s="2559"/>
      <c r="BH66" s="2559"/>
      <c r="BI66" s="2559"/>
      <c r="BJ66" s="2559"/>
      <c r="BK66" s="2561"/>
      <c r="BL66" s="2558"/>
      <c r="BM66" s="2559"/>
      <c r="BN66" s="2559"/>
      <c r="BO66" s="2559"/>
      <c r="BP66" s="2559"/>
      <c r="BQ66" s="2559"/>
      <c r="BR66" s="2559"/>
      <c r="BS66" s="2559"/>
      <c r="BT66" s="2559"/>
      <c r="BU66" s="2561"/>
      <c r="BV66" s="2558"/>
      <c r="BW66" s="2559"/>
      <c r="BX66" s="2559"/>
      <c r="BY66" s="2559"/>
      <c r="BZ66" s="2559"/>
      <c r="CA66" s="2559"/>
      <c r="CB66" s="2559"/>
      <c r="CC66" s="2559"/>
      <c r="CD66" s="2559"/>
      <c r="CE66" s="2561"/>
      <c r="CF66" s="2558"/>
      <c r="CG66" s="2559"/>
      <c r="CH66" s="2559"/>
      <c r="CI66" s="2559"/>
      <c r="CJ66" s="2559"/>
      <c r="CK66" s="2559"/>
      <c r="CL66" s="2559"/>
      <c r="CM66" s="2559"/>
      <c r="CN66" s="2559"/>
      <c r="CO66" s="2561"/>
      <c r="CP66" s="2594"/>
      <c r="CQ66" s="2594"/>
      <c r="CR66" s="2594"/>
      <c r="CS66" s="2594"/>
      <c r="CT66" s="2594"/>
      <c r="CU66" s="2594"/>
      <c r="CV66" s="2594"/>
      <c r="CW66" s="2594"/>
      <c r="CX66" s="2594"/>
      <c r="CY66" s="2594"/>
      <c r="CZ66" s="2594"/>
      <c r="DA66" s="2594"/>
      <c r="DB66" s="2594"/>
      <c r="DC66" s="2594"/>
      <c r="DD66" s="2594"/>
      <c r="DE66" s="2594"/>
      <c r="DF66" s="2594"/>
      <c r="DG66" s="2594"/>
      <c r="DH66" s="2594"/>
      <c r="DI66" s="2594"/>
      <c r="DJ66" s="2594"/>
      <c r="DK66" s="2594"/>
      <c r="DL66" s="2594"/>
      <c r="DM66" s="2594"/>
      <c r="DN66" s="2594"/>
      <c r="DO66" s="2594"/>
      <c r="DP66" s="2594"/>
      <c r="DQ66" s="2594"/>
      <c r="DR66" s="2594"/>
      <c r="DS66" s="2594"/>
      <c r="DT66" s="2594"/>
      <c r="DU66" s="2594"/>
      <c r="DV66" s="2594"/>
      <c r="DW66" s="2594"/>
      <c r="DX66" s="2594"/>
      <c r="DY66" s="2594"/>
      <c r="DZ66" s="2594"/>
      <c r="EA66" s="2594"/>
      <c r="EB66" s="2594"/>
      <c r="EC66" s="2594"/>
      <c r="ED66" s="2594"/>
      <c r="EE66" s="2594"/>
      <c r="EF66" s="2594"/>
      <c r="EG66" s="2594"/>
      <c r="EH66" s="2594"/>
      <c r="EI66" s="2594"/>
      <c r="EJ66" s="2594"/>
      <c r="EK66" s="2594"/>
      <c r="EL66" s="2594"/>
      <c r="EM66" s="2594"/>
      <c r="EN66" s="2594"/>
      <c r="EO66" s="2594"/>
      <c r="EP66" s="2594"/>
      <c r="EQ66" s="2594"/>
      <c r="ER66" s="2594"/>
      <c r="ES66" s="2594"/>
      <c r="ET66" s="2594"/>
      <c r="EU66" s="2594"/>
      <c r="EV66" s="2594"/>
      <c r="EW66" s="2594"/>
      <c r="EX66" s="2594"/>
      <c r="EY66" s="2594"/>
      <c r="EZ66" s="2594"/>
      <c r="FA66" s="2594"/>
      <c r="FB66" s="2594"/>
      <c r="FC66" s="2594"/>
      <c r="FD66" s="2594"/>
      <c r="FE66" s="2594"/>
      <c r="FF66" s="2594"/>
      <c r="FG66" s="2594"/>
      <c r="FH66" s="2594"/>
      <c r="FI66" s="2594"/>
      <c r="FJ66" s="2594"/>
      <c r="FK66" s="2594"/>
      <c r="FL66" s="2594"/>
      <c r="FM66" s="2594"/>
      <c r="FN66" s="2594"/>
      <c r="FO66" s="2594"/>
      <c r="FP66" s="2594"/>
      <c r="FQ66" s="2594"/>
      <c r="FR66" s="2594"/>
      <c r="FS66" s="2594"/>
      <c r="FT66" s="2594"/>
      <c r="FU66" s="2594"/>
      <c r="FV66" s="2594"/>
      <c r="FW66" s="2594"/>
      <c r="FX66" s="2594"/>
      <c r="FY66" s="2594"/>
      <c r="FZ66" s="2594"/>
      <c r="GA66" s="2594"/>
      <c r="GB66" s="2594"/>
      <c r="GC66" s="2594"/>
      <c r="GD66" s="2594"/>
      <c r="GE66" s="2594"/>
      <c r="GF66" s="2594"/>
      <c r="GG66" s="2594"/>
      <c r="GH66" s="2594"/>
      <c r="GI66" s="2594"/>
      <c r="GJ66" s="2594"/>
      <c r="GK66" s="2594"/>
      <c r="GL66" s="2594"/>
      <c r="GM66" s="2594"/>
      <c r="GN66" s="2594"/>
      <c r="GO66" s="2594"/>
      <c r="GP66" s="2594"/>
      <c r="GQ66" s="2594"/>
      <c r="GR66" s="2594"/>
      <c r="GS66" s="2594"/>
      <c r="GT66" s="2594"/>
      <c r="GU66" s="2594"/>
      <c r="GV66" s="2594"/>
      <c r="GW66" s="2594"/>
      <c r="GX66" s="2594"/>
      <c r="GY66" s="2594"/>
      <c r="GZ66" s="2594"/>
      <c r="HA66" s="2594"/>
      <c r="HB66" s="2594"/>
      <c r="HC66" s="2594"/>
      <c r="HD66" s="2594"/>
      <c r="HE66" s="2594"/>
      <c r="HF66" s="2594"/>
      <c r="HG66" s="2594"/>
      <c r="HH66" s="2594"/>
      <c r="HI66" s="2594"/>
      <c r="HJ66" s="2594"/>
      <c r="HK66" s="2594"/>
      <c r="HL66" s="2594"/>
      <c r="HM66" s="2594"/>
      <c r="HN66" s="2594"/>
      <c r="HO66" s="2594"/>
      <c r="HP66" s="2594"/>
      <c r="HQ66" s="2594"/>
      <c r="HR66" s="2594"/>
      <c r="HS66" s="2594"/>
      <c r="HT66" s="2594"/>
      <c r="HU66" s="2594"/>
      <c r="HV66" s="2594"/>
      <c r="HW66" s="2594"/>
      <c r="HX66" s="2594"/>
      <c r="HY66" s="2594"/>
      <c r="HZ66" s="2594"/>
      <c r="IA66" s="2594"/>
      <c r="IB66" s="2594"/>
      <c r="IC66" s="2594"/>
      <c r="ID66" s="2594"/>
      <c r="IE66" s="2594"/>
    </row>
    <row r="67" spans="1:239" s="2591" customFormat="1">
      <c r="B67" s="2598"/>
      <c r="C67" s="2549"/>
      <c r="D67" s="2565"/>
      <c r="E67" s="2566"/>
      <c r="F67" s="2566"/>
      <c r="G67" s="2566"/>
      <c r="H67" s="2566"/>
      <c r="I67" s="2566"/>
      <c r="J67" s="2566"/>
      <c r="K67" s="2566"/>
      <c r="L67" s="2551"/>
      <c r="M67" s="2567"/>
      <c r="N67" s="2565"/>
      <c r="O67" s="2566"/>
      <c r="P67" s="2566"/>
      <c r="Q67" s="2566"/>
      <c r="R67" s="2566"/>
      <c r="S67" s="2566"/>
      <c r="T67" s="2566"/>
      <c r="U67" s="2566"/>
      <c r="V67" s="2566"/>
      <c r="W67" s="2572"/>
      <c r="X67" s="2565"/>
      <c r="Y67" s="2566"/>
      <c r="Z67" s="2566"/>
      <c r="AA67" s="2566"/>
      <c r="AB67" s="2566"/>
      <c r="AC67" s="2566"/>
      <c r="AD67" s="2566"/>
      <c r="AE67" s="2566"/>
      <c r="AF67" s="2566"/>
      <c r="AG67" s="2572"/>
      <c r="AH67" s="2565"/>
      <c r="AI67" s="2566"/>
      <c r="AJ67" s="2566"/>
      <c r="AK67" s="2566"/>
      <c r="AL67" s="2566"/>
      <c r="AM67" s="2566"/>
      <c r="AN67" s="2566"/>
      <c r="AO67" s="2566"/>
      <c r="AP67" s="2566"/>
      <c r="AQ67" s="2572"/>
      <c r="AR67" s="2565"/>
      <c r="AS67" s="2566"/>
      <c r="AT67" s="2566"/>
      <c r="AU67" s="2566"/>
      <c r="AV67" s="2566"/>
      <c r="AW67" s="2566"/>
      <c r="AX67" s="2566"/>
      <c r="AY67" s="2566"/>
      <c r="AZ67" s="2551"/>
      <c r="BA67" s="2567"/>
      <c r="BB67" s="2565"/>
      <c r="BC67" s="2566"/>
      <c r="BD67" s="2566"/>
      <c r="BE67" s="2566"/>
      <c r="BF67" s="2566"/>
      <c r="BG67" s="2566"/>
      <c r="BH67" s="2566"/>
      <c r="BI67" s="2566"/>
      <c r="BJ67" s="2551"/>
      <c r="BK67" s="2567"/>
      <c r="BL67" s="2565"/>
      <c r="BM67" s="2566"/>
      <c r="BN67" s="2566"/>
      <c r="BO67" s="2566"/>
      <c r="BP67" s="2566"/>
      <c r="BQ67" s="2566"/>
      <c r="BR67" s="2566"/>
      <c r="BS67" s="2566"/>
      <c r="BT67" s="2551"/>
      <c r="BU67" s="2567"/>
      <c r="BV67" s="2565"/>
      <c r="BW67" s="2566"/>
      <c r="BX67" s="2566"/>
      <c r="BY67" s="2566"/>
      <c r="BZ67" s="2566"/>
      <c r="CA67" s="2566"/>
      <c r="CB67" s="2566"/>
      <c r="CC67" s="2566"/>
      <c r="CD67" s="2551"/>
      <c r="CE67" s="2567"/>
      <c r="CF67" s="2565"/>
      <c r="CG67" s="2566"/>
      <c r="CH67" s="2566"/>
      <c r="CI67" s="2566"/>
      <c r="CJ67" s="2566"/>
      <c r="CK67" s="2566"/>
      <c r="CL67" s="2566"/>
      <c r="CM67" s="2566"/>
      <c r="CN67" s="2551"/>
      <c r="CO67" s="2567"/>
      <c r="CP67" s="2594"/>
      <c r="CQ67" s="2594"/>
      <c r="CR67" s="2594"/>
      <c r="CS67" s="2594"/>
      <c r="CT67" s="2594"/>
      <c r="CU67" s="2594"/>
      <c r="CV67" s="2594"/>
      <c r="CW67" s="2594"/>
      <c r="CX67" s="2594"/>
      <c r="CY67" s="2594"/>
      <c r="CZ67" s="2594"/>
      <c r="DA67" s="2594"/>
      <c r="DB67" s="2594"/>
      <c r="DC67" s="2594"/>
      <c r="DD67" s="2594"/>
      <c r="DE67" s="2594"/>
      <c r="DF67" s="2594"/>
      <c r="DG67" s="2594"/>
      <c r="DH67" s="2594"/>
      <c r="DI67" s="2594"/>
      <c r="DJ67" s="2594"/>
      <c r="DK67" s="2594"/>
      <c r="DL67" s="2594"/>
      <c r="DM67" s="2594"/>
      <c r="DN67" s="2594"/>
      <c r="DO67" s="2594"/>
      <c r="DP67" s="2594"/>
      <c r="DQ67" s="2594"/>
      <c r="DR67" s="2594"/>
      <c r="DS67" s="2594"/>
      <c r="DT67" s="2594"/>
      <c r="DU67" s="2594"/>
      <c r="DV67" s="2594"/>
      <c r="DW67" s="2594"/>
      <c r="DX67" s="2594"/>
      <c r="DY67" s="2594"/>
      <c r="DZ67" s="2594"/>
      <c r="EA67" s="2594"/>
      <c r="EB67" s="2594"/>
      <c r="EC67" s="2594"/>
      <c r="ED67" s="2594"/>
      <c r="EE67" s="2594"/>
      <c r="EF67" s="2594"/>
      <c r="EG67" s="2594"/>
      <c r="EH67" s="2594"/>
      <c r="EI67" s="2594"/>
      <c r="EJ67" s="2594"/>
      <c r="EK67" s="2594"/>
      <c r="EL67" s="2594"/>
      <c r="EM67" s="2594"/>
      <c r="EN67" s="2594"/>
      <c r="EO67" s="2594"/>
      <c r="EP67" s="2594"/>
      <c r="EQ67" s="2594"/>
      <c r="ER67" s="2594"/>
      <c r="ES67" s="2594"/>
      <c r="ET67" s="2594"/>
      <c r="EU67" s="2594"/>
      <c r="EV67" s="2594"/>
      <c r="EW67" s="2594"/>
      <c r="EX67" s="2594"/>
      <c r="EY67" s="2594"/>
      <c r="EZ67" s="2594"/>
      <c r="FA67" s="2594"/>
      <c r="FB67" s="2594"/>
      <c r="FC67" s="2594"/>
      <c r="FD67" s="2594"/>
      <c r="FE67" s="2594"/>
      <c r="FF67" s="2594"/>
      <c r="FG67" s="2594"/>
      <c r="FH67" s="2594"/>
      <c r="FI67" s="2594"/>
      <c r="FJ67" s="2594"/>
      <c r="FK67" s="2594"/>
      <c r="FL67" s="2594"/>
      <c r="FM67" s="2594"/>
      <c r="FN67" s="2594"/>
      <c r="FO67" s="2594"/>
      <c r="FP67" s="2594"/>
      <c r="FQ67" s="2594"/>
      <c r="FR67" s="2594"/>
      <c r="FS67" s="2594"/>
      <c r="FT67" s="2594"/>
      <c r="FU67" s="2594"/>
      <c r="FV67" s="2594"/>
      <c r="FW67" s="2594"/>
      <c r="FX67" s="2594"/>
      <c r="FY67" s="2594"/>
      <c r="FZ67" s="2594"/>
      <c r="GA67" s="2594"/>
      <c r="GB67" s="2594"/>
      <c r="GC67" s="2594"/>
      <c r="GD67" s="2594"/>
      <c r="GE67" s="2594"/>
      <c r="GF67" s="2594"/>
      <c r="GG67" s="2594"/>
      <c r="GH67" s="2594"/>
      <c r="GI67" s="2594"/>
      <c r="GJ67" s="2594"/>
      <c r="GK67" s="2594"/>
      <c r="GL67" s="2594"/>
      <c r="GM67" s="2594"/>
      <c r="GN67" s="2594"/>
      <c r="GO67" s="2594"/>
      <c r="GP67" s="2594"/>
      <c r="GQ67" s="2594"/>
      <c r="GR67" s="2594"/>
      <c r="GS67" s="2594"/>
      <c r="GT67" s="2594"/>
      <c r="GU67" s="2594"/>
      <c r="GV67" s="2594"/>
      <c r="GW67" s="2594"/>
      <c r="GX67" s="2594"/>
      <c r="GY67" s="2594"/>
      <c r="GZ67" s="2594"/>
      <c r="HA67" s="2594"/>
      <c r="HB67" s="2594"/>
      <c r="HC67" s="2594"/>
      <c r="HD67" s="2594"/>
      <c r="HE67" s="2594"/>
      <c r="HF67" s="2594"/>
      <c r="HG67" s="2594"/>
      <c r="HH67" s="2594"/>
      <c r="HI67" s="2594"/>
      <c r="HJ67" s="2594"/>
      <c r="HK67" s="2594"/>
      <c r="HL67" s="2594"/>
      <c r="HM67" s="2594"/>
      <c r="HN67" s="2594"/>
      <c r="HO67" s="2594"/>
      <c r="HP67" s="2594"/>
      <c r="HQ67" s="2594"/>
      <c r="HR67" s="2594"/>
      <c r="HS67" s="2594"/>
      <c r="HT67" s="2594"/>
      <c r="HU67" s="2594"/>
      <c r="HV67" s="2594"/>
      <c r="HW67" s="2594"/>
      <c r="HX67" s="2594"/>
      <c r="HY67" s="2594"/>
      <c r="HZ67" s="2594"/>
      <c r="IA67" s="2594"/>
      <c r="IB67" s="2594"/>
      <c r="IC67" s="2594"/>
      <c r="ID67" s="2594"/>
      <c r="IE67" s="2594"/>
    </row>
    <row r="68" spans="1:239" s="2591" customFormat="1">
      <c r="B68" s="2599"/>
      <c r="C68" s="2549"/>
      <c r="D68" s="2558"/>
      <c r="E68" s="2559"/>
      <c r="F68" s="2559"/>
      <c r="G68" s="2559"/>
      <c r="H68" s="2559"/>
      <c r="I68" s="2559"/>
      <c r="J68" s="2559"/>
      <c r="K68" s="2559"/>
      <c r="L68" s="2559"/>
      <c r="M68" s="2575"/>
      <c r="N68" s="2558"/>
      <c r="O68" s="2559"/>
      <c r="P68" s="2559"/>
      <c r="Q68" s="2559"/>
      <c r="R68" s="2559"/>
      <c r="S68" s="2559"/>
      <c r="T68" s="2559"/>
      <c r="U68" s="2559"/>
      <c r="V68" s="2559"/>
      <c r="W68" s="2561"/>
      <c r="X68" s="2558"/>
      <c r="Y68" s="2559"/>
      <c r="Z68" s="2559"/>
      <c r="AA68" s="2559"/>
      <c r="AB68" s="2559"/>
      <c r="AC68" s="2559"/>
      <c r="AD68" s="2559"/>
      <c r="AE68" s="2559"/>
      <c r="AF68" s="2559"/>
      <c r="AG68" s="2561"/>
      <c r="AH68" s="2558"/>
      <c r="AI68" s="2559"/>
      <c r="AJ68" s="2559"/>
      <c r="AK68" s="2559"/>
      <c r="AL68" s="2559"/>
      <c r="AM68" s="2559"/>
      <c r="AN68" s="2559"/>
      <c r="AO68" s="2559"/>
      <c r="AP68" s="2559"/>
      <c r="AQ68" s="2561"/>
      <c r="AR68" s="2558"/>
      <c r="AS68" s="2559"/>
      <c r="AT68" s="2559"/>
      <c r="AU68" s="2559"/>
      <c r="AV68" s="2559"/>
      <c r="AW68" s="2559"/>
      <c r="AX68" s="2559"/>
      <c r="AY68" s="2559"/>
      <c r="AZ68" s="2559"/>
      <c r="BA68" s="2575"/>
      <c r="BB68" s="2558"/>
      <c r="BC68" s="2559"/>
      <c r="BD68" s="2559"/>
      <c r="BE68" s="2559"/>
      <c r="BF68" s="2559"/>
      <c r="BG68" s="2559"/>
      <c r="BH68" s="2559"/>
      <c r="BI68" s="2559"/>
      <c r="BJ68" s="2559"/>
      <c r="BK68" s="2575"/>
      <c r="BL68" s="2558"/>
      <c r="BM68" s="2559"/>
      <c r="BN68" s="2559"/>
      <c r="BO68" s="2559"/>
      <c r="BP68" s="2559"/>
      <c r="BQ68" s="2559"/>
      <c r="BR68" s="2559"/>
      <c r="BS68" s="2559"/>
      <c r="BT68" s="2559"/>
      <c r="BU68" s="2575"/>
      <c r="BV68" s="2558"/>
      <c r="BW68" s="2559"/>
      <c r="BX68" s="2559"/>
      <c r="BY68" s="2559"/>
      <c r="BZ68" s="2559"/>
      <c r="CA68" s="2559"/>
      <c r="CB68" s="2559"/>
      <c r="CC68" s="2559"/>
      <c r="CD68" s="2559"/>
      <c r="CE68" s="2575"/>
      <c r="CF68" s="2558"/>
      <c r="CG68" s="2559"/>
      <c r="CH68" s="2559"/>
      <c r="CI68" s="2559"/>
      <c r="CJ68" s="2559"/>
      <c r="CK68" s="2559"/>
      <c r="CL68" s="2559"/>
      <c r="CM68" s="2559"/>
      <c r="CN68" s="2559"/>
      <c r="CO68" s="2575"/>
      <c r="CP68" s="2594"/>
      <c r="CQ68" s="2594"/>
      <c r="CR68" s="2594"/>
      <c r="CS68" s="2594"/>
      <c r="CT68" s="2594"/>
      <c r="CU68" s="2594"/>
      <c r="CV68" s="2594"/>
      <c r="CW68" s="2594"/>
      <c r="CX68" s="2594"/>
      <c r="CY68" s="2594"/>
      <c r="CZ68" s="2594"/>
      <c r="DA68" s="2594"/>
      <c r="DB68" s="2594"/>
      <c r="DC68" s="2594"/>
      <c r="DD68" s="2594"/>
      <c r="DE68" s="2594"/>
      <c r="DF68" s="2594"/>
      <c r="DG68" s="2594"/>
      <c r="DH68" s="2594"/>
      <c r="DI68" s="2594"/>
      <c r="DJ68" s="2594"/>
      <c r="DK68" s="2594"/>
      <c r="DL68" s="2594"/>
      <c r="DM68" s="2594"/>
      <c r="DN68" s="2594"/>
      <c r="DO68" s="2594"/>
      <c r="DP68" s="2594"/>
      <c r="DQ68" s="2594"/>
      <c r="DR68" s="2594"/>
      <c r="DS68" s="2594"/>
      <c r="DT68" s="2594"/>
      <c r="DU68" s="2594"/>
      <c r="DV68" s="2594"/>
      <c r="DW68" s="2594"/>
      <c r="DX68" s="2594"/>
      <c r="DY68" s="2594"/>
      <c r="DZ68" s="2594"/>
      <c r="EA68" s="2594"/>
      <c r="EB68" s="2594"/>
      <c r="EC68" s="2594"/>
      <c r="ED68" s="2594"/>
      <c r="EE68" s="2594"/>
      <c r="EF68" s="2594"/>
      <c r="EG68" s="2594"/>
      <c r="EH68" s="2594"/>
      <c r="EI68" s="2594"/>
      <c r="EJ68" s="2594"/>
      <c r="EK68" s="2594"/>
      <c r="EL68" s="2594"/>
      <c r="EM68" s="2594"/>
      <c r="EN68" s="2594"/>
      <c r="EO68" s="2594"/>
      <c r="EP68" s="2594"/>
      <c r="EQ68" s="2594"/>
      <c r="ER68" s="2594"/>
      <c r="ES68" s="2594"/>
      <c r="ET68" s="2594"/>
      <c r="EU68" s="2594"/>
      <c r="EV68" s="2594"/>
      <c r="EW68" s="2594"/>
      <c r="EX68" s="2594"/>
      <c r="EY68" s="2594"/>
      <c r="EZ68" s="2594"/>
      <c r="FA68" s="2594"/>
      <c r="FB68" s="2594"/>
      <c r="FC68" s="2594"/>
      <c r="FD68" s="2594"/>
      <c r="FE68" s="2594"/>
      <c r="FF68" s="2594"/>
      <c r="FG68" s="2594"/>
      <c r="FH68" s="2594"/>
      <c r="FI68" s="2594"/>
      <c r="FJ68" s="2594"/>
      <c r="FK68" s="2594"/>
      <c r="FL68" s="2594"/>
      <c r="FM68" s="2594"/>
      <c r="FN68" s="2594"/>
      <c r="FO68" s="2594"/>
      <c r="FP68" s="2594"/>
      <c r="FQ68" s="2594"/>
      <c r="FR68" s="2594"/>
      <c r="FS68" s="2594"/>
      <c r="FT68" s="2594"/>
      <c r="FU68" s="2594"/>
      <c r="FV68" s="2594"/>
      <c r="FW68" s="2594"/>
      <c r="FX68" s="2594"/>
      <c r="FY68" s="2594"/>
      <c r="FZ68" s="2594"/>
      <c r="GA68" s="2594"/>
      <c r="GB68" s="2594"/>
      <c r="GC68" s="2594"/>
      <c r="GD68" s="2594"/>
      <c r="GE68" s="2594"/>
      <c r="GF68" s="2594"/>
      <c r="GG68" s="2594"/>
      <c r="GH68" s="2594"/>
      <c r="GI68" s="2594"/>
      <c r="GJ68" s="2594"/>
      <c r="GK68" s="2594"/>
      <c r="GL68" s="2594"/>
      <c r="GM68" s="2594"/>
      <c r="GN68" s="2594"/>
      <c r="GO68" s="2594"/>
      <c r="GP68" s="2594"/>
      <c r="GQ68" s="2594"/>
      <c r="GR68" s="2594"/>
      <c r="GS68" s="2594"/>
      <c r="GT68" s="2594"/>
      <c r="GU68" s="2594"/>
      <c r="GV68" s="2594"/>
      <c r="GW68" s="2594"/>
      <c r="GX68" s="2594"/>
      <c r="GY68" s="2594"/>
      <c r="GZ68" s="2594"/>
      <c r="HA68" s="2594"/>
      <c r="HB68" s="2594"/>
      <c r="HC68" s="2594"/>
      <c r="HD68" s="2594"/>
      <c r="HE68" s="2594"/>
      <c r="HF68" s="2594"/>
      <c r="HG68" s="2594"/>
      <c r="HH68" s="2594"/>
      <c r="HI68" s="2594"/>
      <c r="HJ68" s="2594"/>
      <c r="HK68" s="2594"/>
      <c r="HL68" s="2594"/>
      <c r="HM68" s="2594"/>
      <c r="HN68" s="2594"/>
      <c r="HO68" s="2594"/>
      <c r="HP68" s="2594"/>
      <c r="HQ68" s="2594"/>
      <c r="HR68" s="2594"/>
      <c r="HS68" s="2594"/>
      <c r="HT68" s="2594"/>
      <c r="HU68" s="2594"/>
      <c r="HV68" s="2594"/>
      <c r="HW68" s="2594"/>
      <c r="HX68" s="2594"/>
      <c r="HY68" s="2594"/>
      <c r="HZ68" s="2594"/>
      <c r="IA68" s="2594"/>
      <c r="IB68" s="2594"/>
      <c r="IC68" s="2594"/>
      <c r="ID68" s="2594"/>
      <c r="IE68" s="2594"/>
    </row>
    <row r="69" spans="1:239" s="2591" customFormat="1" ht="16.5">
      <c r="B69" s="2577"/>
      <c r="C69" s="2535"/>
      <c r="D69" s="2535"/>
      <c r="E69" s="2547"/>
      <c r="F69" s="2547"/>
      <c r="G69" s="2547"/>
      <c r="H69" s="2547"/>
      <c r="I69" s="2547"/>
      <c r="J69" s="2547"/>
      <c r="K69" s="2547"/>
      <c r="L69" s="2547"/>
      <c r="M69" s="2547"/>
      <c r="N69" s="2547"/>
      <c r="O69" s="2547"/>
      <c r="P69" s="2547"/>
      <c r="Q69" s="2547"/>
      <c r="R69" s="2547"/>
      <c r="S69" s="2547"/>
      <c r="T69" s="2547"/>
      <c r="U69" s="2547"/>
      <c r="V69" s="2547"/>
      <c r="W69" s="2547"/>
      <c r="X69" s="2547"/>
      <c r="Y69" s="2547"/>
      <c r="Z69" s="2547"/>
      <c r="AA69" s="2547"/>
      <c r="AB69" s="2547"/>
      <c r="AC69" s="2547"/>
      <c r="AD69" s="2547"/>
      <c r="AE69" s="2547"/>
      <c r="AF69" s="2547"/>
      <c r="AG69" s="2547"/>
      <c r="AH69" s="2547"/>
      <c r="AI69" s="2547"/>
      <c r="AJ69" s="2547"/>
      <c r="AK69" s="2547"/>
      <c r="AL69" s="2547"/>
      <c r="AM69" s="2547"/>
      <c r="AN69" s="2547"/>
      <c r="AO69" s="2547"/>
      <c r="AP69" s="2535"/>
      <c r="AQ69" s="2535"/>
      <c r="AR69" s="2535"/>
      <c r="AS69" s="2535"/>
      <c r="AT69" s="2535"/>
      <c r="CE69" s="2594"/>
      <c r="CF69" s="2594"/>
      <c r="CG69" s="2594"/>
      <c r="CH69" s="2594"/>
      <c r="CI69" s="2594"/>
      <c r="CJ69" s="2594"/>
      <c r="CK69" s="2594"/>
      <c r="CL69" s="2594"/>
      <c r="CM69" s="2594"/>
      <c r="CN69" s="2594"/>
      <c r="CO69" s="2594"/>
      <c r="CP69" s="2594"/>
      <c r="CQ69" s="2594"/>
      <c r="CR69" s="2594"/>
      <c r="CS69" s="2594"/>
      <c r="CT69" s="2594"/>
      <c r="CU69" s="2594"/>
      <c r="CV69" s="2594"/>
      <c r="CW69" s="2594"/>
      <c r="CX69" s="2594"/>
      <c r="CY69" s="2594"/>
      <c r="CZ69" s="2594"/>
      <c r="DA69" s="2594"/>
      <c r="DB69" s="2594"/>
      <c r="DC69" s="2594"/>
      <c r="DD69" s="2594"/>
      <c r="DE69" s="2594"/>
      <c r="DF69" s="2594"/>
      <c r="DG69" s="2594"/>
      <c r="DH69" s="2594"/>
      <c r="DI69" s="2594"/>
      <c r="DJ69" s="2594"/>
      <c r="DK69" s="2594"/>
      <c r="DL69" s="2594"/>
      <c r="DM69" s="2594"/>
      <c r="DN69" s="2594"/>
      <c r="DO69" s="2594"/>
      <c r="DP69" s="2594"/>
      <c r="DQ69" s="2594"/>
      <c r="DR69" s="2594"/>
      <c r="DS69" s="2594"/>
      <c r="DT69" s="2594"/>
      <c r="DU69" s="2594"/>
      <c r="DV69" s="2594"/>
      <c r="DW69" s="2594"/>
      <c r="DX69" s="2594"/>
      <c r="DY69" s="2594"/>
      <c r="DZ69" s="2594"/>
      <c r="EA69" s="2594"/>
      <c r="EB69" s="2594"/>
      <c r="EC69" s="2594"/>
      <c r="ED69" s="2594"/>
      <c r="EE69" s="2594"/>
      <c r="EF69" s="2594"/>
      <c r="EG69" s="2594"/>
      <c r="EH69" s="2594"/>
      <c r="EI69" s="2594"/>
      <c r="EJ69" s="2594"/>
      <c r="EK69" s="2594"/>
      <c r="EL69" s="2594"/>
      <c r="EM69" s="2594"/>
      <c r="EN69" s="2594"/>
      <c r="EO69" s="2594"/>
      <c r="EP69" s="2594"/>
      <c r="EQ69" s="2594"/>
      <c r="ER69" s="2594"/>
      <c r="ES69" s="2594"/>
      <c r="ET69" s="2594"/>
      <c r="EU69" s="2594"/>
      <c r="EV69" s="2594"/>
      <c r="EW69" s="2594"/>
      <c r="EX69" s="2594"/>
      <c r="EY69" s="2594"/>
      <c r="EZ69" s="2594"/>
      <c r="FA69" s="2594"/>
      <c r="FB69" s="2594"/>
      <c r="FC69" s="2594"/>
      <c r="FD69" s="2594"/>
      <c r="FE69" s="2594"/>
      <c r="FF69" s="2594"/>
      <c r="FG69" s="2594"/>
      <c r="FH69" s="2594"/>
      <c r="FI69" s="2594"/>
      <c r="FJ69" s="2594"/>
      <c r="FK69" s="2594"/>
      <c r="FL69" s="2594"/>
      <c r="FM69" s="2594"/>
      <c r="FN69" s="2594"/>
      <c r="FO69" s="2594"/>
      <c r="FP69" s="2594"/>
      <c r="FQ69" s="2594"/>
      <c r="FR69" s="2594"/>
      <c r="FS69" s="2594"/>
      <c r="FT69" s="2594"/>
      <c r="FU69" s="2594"/>
      <c r="FV69" s="2594"/>
      <c r="FW69" s="2594"/>
      <c r="FX69" s="2594"/>
      <c r="FY69" s="2594"/>
      <c r="FZ69" s="2594"/>
      <c r="GA69" s="2594"/>
      <c r="GB69" s="2594"/>
      <c r="GC69" s="2594"/>
      <c r="GD69" s="2594"/>
      <c r="GE69" s="2594"/>
      <c r="GF69" s="2594"/>
      <c r="GG69" s="2594"/>
      <c r="GH69" s="2594"/>
      <c r="GI69" s="2594"/>
      <c r="GJ69" s="2594"/>
      <c r="GK69" s="2594"/>
      <c r="GL69" s="2594"/>
      <c r="GM69" s="2594"/>
      <c r="GN69" s="2594"/>
      <c r="GO69" s="2594"/>
      <c r="GP69" s="2594"/>
      <c r="GQ69" s="2594"/>
      <c r="GR69" s="2594"/>
      <c r="GS69" s="2594"/>
      <c r="GT69" s="2594"/>
      <c r="GU69" s="2594"/>
      <c r="GV69" s="2594"/>
      <c r="GW69" s="2594"/>
      <c r="GX69" s="2594"/>
      <c r="GY69" s="2594"/>
      <c r="GZ69" s="2594"/>
      <c r="HA69" s="2594"/>
      <c r="HB69" s="2594"/>
      <c r="HC69" s="2594"/>
      <c r="HD69" s="2594"/>
      <c r="HE69" s="2594"/>
      <c r="HF69" s="2594"/>
      <c r="HG69" s="2594"/>
      <c r="HH69" s="2594"/>
      <c r="HI69" s="2594"/>
      <c r="HJ69" s="2594"/>
      <c r="HK69" s="2594"/>
      <c r="HL69" s="2594"/>
      <c r="HM69" s="2594"/>
      <c r="HN69" s="2594"/>
      <c r="HO69" s="2594"/>
      <c r="HP69" s="2594"/>
      <c r="HQ69" s="2594"/>
      <c r="HR69" s="2594"/>
      <c r="HS69" s="2594"/>
      <c r="HT69" s="2594"/>
      <c r="HU69" s="2594"/>
      <c r="HV69" s="2594"/>
      <c r="HW69" s="2594"/>
      <c r="HX69" s="2594"/>
      <c r="HY69" s="2594"/>
      <c r="HZ69" s="2594"/>
      <c r="IA69" s="2594"/>
      <c r="IB69" s="2594"/>
      <c r="IC69" s="2594"/>
      <c r="ID69" s="2594"/>
      <c r="IE69" s="2594"/>
    </row>
    <row r="80" spans="1:239" ht="22.5" customHeight="1">
      <c r="A80" s="2600"/>
      <c r="B80" s="2600"/>
      <c r="C80" s="2600"/>
      <c r="D80" s="2600"/>
      <c r="E80" s="2600"/>
      <c r="F80" s="2600"/>
      <c r="G80" s="2600"/>
      <c r="H80" s="2600"/>
      <c r="I80" s="2600"/>
      <c r="J80" s="2600"/>
      <c r="K80" s="2600"/>
      <c r="L80" s="2600"/>
      <c r="M80" s="2600"/>
      <c r="N80" s="2600"/>
      <c r="O80" s="2600"/>
      <c r="P80" s="2600"/>
      <c r="Q80" s="2600"/>
      <c r="R80" s="2600"/>
      <c r="S80" s="2600"/>
      <c r="T80" s="2600"/>
      <c r="U80" s="2600"/>
      <c r="V80" s="2600"/>
      <c r="W80" s="2600"/>
      <c r="X80" s="2600"/>
      <c r="Y80" s="2600"/>
      <c r="Z80" s="2600"/>
      <c r="AA80" s="2600"/>
      <c r="AB80" s="2600"/>
      <c r="AC80" s="2600"/>
      <c r="AD80" s="2600"/>
      <c r="AE80" s="2600"/>
      <c r="AF80" s="2600"/>
      <c r="AG80" s="2600"/>
      <c r="AH80" s="2600"/>
      <c r="AI80" s="2600"/>
      <c r="AJ80" s="2600"/>
      <c r="AK80" s="2600"/>
      <c r="AL80" s="2600"/>
      <c r="AM80" s="2600"/>
      <c r="AN80" s="2600"/>
      <c r="AO80" s="2600"/>
      <c r="AP80" s="2600"/>
      <c r="AQ80" s="2600"/>
      <c r="AR80" s="2600"/>
      <c r="AS80" s="2600"/>
      <c r="AT80" s="2600"/>
      <c r="AU80" s="2600"/>
      <c r="AV80" s="2600"/>
      <c r="AW80" s="2600"/>
      <c r="AX80" s="2600"/>
      <c r="AY80" s="2600"/>
      <c r="AZ80" s="2600"/>
      <c r="BA80" s="2600"/>
      <c r="BB80" s="2600"/>
      <c r="BC80" s="2600"/>
      <c r="BD80" s="2600"/>
      <c r="BE80" s="2600"/>
      <c r="BF80" s="2600"/>
      <c r="BG80" s="2600"/>
      <c r="BH80" s="2600"/>
      <c r="BI80" s="2600"/>
      <c r="BJ80" s="2600"/>
      <c r="BK80" s="2600"/>
      <c r="BL80" s="2600"/>
      <c r="BM80" s="2600"/>
      <c r="BN80" s="2600"/>
      <c r="BO80" s="2600"/>
      <c r="BP80" s="2600"/>
      <c r="BQ80" s="2600"/>
      <c r="BR80" s="2600"/>
      <c r="BS80" s="2600"/>
      <c r="BT80" s="2600"/>
      <c r="BU80" s="2600"/>
      <c r="BV80" s="2600"/>
      <c r="BW80" s="2600"/>
      <c r="BX80" s="2600"/>
      <c r="BY80" s="2600"/>
      <c r="BZ80" s="2600"/>
      <c r="CA80" s="2600"/>
      <c r="CB80" s="2600"/>
      <c r="CC80" s="2600"/>
      <c r="CD80" s="2600"/>
      <c r="CE80" s="2601"/>
      <c r="CF80" s="2601"/>
      <c r="CG80" s="2601"/>
      <c r="CH80" s="2601"/>
      <c r="CI80" s="2601"/>
      <c r="CJ80" s="2601"/>
      <c r="CK80" s="2601"/>
      <c r="CL80" s="2601"/>
      <c r="CM80" s="2601"/>
      <c r="CN80" s="2601"/>
      <c r="CO80" s="2601"/>
    </row>
    <row r="81" spans="38:239" s="2591" customFormat="1" ht="15">
      <c r="AL81" s="2602"/>
      <c r="CE81" s="2594"/>
      <c r="CF81" s="2594"/>
      <c r="CG81" s="2594"/>
      <c r="CH81" s="2594"/>
      <c r="CI81" s="2594"/>
      <c r="CJ81" s="2594"/>
      <c r="CK81" s="2594"/>
      <c r="CL81" s="2594"/>
      <c r="CM81" s="2594"/>
      <c r="CN81" s="2594"/>
      <c r="CO81" s="2594"/>
      <c r="CP81" s="2594"/>
      <c r="CQ81" s="2594"/>
      <c r="CR81" s="2594"/>
      <c r="CS81" s="2594"/>
      <c r="CT81" s="2594"/>
      <c r="CU81" s="2594"/>
      <c r="CV81" s="2594"/>
      <c r="CW81" s="2594"/>
      <c r="CX81" s="2594"/>
      <c r="CY81" s="2594"/>
      <c r="CZ81" s="2594"/>
      <c r="DA81" s="2594"/>
      <c r="DB81" s="2594"/>
      <c r="DC81" s="2594"/>
      <c r="DD81" s="2594"/>
      <c r="DE81" s="2594"/>
      <c r="DF81" s="2594"/>
      <c r="DG81" s="2594"/>
      <c r="DH81" s="2594"/>
      <c r="DI81" s="2594"/>
      <c r="DJ81" s="2594"/>
      <c r="DK81" s="2594"/>
      <c r="DL81" s="2594"/>
      <c r="DM81" s="2594"/>
      <c r="DN81" s="2594"/>
      <c r="DO81" s="2594"/>
      <c r="DP81" s="2594"/>
      <c r="DQ81" s="2594"/>
      <c r="DR81" s="2594"/>
      <c r="DS81" s="2594"/>
      <c r="DT81" s="2594"/>
      <c r="DU81" s="2594"/>
      <c r="DV81" s="2594"/>
      <c r="DW81" s="2594"/>
      <c r="DX81" s="2594"/>
      <c r="DY81" s="2594"/>
      <c r="DZ81" s="2594"/>
      <c r="EA81" s="2594"/>
      <c r="EB81" s="2594"/>
      <c r="EC81" s="2594"/>
      <c r="ED81" s="2594"/>
      <c r="EE81" s="2594"/>
      <c r="EF81" s="2594"/>
      <c r="EG81" s="2594"/>
      <c r="EH81" s="2594"/>
      <c r="EI81" s="2594"/>
      <c r="EJ81" s="2594"/>
      <c r="EK81" s="2594"/>
      <c r="EL81" s="2594"/>
      <c r="EM81" s="2594"/>
      <c r="EN81" s="2594"/>
      <c r="EO81" s="2594"/>
      <c r="EP81" s="2594"/>
      <c r="EQ81" s="2594"/>
      <c r="ER81" s="2594"/>
      <c r="ES81" s="2594"/>
      <c r="ET81" s="2594"/>
      <c r="EU81" s="2594"/>
      <c r="EV81" s="2594"/>
      <c r="EW81" s="2594"/>
      <c r="EX81" s="2594"/>
      <c r="EY81" s="2594"/>
      <c r="EZ81" s="2594"/>
      <c r="FA81" s="2594"/>
      <c r="FB81" s="2594"/>
      <c r="FC81" s="2594"/>
      <c r="FD81" s="2594"/>
      <c r="FE81" s="2594"/>
      <c r="FF81" s="2594"/>
      <c r="FG81" s="2594"/>
      <c r="FH81" s="2594"/>
      <c r="FI81" s="2594"/>
      <c r="FJ81" s="2594"/>
      <c r="FK81" s="2594"/>
      <c r="FL81" s="2594"/>
      <c r="FM81" s="2594"/>
      <c r="FN81" s="2594"/>
      <c r="FO81" s="2594"/>
      <c r="FP81" s="2594"/>
      <c r="FQ81" s="2594"/>
      <c r="FR81" s="2594"/>
      <c r="FS81" s="2594"/>
      <c r="FT81" s="2594"/>
      <c r="FU81" s="2594"/>
      <c r="FV81" s="2594"/>
      <c r="FW81" s="2594"/>
      <c r="FX81" s="2594"/>
      <c r="FY81" s="2594"/>
      <c r="FZ81" s="2594"/>
      <c r="GA81" s="2594"/>
      <c r="GB81" s="2594"/>
      <c r="GC81" s="2594"/>
      <c r="GD81" s="2594"/>
      <c r="GE81" s="2594"/>
      <c r="GF81" s="2594"/>
      <c r="GG81" s="2594"/>
      <c r="GH81" s="2594"/>
      <c r="GI81" s="2594"/>
      <c r="GJ81" s="2594"/>
      <c r="GK81" s="2594"/>
      <c r="GL81" s="2594"/>
      <c r="GM81" s="2594"/>
      <c r="GN81" s="2594"/>
      <c r="GO81" s="2594"/>
      <c r="GP81" s="2594"/>
      <c r="GQ81" s="2594"/>
      <c r="GR81" s="2594"/>
      <c r="GS81" s="2594"/>
      <c r="GT81" s="2594"/>
      <c r="GU81" s="2594"/>
      <c r="GV81" s="2594"/>
      <c r="GW81" s="2594"/>
      <c r="GX81" s="2594"/>
      <c r="GY81" s="2594"/>
      <c r="GZ81" s="2594"/>
      <c r="HA81" s="2594"/>
      <c r="HB81" s="2594"/>
      <c r="HC81" s="2594"/>
      <c r="HD81" s="2594"/>
      <c r="HE81" s="2594"/>
      <c r="HF81" s="2594"/>
      <c r="HG81" s="2594"/>
      <c r="HH81" s="2594"/>
      <c r="HI81" s="2594"/>
      <c r="HJ81" s="2594"/>
      <c r="HK81" s="2594"/>
      <c r="HL81" s="2594"/>
      <c r="HM81" s="2594"/>
      <c r="HN81" s="2594"/>
      <c r="HO81" s="2594"/>
      <c r="HP81" s="2594"/>
      <c r="HQ81" s="2594"/>
      <c r="HR81" s="2594"/>
      <c r="HS81" s="2594"/>
      <c r="HT81" s="2594"/>
      <c r="HU81" s="2594"/>
      <c r="HV81" s="2594"/>
      <c r="HW81" s="2594"/>
      <c r="HX81" s="2594"/>
      <c r="HY81" s="2594"/>
      <c r="HZ81" s="2594"/>
      <c r="IA81" s="2594"/>
      <c r="IB81" s="2594"/>
      <c r="IC81" s="2594"/>
      <c r="ID81" s="2594"/>
      <c r="IE81" s="2594"/>
    </row>
  </sheetData>
  <mergeCells count="69">
    <mergeCell ref="B45:B48"/>
    <mergeCell ref="B50:B53"/>
    <mergeCell ref="B55:B58"/>
    <mergeCell ref="B60:B63"/>
    <mergeCell ref="B65:B68"/>
    <mergeCell ref="B14:B18"/>
    <mergeCell ref="B20:B23"/>
    <mergeCell ref="B25:B28"/>
    <mergeCell ref="B30:B33"/>
    <mergeCell ref="B35:B38"/>
    <mergeCell ref="B40:B43"/>
    <mergeCell ref="HE13:HF13"/>
    <mergeCell ref="HJ13:HK13"/>
    <mergeCell ref="HO13:HP13"/>
    <mergeCell ref="HT13:HU13"/>
    <mergeCell ref="HY13:HZ13"/>
    <mergeCell ref="ID13:IE13"/>
    <mergeCell ref="GA13:GB13"/>
    <mergeCell ref="GF13:GG13"/>
    <mergeCell ref="GK13:GL13"/>
    <mergeCell ref="GP13:GQ13"/>
    <mergeCell ref="GU13:GV13"/>
    <mergeCell ref="GZ13:HA13"/>
    <mergeCell ref="EW13:EX13"/>
    <mergeCell ref="FB13:FC13"/>
    <mergeCell ref="FG13:FH13"/>
    <mergeCell ref="FL13:FM13"/>
    <mergeCell ref="FQ13:FR13"/>
    <mergeCell ref="FV13:FW13"/>
    <mergeCell ref="DS13:DT13"/>
    <mergeCell ref="DX13:DY13"/>
    <mergeCell ref="EC13:ED13"/>
    <mergeCell ref="EH13:EI13"/>
    <mergeCell ref="EM13:EN13"/>
    <mergeCell ref="ER13:ES13"/>
    <mergeCell ref="CO13:CP13"/>
    <mergeCell ref="CT13:CU13"/>
    <mergeCell ref="CY13:CZ13"/>
    <mergeCell ref="DD13:DE13"/>
    <mergeCell ref="DI13:DJ13"/>
    <mergeCell ref="DN13:DO13"/>
    <mergeCell ref="BP13:BQ13"/>
    <mergeCell ref="BS13:BT13"/>
    <mergeCell ref="BU13:BV13"/>
    <mergeCell ref="BZ13:CA13"/>
    <mergeCell ref="CE13:CF13"/>
    <mergeCell ref="CJ13:CK13"/>
    <mergeCell ref="AL13:AM13"/>
    <mergeCell ref="AQ13:AR13"/>
    <mergeCell ref="AV13:AW13"/>
    <mergeCell ref="BA13:BB13"/>
    <mergeCell ref="BF13:BG13"/>
    <mergeCell ref="BK13:BL13"/>
    <mergeCell ref="A7:B7"/>
    <mergeCell ref="A8:B8"/>
    <mergeCell ref="AB9:BD11"/>
    <mergeCell ref="C13:D13"/>
    <mergeCell ref="H13:I13"/>
    <mergeCell ref="M13:N13"/>
    <mergeCell ref="R13:S13"/>
    <mergeCell ref="W13:X13"/>
    <mergeCell ref="AB13:AC13"/>
    <mergeCell ref="AG13:AH13"/>
    <mergeCell ref="A1:CO1"/>
    <mergeCell ref="A2:CO2"/>
    <mergeCell ref="A3:CO3"/>
    <mergeCell ref="A5:B5"/>
    <mergeCell ref="D5:CJ5"/>
    <mergeCell ref="A6:B6"/>
  </mergeCells>
  <pageMargins left="0.43307086614173229" right="0.19685039370078741" top="0.23622047244094491" bottom="0.15748031496062992" header="0" footer="0"/>
  <pageSetup scale="58" orientation="landscape" r:id="rId1"/>
  <headerFooter alignWithMargins="0">
    <oddHeader>&amp;R&amp;"Arial,Negrita"&amp;12&amp;K000000FORMATO E.P. 015.1</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R35"/>
  <sheetViews>
    <sheetView tabSelected="1" view="pageBreakPreview" zoomScale="115" zoomScaleNormal="40" zoomScaleSheetLayoutView="115" zoomScalePageLayoutView="40" workbookViewId="0">
      <selection activeCell="D6" sqref="D6:D7"/>
    </sheetView>
  </sheetViews>
  <sheetFormatPr baseColWidth="10" defaultRowHeight="15"/>
  <cols>
    <col min="1" max="18" width="8.140625" customWidth="1"/>
  </cols>
  <sheetData>
    <row r="1" spans="1:18" ht="15.75">
      <c r="A1" s="450"/>
      <c r="B1" s="450"/>
      <c r="C1" s="450"/>
      <c r="D1" s="450"/>
      <c r="E1" s="450"/>
      <c r="F1" s="450"/>
      <c r="G1" s="450"/>
      <c r="H1" s="450"/>
      <c r="I1" s="450"/>
      <c r="J1" s="450"/>
      <c r="K1" s="450"/>
      <c r="L1" s="450"/>
      <c r="M1" s="450"/>
      <c r="N1" s="450"/>
      <c r="O1" s="450"/>
      <c r="P1" s="450"/>
      <c r="Q1" s="450"/>
      <c r="R1" s="450"/>
    </row>
    <row r="2" spans="1:18" ht="15.75">
      <c r="A2" s="450"/>
      <c r="B2" s="450"/>
      <c r="C2" s="450"/>
      <c r="D2" s="450"/>
      <c r="E2" s="450"/>
      <c r="F2" s="450"/>
      <c r="G2" s="450"/>
      <c r="H2" s="450"/>
      <c r="I2" s="450"/>
      <c r="J2" s="450"/>
      <c r="K2" s="450"/>
      <c r="L2" s="450"/>
      <c r="M2" s="450"/>
      <c r="N2" s="450"/>
      <c r="O2" s="450"/>
      <c r="P2" s="450"/>
      <c r="Q2" s="450"/>
      <c r="R2" s="450"/>
    </row>
    <row r="3" spans="1:18" ht="15.75">
      <c r="A3" s="375"/>
      <c r="B3" s="375"/>
      <c r="C3" s="375"/>
      <c r="D3" s="375"/>
      <c r="E3" s="375"/>
      <c r="F3" s="375"/>
      <c r="G3" s="375"/>
      <c r="H3" s="375"/>
      <c r="I3" s="375"/>
      <c r="J3" s="375"/>
      <c r="K3" s="375"/>
      <c r="L3" s="375"/>
      <c r="M3" s="375"/>
      <c r="N3" s="375"/>
      <c r="O3" s="375"/>
      <c r="P3" s="375"/>
      <c r="Q3" s="375"/>
      <c r="R3" s="375"/>
    </row>
    <row r="5" spans="1:18" ht="45" customHeight="1">
      <c r="A5" s="2603" t="e">
        <f>#REF!</f>
        <v>#REF!</v>
      </c>
      <c r="B5" s="2604" t="e">
        <f>#REF!</f>
        <v>#REF!</v>
      </c>
      <c r="C5" s="2604"/>
      <c r="D5" s="2604"/>
      <c r="E5" s="2604"/>
      <c r="F5" s="2604"/>
      <c r="G5" s="2604"/>
      <c r="H5" s="2604"/>
      <c r="I5" s="2604"/>
      <c r="J5" s="2604"/>
      <c r="K5" s="2604"/>
      <c r="L5" s="2604"/>
      <c r="M5" s="2604"/>
      <c r="N5" s="2604"/>
      <c r="O5" s="2604"/>
      <c r="P5" s="2604"/>
      <c r="Q5" s="2604"/>
      <c r="R5" s="2605"/>
    </row>
    <row r="6" spans="1:18">
      <c r="A6" s="2606" t="e">
        <f>#REF!</f>
        <v>#REF!</v>
      </c>
      <c r="C6" s="2606" t="e">
        <f>#REF!</f>
        <v>#REF!</v>
      </c>
      <c r="D6" s="2607"/>
      <c r="E6" s="2607"/>
      <c r="F6" s="2607"/>
      <c r="G6" s="2607"/>
      <c r="H6" s="2605"/>
      <c r="I6" s="2605"/>
      <c r="J6" s="2605"/>
      <c r="K6" s="2605"/>
      <c r="L6" s="2605"/>
      <c r="M6" s="2605"/>
      <c r="N6" s="2605"/>
      <c r="O6" s="2605"/>
      <c r="P6" s="2605"/>
      <c r="Q6" s="2605"/>
      <c r="R6" s="2605"/>
    </row>
    <row r="7" spans="1:18">
      <c r="A7" s="2606" t="e">
        <f>#REF!</f>
        <v>#REF!</v>
      </c>
      <c r="C7" s="2606" t="e">
        <f>#REF!</f>
        <v>#REF!</v>
      </c>
      <c r="D7" s="2607"/>
      <c r="E7" s="2607"/>
      <c r="F7" s="2607"/>
      <c r="G7" s="2607"/>
      <c r="H7" s="2605"/>
      <c r="I7" s="2605"/>
      <c r="J7" s="2605"/>
      <c r="K7" s="2605"/>
      <c r="L7" s="2605"/>
      <c r="M7" s="2605"/>
      <c r="N7" s="2605"/>
      <c r="O7" s="2605"/>
      <c r="P7" s="2605"/>
      <c r="Q7" s="2605"/>
      <c r="R7" s="2605"/>
    </row>
    <row r="8" spans="1:18">
      <c r="A8" s="2606" t="e">
        <f>#REF!</f>
        <v>#REF!</v>
      </c>
      <c r="C8" s="2606" t="e">
        <f>#REF!</f>
        <v>#REF!</v>
      </c>
      <c r="D8" s="2607"/>
      <c r="E8" s="2607"/>
      <c r="F8" s="2607"/>
      <c r="G8" s="2607"/>
      <c r="H8" s="2605"/>
      <c r="I8" s="2605"/>
      <c r="J8" s="2605"/>
      <c r="K8" s="2605"/>
      <c r="L8" s="2605"/>
      <c r="M8" s="2605"/>
      <c r="N8" s="2605"/>
      <c r="O8" s="2605"/>
      <c r="P8" s="2605"/>
      <c r="Q8" s="2605"/>
      <c r="R8" s="2605"/>
    </row>
    <row r="35" spans="3:16">
      <c r="C35" s="1676" t="s">
        <v>1199</v>
      </c>
      <c r="D35" s="1676"/>
      <c r="E35" s="1676"/>
      <c r="F35" s="1676"/>
      <c r="G35" s="1676"/>
      <c r="H35" s="1676"/>
      <c r="I35" s="1676"/>
      <c r="J35" s="1676"/>
      <c r="K35" s="1676"/>
      <c r="L35" s="1676"/>
      <c r="M35" s="1676"/>
      <c r="N35" s="1676"/>
      <c r="O35" s="1676"/>
      <c r="P35" s="1676"/>
    </row>
  </sheetData>
  <mergeCells count="5">
    <mergeCell ref="A1:R1"/>
    <mergeCell ref="A2:R2"/>
    <mergeCell ref="A3:R3"/>
    <mergeCell ref="B5:Q5"/>
    <mergeCell ref="C35:P35"/>
  </mergeCells>
  <printOptions horizontalCentered="1" verticalCentered="1"/>
  <pageMargins left="0.31496062992125984" right="0.19685039370078741" top="0.19685039370078741" bottom="0.19685039370078741" header="0" footer="0"/>
  <pageSetup scale="69" orientation="portrait" r:id="rId1"/>
  <headerFooter>
    <oddHeader>&amp;R&amp;"Arial,Negrita"&amp;12&amp;K000000FORMATO E.P. 015.9</oddHeader>
  </headerFooter>
  <colBreaks count="1" manualBreakCount="1">
    <brk id="1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6"/>
  <sheetViews>
    <sheetView view="pageBreakPreview" zoomScale="75" zoomScaleNormal="75" zoomScaleSheetLayoutView="40" zoomScalePageLayoutView="75" workbookViewId="0">
      <selection activeCell="B10" sqref="B10:H10"/>
    </sheetView>
  </sheetViews>
  <sheetFormatPr baseColWidth="10" defaultColWidth="10.85546875" defaultRowHeight="12.75"/>
  <cols>
    <col min="1" max="11" width="25.42578125" style="8" customWidth="1"/>
    <col min="12" max="16384" width="10.85546875" style="8"/>
  </cols>
  <sheetData>
    <row r="1" spans="1:29" s="1" customFormat="1" ht="40.5" customHeight="1">
      <c r="A1" s="430"/>
      <c r="B1" s="430"/>
      <c r="C1" s="430"/>
      <c r="D1" s="431"/>
      <c r="E1" s="431"/>
      <c r="F1" s="431"/>
      <c r="G1" s="431"/>
      <c r="H1" s="431"/>
      <c r="I1" s="430"/>
      <c r="J1" s="430"/>
      <c r="K1" s="430"/>
      <c r="L1" s="194"/>
    </row>
    <row r="2" spans="1:29" s="1" customFormat="1" ht="40.5" customHeight="1">
      <c r="A2" s="428"/>
      <c r="B2" s="428"/>
      <c r="C2" s="428"/>
      <c r="D2" s="429"/>
      <c r="E2" s="429"/>
      <c r="F2" s="429"/>
      <c r="G2" s="429"/>
      <c r="H2" s="429"/>
      <c r="I2" s="428"/>
      <c r="J2" s="428"/>
      <c r="K2" s="428"/>
      <c r="L2" s="194"/>
    </row>
    <row r="3" spans="1:29" s="1" customFormat="1" ht="40.5" customHeight="1">
      <c r="A3" s="428"/>
      <c r="B3" s="428"/>
      <c r="C3" s="428"/>
      <c r="D3" s="429"/>
      <c r="E3" s="429"/>
      <c r="F3" s="429"/>
      <c r="G3" s="429"/>
      <c r="H3" s="429"/>
      <c r="I3" s="428"/>
      <c r="J3" s="428"/>
      <c r="K3" s="428"/>
      <c r="L3" s="194"/>
    </row>
    <row r="4" spans="1:29" s="1" customFormat="1" ht="17.100000000000001" customHeight="1">
      <c r="A4" s="427"/>
      <c r="B4" s="427"/>
      <c r="C4" s="427"/>
      <c r="D4" s="427"/>
      <c r="E4" s="427"/>
      <c r="F4" s="427"/>
      <c r="G4" s="427"/>
      <c r="H4" s="427"/>
      <c r="I4" s="427"/>
      <c r="J4" s="427"/>
      <c r="K4" s="427"/>
      <c r="L4" s="194"/>
    </row>
    <row r="5" spans="1:29" s="171" customFormat="1" ht="12.95" customHeight="1">
      <c r="A5" s="424"/>
      <c r="B5" s="424"/>
      <c r="C5" s="424"/>
      <c r="D5" s="424"/>
      <c r="E5" s="423" t="s">
        <v>80</v>
      </c>
      <c r="F5" s="423"/>
      <c r="G5" s="423"/>
      <c r="H5" s="422"/>
      <c r="I5" s="422"/>
      <c r="J5" s="422"/>
      <c r="K5" s="422"/>
    </row>
    <row r="6" spans="1:29" ht="12.95" customHeight="1">
      <c r="A6" s="426"/>
      <c r="B6" s="426"/>
      <c r="C6" s="426"/>
      <c r="D6" s="426"/>
      <c r="E6" s="423"/>
      <c r="F6" s="423"/>
      <c r="G6" s="423"/>
      <c r="H6" s="425"/>
      <c r="I6" s="425"/>
      <c r="J6" s="425"/>
      <c r="K6" s="425"/>
    </row>
    <row r="7" spans="1:29" s="171" customFormat="1" ht="12.95" customHeight="1">
      <c r="A7" s="424"/>
      <c r="B7" s="424"/>
      <c r="C7" s="424"/>
      <c r="D7" s="424"/>
      <c r="E7" s="423"/>
      <c r="F7" s="423"/>
      <c r="G7" s="423"/>
      <c r="H7" s="422"/>
      <c r="I7" s="422"/>
      <c r="J7" s="422"/>
      <c r="K7" s="422"/>
    </row>
    <row r="8" spans="1:29" s="418" customFormat="1" ht="59.1" customHeight="1">
      <c r="A8" s="259" t="s">
        <v>0</v>
      </c>
      <c r="B8" s="421"/>
      <c r="C8" s="421"/>
      <c r="D8" s="421"/>
      <c r="E8" s="421"/>
      <c r="F8" s="421"/>
      <c r="G8" s="421"/>
      <c r="H8" s="421"/>
      <c r="I8" s="421"/>
      <c r="J8" s="420"/>
      <c r="K8" s="420"/>
      <c r="L8" s="419"/>
    </row>
    <row r="9" spans="1:29" s="412" customFormat="1" ht="22.5" customHeight="1">
      <c r="A9" s="259" t="s">
        <v>44</v>
      </c>
      <c r="B9" s="417">
        <f>'F. 2.3'!B11:D11</f>
        <v>0</v>
      </c>
      <c r="C9" s="417"/>
      <c r="D9" s="415"/>
      <c r="E9" s="415"/>
      <c r="F9" s="415"/>
      <c r="G9" s="415"/>
      <c r="H9" s="415"/>
      <c r="I9" s="415"/>
      <c r="J9" s="414"/>
      <c r="K9" s="414"/>
      <c r="L9" s="413"/>
      <c r="M9" s="413"/>
      <c r="N9" s="413"/>
      <c r="O9" s="413"/>
      <c r="P9" s="413"/>
      <c r="Q9" s="413"/>
      <c r="R9" s="413"/>
      <c r="S9" s="413"/>
      <c r="T9" s="413"/>
      <c r="U9" s="413"/>
      <c r="V9" s="413"/>
      <c r="W9" s="413"/>
      <c r="X9" s="413"/>
      <c r="Y9" s="413"/>
    </row>
    <row r="10" spans="1:29" s="412" customFormat="1" ht="22.5" customHeight="1">
      <c r="A10" s="259" t="s">
        <v>21</v>
      </c>
      <c r="B10" s="416">
        <f>'F. 2.3'!B12:D12</f>
        <v>0</v>
      </c>
      <c r="C10" s="416"/>
      <c r="D10" s="415"/>
      <c r="E10" s="415"/>
      <c r="F10" s="415"/>
      <c r="G10" s="415"/>
      <c r="H10" s="415"/>
      <c r="I10" s="415"/>
      <c r="J10" s="414"/>
      <c r="K10" s="414"/>
      <c r="L10" s="413"/>
      <c r="M10" s="413"/>
      <c r="N10" s="413"/>
      <c r="O10" s="413"/>
      <c r="P10" s="413"/>
      <c r="Q10" s="413"/>
      <c r="R10" s="413"/>
      <c r="S10" s="413"/>
      <c r="T10" s="413"/>
      <c r="U10" s="413"/>
      <c r="V10" s="413"/>
      <c r="W10" s="413"/>
      <c r="X10" s="413"/>
      <c r="Y10" s="413"/>
    </row>
    <row r="11" spans="1:29" s="412" customFormat="1" ht="22.5" customHeight="1">
      <c r="A11" s="259" t="s">
        <v>22</v>
      </c>
      <c r="B11" s="416" t="str">
        <f>'F. 2.3'!B13:D13</f>
        <v>XXXXXXX</v>
      </c>
      <c r="C11" s="416"/>
      <c r="D11" s="415"/>
      <c r="E11" s="415"/>
      <c r="F11" s="415"/>
      <c r="G11" s="415"/>
      <c r="H11" s="415"/>
      <c r="I11" s="415"/>
      <c r="J11" s="414"/>
      <c r="K11" s="414"/>
      <c r="L11" s="413"/>
      <c r="M11" s="413"/>
      <c r="N11" s="413"/>
      <c r="O11" s="413"/>
      <c r="P11" s="413"/>
      <c r="Q11" s="413"/>
      <c r="R11" s="413"/>
      <c r="S11" s="413"/>
      <c r="T11" s="413"/>
      <c r="U11" s="413"/>
      <c r="V11" s="413"/>
      <c r="W11" s="413"/>
      <c r="X11" s="413"/>
      <c r="Y11" s="413"/>
    </row>
    <row r="12" spans="1:29" s="171" customFormat="1" ht="15">
      <c r="A12" s="353"/>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row>
    <row r="13" spans="1:29" s="171" customFormat="1" ht="12" customHeight="1">
      <c r="A13" s="353"/>
      <c r="B13" s="29"/>
      <c r="C13" s="29"/>
      <c r="D13" s="29"/>
      <c r="E13" s="30"/>
      <c r="F13" s="30"/>
      <c r="G13" s="30"/>
      <c r="H13" s="352"/>
      <c r="I13" s="352"/>
      <c r="J13" s="352"/>
      <c r="K13" s="352"/>
      <c r="L13" s="352"/>
      <c r="M13" s="352"/>
      <c r="N13" s="352"/>
      <c r="O13" s="352"/>
      <c r="P13" s="352"/>
      <c r="Q13" s="352"/>
      <c r="R13" s="352"/>
      <c r="S13" s="352"/>
      <c r="T13" s="352"/>
      <c r="U13" s="352"/>
      <c r="V13" s="352"/>
      <c r="W13" s="352"/>
      <c r="X13" s="352"/>
      <c r="Y13" s="352"/>
      <c r="Z13" s="352"/>
      <c r="AA13" s="352"/>
      <c r="AB13" s="352"/>
      <c r="AC13" s="351"/>
    </row>
    <row r="14" spans="1:29" ht="12.75" customHeight="1">
      <c r="A14" s="411"/>
      <c r="B14" s="411"/>
      <c r="C14" s="411"/>
      <c r="D14" s="410"/>
      <c r="E14" s="410"/>
      <c r="F14" s="410"/>
      <c r="G14" s="410"/>
      <c r="H14" s="410"/>
      <c r="I14" s="410"/>
      <c r="J14" s="410"/>
      <c r="K14" s="410"/>
    </row>
    <row r="15" spans="1:29" ht="48.75" customHeight="1">
      <c r="A15" s="399" t="s">
        <v>79</v>
      </c>
      <c r="B15" s="398"/>
      <c r="C15" s="398"/>
      <c r="D15" s="398"/>
      <c r="E15" s="397"/>
      <c r="F15" s="393"/>
      <c r="G15" s="399" t="s">
        <v>78</v>
      </c>
      <c r="H15" s="398"/>
      <c r="I15" s="398"/>
      <c r="J15" s="398"/>
      <c r="K15" s="397"/>
    </row>
    <row r="16" spans="1:29" ht="48.75" customHeight="1">
      <c r="A16" s="396"/>
      <c r="B16" s="395"/>
      <c r="C16" s="395"/>
      <c r="D16" s="395"/>
      <c r="E16" s="394"/>
      <c r="F16" s="393"/>
      <c r="G16" s="396"/>
      <c r="H16" s="395"/>
      <c r="I16" s="395"/>
      <c r="J16" s="395"/>
      <c r="K16" s="394"/>
    </row>
    <row r="17" spans="1:11" ht="48.75" customHeight="1">
      <c r="A17" s="396"/>
      <c r="B17" s="395"/>
      <c r="C17" s="395"/>
      <c r="D17" s="395"/>
      <c r="E17" s="394"/>
      <c r="F17" s="393"/>
      <c r="G17" s="396"/>
      <c r="H17" s="395"/>
      <c r="I17" s="395"/>
      <c r="J17" s="395"/>
      <c r="K17" s="394"/>
    </row>
    <row r="18" spans="1:11" ht="48.75" customHeight="1">
      <c r="A18" s="396"/>
      <c r="B18" s="395"/>
      <c r="C18" s="395"/>
      <c r="D18" s="395"/>
      <c r="E18" s="394"/>
      <c r="F18" s="393"/>
      <c r="G18" s="396"/>
      <c r="H18" s="395"/>
      <c r="I18" s="395"/>
      <c r="J18" s="395"/>
      <c r="K18" s="394"/>
    </row>
    <row r="19" spans="1:11" ht="48.75" customHeight="1">
      <c r="A19" s="396"/>
      <c r="B19" s="395"/>
      <c r="C19" s="395"/>
      <c r="D19" s="395"/>
      <c r="E19" s="394"/>
      <c r="F19" s="393"/>
      <c r="G19" s="396"/>
      <c r="H19" s="395"/>
      <c r="I19" s="395"/>
      <c r="J19" s="395"/>
      <c r="K19" s="394"/>
    </row>
    <row r="20" spans="1:11" ht="48.75" customHeight="1">
      <c r="A20" s="396"/>
      <c r="B20" s="395"/>
      <c r="C20" s="395"/>
      <c r="D20" s="395"/>
      <c r="E20" s="394"/>
      <c r="F20" s="393"/>
      <c r="G20" s="396"/>
      <c r="H20" s="395"/>
      <c r="I20" s="395"/>
      <c r="J20" s="395"/>
      <c r="K20" s="394"/>
    </row>
    <row r="21" spans="1:11" ht="48.75" customHeight="1">
      <c r="A21" s="396"/>
      <c r="B21" s="395"/>
      <c r="C21" s="395"/>
      <c r="D21" s="395"/>
      <c r="E21" s="394"/>
      <c r="F21" s="393"/>
      <c r="G21" s="396"/>
      <c r="H21" s="395"/>
      <c r="I21" s="395"/>
      <c r="J21" s="395"/>
      <c r="K21" s="394"/>
    </row>
    <row r="22" spans="1:11" ht="48.75" customHeight="1">
      <c r="A22" s="392"/>
      <c r="B22" s="391"/>
      <c r="C22" s="391"/>
      <c r="D22" s="391"/>
      <c r="E22" s="390"/>
      <c r="F22" s="393"/>
      <c r="G22" s="392"/>
      <c r="H22" s="391"/>
      <c r="I22" s="391"/>
      <c r="J22" s="391"/>
      <c r="K22" s="390"/>
    </row>
    <row r="23" spans="1:11" ht="48.75" customHeight="1">
      <c r="A23" s="409"/>
      <c r="B23" s="408"/>
      <c r="C23" s="407"/>
      <c r="D23" s="406"/>
      <c r="E23" s="403"/>
      <c r="F23" s="393"/>
      <c r="G23" s="405"/>
      <c r="H23" s="404"/>
      <c r="I23" s="404"/>
      <c r="J23" s="404"/>
      <c r="K23" s="403"/>
    </row>
    <row r="24" spans="1:11" ht="48.75" customHeight="1">
      <c r="A24" s="402"/>
      <c r="B24" s="402"/>
      <c r="C24" s="401"/>
      <c r="D24" s="400"/>
      <c r="E24" s="393"/>
      <c r="F24" s="393"/>
      <c r="G24" s="393"/>
      <c r="H24" s="393"/>
      <c r="I24" s="393"/>
      <c r="J24" s="393"/>
      <c r="K24" s="393"/>
    </row>
    <row r="25" spans="1:11" ht="48.75" customHeight="1">
      <c r="A25" s="399" t="s">
        <v>77</v>
      </c>
      <c r="B25" s="398"/>
      <c r="C25" s="398"/>
      <c r="D25" s="398"/>
      <c r="E25" s="397"/>
      <c r="F25" s="393"/>
      <c r="G25" s="399" t="s">
        <v>76</v>
      </c>
      <c r="H25" s="398"/>
      <c r="I25" s="398"/>
      <c r="J25" s="398"/>
      <c r="K25" s="397"/>
    </row>
    <row r="26" spans="1:11" ht="48.75" customHeight="1">
      <c r="A26" s="396"/>
      <c r="B26" s="395"/>
      <c r="C26" s="395"/>
      <c r="D26" s="395"/>
      <c r="E26" s="394"/>
      <c r="F26" s="393"/>
      <c r="G26" s="396"/>
      <c r="H26" s="395"/>
      <c r="I26" s="395"/>
      <c r="J26" s="395"/>
      <c r="K26" s="394"/>
    </row>
    <row r="27" spans="1:11" ht="48.75" customHeight="1">
      <c r="A27" s="396"/>
      <c r="B27" s="395"/>
      <c r="C27" s="395"/>
      <c r="D27" s="395"/>
      <c r="E27" s="394"/>
      <c r="F27" s="393"/>
      <c r="G27" s="396"/>
      <c r="H27" s="395"/>
      <c r="I27" s="395"/>
      <c r="J27" s="395"/>
      <c r="K27" s="394"/>
    </row>
    <row r="28" spans="1:11" ht="48.75" customHeight="1">
      <c r="A28" s="396"/>
      <c r="B28" s="395"/>
      <c r="C28" s="395"/>
      <c r="D28" s="395"/>
      <c r="E28" s="394"/>
      <c r="F28" s="393"/>
      <c r="G28" s="396"/>
      <c r="H28" s="395"/>
      <c r="I28" s="395"/>
      <c r="J28" s="395"/>
      <c r="K28" s="394"/>
    </row>
    <row r="29" spans="1:11" ht="48.75" customHeight="1">
      <c r="A29" s="396"/>
      <c r="B29" s="395"/>
      <c r="C29" s="395"/>
      <c r="D29" s="395"/>
      <c r="E29" s="394"/>
      <c r="F29" s="393"/>
      <c r="G29" s="396"/>
      <c r="H29" s="395"/>
      <c r="I29" s="395"/>
      <c r="J29" s="395"/>
      <c r="K29" s="394"/>
    </row>
    <row r="30" spans="1:11" ht="48.75" customHeight="1">
      <c r="A30" s="396"/>
      <c r="B30" s="395"/>
      <c r="C30" s="395"/>
      <c r="D30" s="395"/>
      <c r="E30" s="394"/>
      <c r="F30" s="393"/>
      <c r="G30" s="396"/>
      <c r="H30" s="395"/>
      <c r="I30" s="395"/>
      <c r="J30" s="395"/>
      <c r="K30" s="394"/>
    </row>
    <row r="31" spans="1:11" ht="48.75" customHeight="1">
      <c r="A31" s="396"/>
      <c r="B31" s="395"/>
      <c r="C31" s="395"/>
      <c r="D31" s="395"/>
      <c r="E31" s="394"/>
      <c r="F31" s="393"/>
      <c r="G31" s="396"/>
      <c r="H31" s="395"/>
      <c r="I31" s="395"/>
      <c r="J31" s="395"/>
      <c r="K31" s="394"/>
    </row>
    <row r="32" spans="1:11" ht="48.75" customHeight="1">
      <c r="A32" s="392"/>
      <c r="B32" s="391"/>
      <c r="C32" s="391"/>
      <c r="D32" s="391"/>
      <c r="E32" s="390"/>
      <c r="F32" s="393"/>
      <c r="G32" s="392"/>
      <c r="H32" s="391"/>
      <c r="I32" s="391"/>
      <c r="J32" s="391"/>
      <c r="K32" s="390"/>
    </row>
    <row r="33" spans="1:11" ht="54.75" customHeight="1">
      <c r="A33" s="389"/>
      <c r="B33" s="388"/>
      <c r="C33" s="388"/>
      <c r="D33" s="387"/>
      <c r="E33" s="386"/>
      <c r="F33" s="385"/>
      <c r="G33" s="384"/>
      <c r="H33" s="383"/>
      <c r="I33" s="383"/>
      <c r="J33" s="383"/>
      <c r="K33" s="382"/>
    </row>
    <row r="34" spans="1:11" ht="23.25" customHeight="1">
      <c r="A34" s="381"/>
      <c r="B34" s="381"/>
      <c r="C34" s="381"/>
      <c r="D34" s="380"/>
      <c r="E34" s="380"/>
      <c r="F34" s="380"/>
      <c r="G34" s="379"/>
      <c r="H34" s="379"/>
      <c r="I34" s="379"/>
      <c r="J34" s="379"/>
      <c r="K34" s="379"/>
    </row>
    <row r="35" spans="1:11" ht="23.25" customHeight="1">
      <c r="A35" s="378" t="s">
        <v>32</v>
      </c>
      <c r="B35" s="24"/>
      <c r="C35" s="24"/>
      <c r="D35" s="24"/>
      <c r="E35" s="24"/>
      <c r="F35" s="24"/>
      <c r="G35" s="24"/>
      <c r="H35" s="24"/>
      <c r="I35" s="24"/>
      <c r="J35" s="24"/>
      <c r="K35" s="24"/>
    </row>
    <row r="36" spans="1:11" ht="23.25" customHeight="1">
      <c r="A36" s="6"/>
      <c r="B36" s="6"/>
      <c r="C36" s="6"/>
      <c r="D36" s="6"/>
      <c r="E36" s="6"/>
      <c r="F36" s="6"/>
      <c r="G36" s="6"/>
      <c r="H36" s="6"/>
      <c r="I36" s="6"/>
      <c r="J36" s="6"/>
      <c r="K36" s="6"/>
    </row>
    <row r="37" spans="1:11" ht="23.25" customHeight="1">
      <c r="A37" s="6"/>
      <c r="B37" s="6"/>
      <c r="C37" s="6"/>
      <c r="D37" s="6"/>
      <c r="E37" s="6"/>
      <c r="F37" s="6"/>
      <c r="G37" s="6"/>
      <c r="H37" s="6"/>
      <c r="I37" s="6"/>
      <c r="J37" s="6"/>
      <c r="K37" s="6"/>
    </row>
    <row r="38" spans="1:11" ht="23.25" customHeight="1">
      <c r="A38" s="6"/>
      <c r="B38" s="6"/>
      <c r="C38" s="6"/>
      <c r="D38" s="6"/>
      <c r="E38" s="6"/>
      <c r="F38" s="6"/>
      <c r="G38" s="6"/>
      <c r="H38" s="6"/>
      <c r="I38" s="6"/>
      <c r="J38" s="6"/>
      <c r="K38" s="6"/>
    </row>
    <row r="39" spans="1:11" ht="23.25" customHeight="1">
      <c r="A39" s="6"/>
      <c r="B39" s="6"/>
      <c r="C39" s="6"/>
      <c r="D39" s="6"/>
      <c r="E39" s="6"/>
      <c r="F39" s="6"/>
      <c r="G39" s="6"/>
      <c r="H39" s="6"/>
      <c r="I39" s="6"/>
      <c r="J39" s="6"/>
      <c r="K39" s="6"/>
    </row>
    <row r="40" spans="1:11" ht="23.25" customHeight="1">
      <c r="A40" s="6"/>
      <c r="B40" s="6"/>
      <c r="C40" s="6"/>
      <c r="D40" s="6"/>
      <c r="E40" s="6"/>
      <c r="F40" s="6"/>
      <c r="G40" s="6"/>
      <c r="H40" s="6"/>
      <c r="I40" s="6"/>
      <c r="J40" s="6"/>
      <c r="K40" s="6"/>
    </row>
    <row r="41" spans="1:11" ht="23.25" customHeight="1">
      <c r="A41" s="6"/>
      <c r="B41" s="6"/>
      <c r="C41" s="6"/>
      <c r="D41" s="6"/>
      <c r="E41" s="6"/>
      <c r="F41" s="6"/>
      <c r="G41" s="6"/>
      <c r="H41" s="6"/>
      <c r="I41" s="6"/>
      <c r="J41" s="6"/>
      <c r="K41" s="6"/>
    </row>
    <row r="42" spans="1:11" ht="23.25" customHeight="1">
      <c r="A42" s="6"/>
      <c r="B42" s="6"/>
      <c r="C42" s="6"/>
      <c r="D42" s="6"/>
      <c r="E42" s="6"/>
      <c r="F42" s="6"/>
      <c r="G42" s="6"/>
      <c r="H42" s="6"/>
      <c r="I42" s="6"/>
      <c r="J42" s="6"/>
      <c r="K42" s="6"/>
    </row>
    <row r="43" spans="1:11" ht="23.25" customHeight="1">
      <c r="A43" s="6"/>
      <c r="B43" s="6"/>
      <c r="C43" s="6"/>
      <c r="D43" s="6"/>
      <c r="E43" s="6"/>
      <c r="F43" s="6"/>
      <c r="G43" s="6"/>
      <c r="H43" s="6"/>
      <c r="I43" s="6"/>
      <c r="J43" s="6"/>
      <c r="K43" s="6"/>
    </row>
    <row r="44" spans="1:11" ht="23.25" customHeight="1">
      <c r="A44" s="6"/>
      <c r="B44" s="6"/>
      <c r="C44" s="6"/>
      <c r="D44" s="6"/>
      <c r="E44" s="6"/>
      <c r="F44" s="6"/>
      <c r="G44" s="6"/>
      <c r="H44" s="6"/>
      <c r="I44" s="6"/>
      <c r="J44" s="6"/>
      <c r="K44" s="6"/>
    </row>
    <row r="45" spans="1:11" ht="23.25" customHeight="1">
      <c r="A45" s="6"/>
      <c r="B45" s="6"/>
      <c r="C45" s="6"/>
      <c r="D45" s="6"/>
      <c r="E45" s="6"/>
      <c r="F45" s="6"/>
      <c r="G45" s="6"/>
      <c r="H45" s="6"/>
      <c r="I45" s="6"/>
      <c r="J45" s="6"/>
      <c r="K45" s="6"/>
    </row>
    <row r="46" spans="1:11" ht="23.25" customHeight="1">
      <c r="A46" s="6"/>
      <c r="B46" s="6"/>
      <c r="C46" s="6"/>
      <c r="D46" s="6"/>
      <c r="E46" s="6"/>
      <c r="F46" s="6"/>
      <c r="G46" s="6"/>
      <c r="H46" s="6"/>
      <c r="I46" s="6"/>
      <c r="J46" s="6"/>
      <c r="K46" s="6"/>
    </row>
    <row r="47" spans="1:11" ht="23.25" customHeight="1">
      <c r="A47" s="6"/>
      <c r="B47" s="6"/>
      <c r="C47" s="6"/>
      <c r="D47" s="6"/>
      <c r="E47" s="6"/>
      <c r="F47" s="6"/>
      <c r="G47" s="6"/>
      <c r="H47" s="6"/>
      <c r="I47" s="6"/>
      <c r="J47" s="6"/>
      <c r="K47" s="6"/>
    </row>
    <row r="48" spans="1:11" ht="23.25" customHeight="1">
      <c r="A48" s="6"/>
      <c r="B48" s="6"/>
      <c r="C48" s="6"/>
      <c r="D48" s="6"/>
      <c r="E48" s="6"/>
      <c r="F48" s="6"/>
      <c r="G48" s="6"/>
      <c r="H48" s="6"/>
      <c r="I48" s="6"/>
      <c r="J48" s="6"/>
      <c r="K48" s="6"/>
    </row>
    <row r="49" spans="1:11" ht="23.25" customHeight="1">
      <c r="A49" s="6"/>
      <c r="B49" s="6"/>
      <c r="C49" s="6"/>
      <c r="D49" s="6"/>
      <c r="E49" s="6"/>
      <c r="F49" s="6"/>
      <c r="G49" s="6"/>
      <c r="H49" s="6"/>
      <c r="I49" s="6"/>
      <c r="J49" s="6"/>
      <c r="K49" s="6"/>
    </row>
    <row r="50" spans="1:11" ht="23.25" customHeight="1">
      <c r="A50" s="6"/>
      <c r="B50" s="6"/>
      <c r="C50" s="6"/>
      <c r="D50" s="6"/>
      <c r="E50" s="6"/>
      <c r="F50" s="6"/>
      <c r="G50" s="6"/>
      <c r="H50" s="6"/>
      <c r="I50" s="6"/>
      <c r="J50" s="6"/>
      <c r="K50" s="6"/>
    </row>
    <row r="51" spans="1:11" ht="23.25" customHeight="1">
      <c r="A51" s="6"/>
      <c r="B51" s="6"/>
      <c r="C51" s="6"/>
      <c r="D51" s="6"/>
      <c r="E51" s="6"/>
      <c r="F51" s="6"/>
      <c r="G51" s="6"/>
      <c r="H51" s="6"/>
      <c r="I51" s="6"/>
      <c r="J51" s="6"/>
      <c r="K51" s="6"/>
    </row>
    <row r="52" spans="1:11" ht="23.25" customHeight="1">
      <c r="A52" s="6"/>
      <c r="B52" s="6"/>
      <c r="C52" s="6"/>
      <c r="D52" s="6"/>
      <c r="E52" s="6"/>
      <c r="F52" s="6"/>
      <c r="G52" s="6"/>
      <c r="H52" s="6"/>
      <c r="I52" s="6"/>
      <c r="J52" s="6"/>
      <c r="K52" s="6"/>
    </row>
    <row r="53" spans="1:11" ht="23.25" customHeight="1">
      <c r="A53" s="6"/>
      <c r="B53" s="6"/>
      <c r="C53" s="6"/>
      <c r="D53" s="6"/>
      <c r="E53" s="6"/>
      <c r="F53" s="6"/>
      <c r="G53" s="6"/>
      <c r="H53" s="6"/>
      <c r="I53" s="6"/>
      <c r="J53" s="6"/>
      <c r="K53" s="6"/>
    </row>
    <row r="54" spans="1:11" ht="23.25" customHeight="1">
      <c r="A54" s="6"/>
      <c r="B54" s="6"/>
      <c r="C54" s="6"/>
      <c r="D54" s="6"/>
      <c r="E54" s="6"/>
      <c r="F54" s="6"/>
      <c r="G54" s="6"/>
      <c r="H54" s="6"/>
      <c r="I54" s="6"/>
      <c r="J54" s="6"/>
      <c r="K54" s="6"/>
    </row>
    <row r="55" spans="1:11" ht="23.25" customHeight="1">
      <c r="A55" s="6"/>
      <c r="B55" s="6"/>
      <c r="C55" s="6"/>
      <c r="D55" s="6"/>
      <c r="E55" s="6"/>
      <c r="F55" s="6"/>
      <c r="G55" s="6"/>
      <c r="H55" s="6"/>
      <c r="I55" s="6"/>
      <c r="J55" s="6"/>
      <c r="K55" s="6"/>
    </row>
    <row r="56" spans="1:11" ht="15.95" customHeight="1">
      <c r="A56" s="6"/>
      <c r="B56" s="6"/>
      <c r="C56" s="6"/>
      <c r="D56" s="6"/>
      <c r="E56" s="6"/>
      <c r="F56" s="6"/>
      <c r="G56" s="6"/>
      <c r="H56" s="6"/>
      <c r="I56" s="6"/>
      <c r="J56" s="6"/>
      <c r="K56" s="6"/>
    </row>
    <row r="57" spans="1:11" ht="11.25" customHeight="1">
      <c r="A57" s="6"/>
      <c r="B57" s="6"/>
      <c r="C57" s="6"/>
      <c r="D57" s="6"/>
      <c r="E57" s="6"/>
      <c r="F57" s="6"/>
      <c r="G57" s="6"/>
      <c r="H57" s="6"/>
      <c r="I57" s="6"/>
      <c r="J57" s="6"/>
      <c r="K57" s="6"/>
    </row>
    <row r="58" spans="1:11" ht="22.5" customHeight="1">
      <c r="A58" s="6"/>
      <c r="B58" s="6"/>
      <c r="C58" s="6"/>
      <c r="D58" s="6"/>
      <c r="E58" s="6"/>
      <c r="F58" s="6"/>
      <c r="G58" s="6"/>
      <c r="H58" s="6"/>
      <c r="I58" s="6"/>
      <c r="J58" s="6"/>
      <c r="K58" s="6"/>
    </row>
    <row r="59" spans="1:11">
      <c r="A59" s="6"/>
      <c r="B59" s="6"/>
      <c r="C59" s="6"/>
      <c r="D59" s="6"/>
      <c r="E59" s="6"/>
      <c r="F59" s="6"/>
      <c r="G59" s="6"/>
      <c r="H59" s="6"/>
      <c r="I59" s="6"/>
      <c r="J59" s="6"/>
      <c r="K59" s="6"/>
    </row>
    <row r="60" spans="1:11">
      <c r="A60" s="6"/>
      <c r="B60" s="6"/>
      <c r="C60" s="6"/>
      <c r="D60" s="6"/>
      <c r="E60" s="6"/>
      <c r="F60" s="6"/>
      <c r="G60" s="6"/>
      <c r="H60" s="6"/>
      <c r="I60" s="6"/>
      <c r="J60" s="6"/>
      <c r="K60" s="6"/>
    </row>
    <row r="61" spans="1:11">
      <c r="A61" s="6"/>
      <c r="B61" s="6"/>
      <c r="C61" s="6"/>
      <c r="D61" s="6"/>
      <c r="E61" s="6"/>
      <c r="F61" s="6"/>
      <c r="G61" s="6"/>
      <c r="H61" s="6"/>
      <c r="I61" s="6"/>
      <c r="J61" s="6"/>
      <c r="K61" s="6"/>
    </row>
    <row r="62" spans="1:11">
      <c r="A62" s="6"/>
      <c r="B62" s="6"/>
      <c r="C62" s="6"/>
      <c r="D62" s="6"/>
      <c r="E62" s="6"/>
      <c r="F62" s="6"/>
      <c r="G62" s="6"/>
      <c r="H62" s="6"/>
      <c r="I62" s="6"/>
      <c r="J62" s="6"/>
      <c r="K62" s="6"/>
    </row>
    <row r="63" spans="1:11">
      <c r="A63" s="6"/>
      <c r="B63" s="6"/>
      <c r="C63" s="6"/>
      <c r="D63" s="6"/>
      <c r="E63" s="6"/>
      <c r="F63" s="6"/>
      <c r="G63" s="6"/>
      <c r="H63" s="6"/>
      <c r="I63" s="6"/>
      <c r="J63" s="6"/>
      <c r="K63" s="6"/>
    </row>
    <row r="64" spans="1:11">
      <c r="A64" s="6"/>
      <c r="B64" s="6"/>
      <c r="C64" s="6"/>
      <c r="D64" s="6"/>
      <c r="E64" s="6"/>
      <c r="F64" s="6"/>
      <c r="G64" s="6"/>
      <c r="H64" s="6"/>
      <c r="I64" s="6"/>
      <c r="J64" s="6"/>
      <c r="K64" s="6"/>
    </row>
    <row r="65" spans="1:11">
      <c r="A65" s="6"/>
      <c r="B65" s="6"/>
      <c r="C65" s="6"/>
      <c r="D65" s="6"/>
      <c r="E65" s="6"/>
      <c r="F65" s="6"/>
      <c r="G65" s="6"/>
      <c r="H65" s="6"/>
      <c r="I65" s="6"/>
      <c r="J65" s="6"/>
      <c r="K65" s="6"/>
    </row>
    <row r="66" spans="1:11">
      <c r="A66" s="6"/>
      <c r="B66" s="6"/>
      <c r="C66" s="6"/>
      <c r="D66" s="6"/>
      <c r="E66" s="6"/>
      <c r="F66" s="6"/>
      <c r="G66" s="6"/>
      <c r="H66" s="6"/>
      <c r="I66" s="6"/>
      <c r="J66" s="6"/>
      <c r="K66" s="6"/>
    </row>
  </sheetData>
  <mergeCells count="13">
    <mergeCell ref="D1:H1"/>
    <mergeCell ref="D2:H2"/>
    <mergeCell ref="D3:H3"/>
    <mergeCell ref="E5:G7"/>
    <mergeCell ref="B8:K8"/>
    <mergeCell ref="B9:C9"/>
    <mergeCell ref="B10:C10"/>
    <mergeCell ref="B11:C11"/>
    <mergeCell ref="A25:E32"/>
    <mergeCell ref="G25:K32"/>
    <mergeCell ref="A15:E22"/>
    <mergeCell ref="G15:K22"/>
    <mergeCell ref="B12:AC12"/>
  </mergeCells>
  <printOptions horizontalCentered="1"/>
  <pageMargins left="0.59055118110236227" right="0.39370078740157483" top="0.59055118110236227" bottom="0.39370078740157483" header="0" footer="0"/>
  <pageSetup scale="41" orientation="landscape" r:id="rId1"/>
  <headerFooter alignWithMargins="0">
    <oddHeader>&amp;R&amp;"Arial,Negrita"&amp;12&amp;K000000FORMATO E.P. 002.4</oddHeader>
    <oddFooter xml:space="preserve">&amp;R&amp;8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0"/>
  <sheetViews>
    <sheetView view="pageBreakPreview" zoomScaleSheetLayoutView="75" workbookViewId="0">
      <selection activeCell="C15" sqref="C15:E15"/>
    </sheetView>
  </sheetViews>
  <sheetFormatPr baseColWidth="10" defaultRowHeight="15"/>
  <cols>
    <col min="1" max="2" width="18.7109375" customWidth="1"/>
    <col min="3" max="5" width="18" customWidth="1"/>
    <col min="6" max="8" width="18.42578125" customWidth="1"/>
  </cols>
  <sheetData>
    <row r="1" spans="1:28">
      <c r="A1" s="1"/>
      <c r="B1" s="1"/>
      <c r="C1" s="6"/>
      <c r="D1" s="6"/>
      <c r="E1" s="6"/>
      <c r="F1" s="6"/>
      <c r="G1" s="6"/>
      <c r="H1" s="6"/>
      <c r="I1" s="6"/>
      <c r="J1" s="6"/>
      <c r="K1" s="6"/>
    </row>
    <row r="2" spans="1:28" ht="15" customHeight="1">
      <c r="A2" s="447"/>
      <c r="B2" s="447"/>
      <c r="C2" s="375"/>
      <c r="D2" s="375"/>
      <c r="E2" s="375"/>
      <c r="F2" s="375"/>
      <c r="G2" s="448" t="s">
        <v>46</v>
      </c>
      <c r="H2" s="448"/>
      <c r="I2" s="449"/>
      <c r="J2" s="449"/>
      <c r="K2" s="449"/>
    </row>
    <row r="3" spans="1:28" ht="15" customHeight="1">
      <c r="A3" s="449"/>
      <c r="B3" s="449"/>
      <c r="C3" s="450"/>
      <c r="D3" s="450"/>
      <c r="E3" s="450"/>
      <c r="F3" s="450"/>
      <c r="G3" s="448"/>
      <c r="H3" s="448"/>
      <c r="I3" s="449"/>
      <c r="J3" s="449"/>
      <c r="K3" s="449"/>
    </row>
    <row r="4" spans="1:28" s="453" customFormat="1" ht="15" customHeight="1">
      <c r="A4" s="451"/>
      <c r="B4" s="451"/>
      <c r="C4" s="452"/>
      <c r="D4" s="452"/>
      <c r="E4" s="452"/>
      <c r="F4" s="452"/>
      <c r="G4" s="448"/>
      <c r="H4" s="448"/>
      <c r="I4" s="451"/>
      <c r="J4" s="451"/>
      <c r="K4" s="451"/>
    </row>
    <row r="5" spans="1:28" s="453" customFormat="1" ht="15.95" customHeight="1">
      <c r="A5" s="454"/>
      <c r="B5" s="454"/>
      <c r="C5" s="454"/>
      <c r="D5" s="454"/>
      <c r="E5" s="454"/>
      <c r="F5" s="454"/>
      <c r="G5" s="448"/>
      <c r="H5" s="448"/>
      <c r="I5" s="455"/>
      <c r="J5" s="455"/>
      <c r="K5" s="455"/>
    </row>
    <row r="6" spans="1:28" s="453" customFormat="1" ht="9" customHeight="1">
      <c r="A6" s="30"/>
      <c r="B6" s="30"/>
      <c r="C6" s="456" t="s">
        <v>85</v>
      </c>
      <c r="D6" s="456"/>
      <c r="E6" s="456"/>
      <c r="F6" s="456"/>
      <c r="G6" s="457"/>
      <c r="H6" s="457"/>
      <c r="I6" s="455"/>
      <c r="J6" s="455"/>
      <c r="K6" s="455"/>
    </row>
    <row r="7" spans="1:28" s="453" customFormat="1" ht="9" customHeight="1">
      <c r="A7" s="458"/>
      <c r="B7" s="458"/>
      <c r="C7" s="456"/>
      <c r="D7" s="456"/>
      <c r="E7" s="456"/>
      <c r="F7" s="456"/>
      <c r="G7" s="459"/>
      <c r="H7" s="459"/>
      <c r="I7" s="455"/>
      <c r="J7" s="455"/>
      <c r="K7" s="455"/>
    </row>
    <row r="8" spans="1:28" s="453" customFormat="1" ht="9" customHeight="1">
      <c r="A8" s="30"/>
      <c r="B8" s="30"/>
      <c r="C8" s="456"/>
      <c r="D8" s="456"/>
      <c r="E8" s="456"/>
      <c r="F8" s="456"/>
      <c r="G8" s="457"/>
      <c r="H8" s="457"/>
      <c r="I8" s="455"/>
      <c r="J8" s="455"/>
      <c r="K8" s="455"/>
    </row>
    <row r="9" spans="1:28" s="453" customFormat="1" ht="68.099999999999994" customHeight="1">
      <c r="A9" s="259" t="s">
        <v>0</v>
      </c>
      <c r="B9" s="460"/>
      <c r="C9" s="460"/>
      <c r="D9" s="460"/>
      <c r="E9" s="460"/>
      <c r="F9" s="460"/>
      <c r="G9" s="460"/>
      <c r="H9" s="460"/>
      <c r="I9" s="461"/>
      <c r="J9" s="461"/>
      <c r="K9" s="461"/>
    </row>
    <row r="10" spans="1:28" s="453" customFormat="1">
      <c r="A10" s="259" t="s">
        <v>44</v>
      </c>
      <c r="B10" s="462"/>
      <c r="C10" s="462"/>
      <c r="D10" s="462"/>
      <c r="I10" s="457"/>
      <c r="J10" s="457"/>
      <c r="K10" s="457"/>
    </row>
    <row r="11" spans="1:28" s="453" customFormat="1">
      <c r="A11" s="259" t="s">
        <v>21</v>
      </c>
      <c r="B11" s="463"/>
      <c r="C11" s="463"/>
      <c r="D11" s="463"/>
      <c r="I11" s="457"/>
      <c r="J11" s="457"/>
      <c r="K11" s="457"/>
    </row>
    <row r="12" spans="1:28" s="453" customFormat="1">
      <c r="A12" s="259" t="s">
        <v>22</v>
      </c>
      <c r="B12" s="463"/>
      <c r="C12" s="463"/>
      <c r="D12" s="463"/>
      <c r="I12" s="457"/>
      <c r="J12" s="457"/>
      <c r="K12" s="457"/>
    </row>
    <row r="13" spans="1:28" s="453" customFormat="1">
      <c r="A13" s="259"/>
      <c r="B13" s="464"/>
      <c r="C13" s="464"/>
      <c r="D13" s="464"/>
      <c r="I13" s="457"/>
      <c r="J13" s="457"/>
      <c r="K13" s="457"/>
    </row>
    <row r="14" spans="1:28" ht="15.75" thickBot="1">
      <c r="I14" s="465"/>
      <c r="J14" s="465"/>
      <c r="K14" s="465"/>
      <c r="L14" s="465"/>
      <c r="M14" s="465"/>
      <c r="N14" s="465"/>
      <c r="O14" s="465"/>
      <c r="P14" s="465"/>
      <c r="Q14" s="465"/>
      <c r="R14" s="465"/>
      <c r="S14" s="465"/>
      <c r="T14" s="465"/>
      <c r="U14" s="465"/>
      <c r="V14" s="465"/>
      <c r="W14" s="465"/>
      <c r="X14" s="465"/>
      <c r="Y14" s="465"/>
      <c r="Z14" s="465"/>
      <c r="AA14" s="465"/>
      <c r="AB14" s="465"/>
    </row>
    <row r="15" spans="1:28" ht="17.25" customHeight="1">
      <c r="A15" s="466" t="s">
        <v>86</v>
      </c>
      <c r="B15" s="467" t="s">
        <v>87</v>
      </c>
      <c r="C15" s="468" t="s">
        <v>88</v>
      </c>
      <c r="D15" s="469"/>
      <c r="E15" s="469"/>
      <c r="F15" s="470" t="s">
        <v>89</v>
      </c>
      <c r="G15" s="471"/>
      <c r="H15" s="472"/>
      <c r="I15" s="465"/>
      <c r="J15" s="465"/>
      <c r="K15" s="465"/>
      <c r="L15" s="465"/>
      <c r="M15" s="465"/>
      <c r="N15" s="465"/>
      <c r="O15" s="465"/>
      <c r="P15" s="465"/>
      <c r="Q15" s="465"/>
      <c r="R15" s="465"/>
      <c r="S15" s="465"/>
      <c r="T15" s="465"/>
      <c r="U15" s="465"/>
      <c r="V15" s="465"/>
      <c r="W15" s="465"/>
      <c r="X15" s="465"/>
      <c r="Y15" s="465"/>
      <c r="Z15" s="465"/>
      <c r="AA15" s="465"/>
      <c r="AB15" s="465"/>
    </row>
    <row r="16" spans="1:28" ht="21.75" customHeight="1" thickBot="1">
      <c r="A16" s="473"/>
      <c r="B16" s="474"/>
      <c r="C16" s="475" t="s">
        <v>90</v>
      </c>
      <c r="D16" s="475" t="s">
        <v>91</v>
      </c>
      <c r="E16" s="476" t="s">
        <v>92</v>
      </c>
      <c r="F16" s="477"/>
      <c r="G16" s="478"/>
      <c r="H16" s="479"/>
    </row>
    <row r="17" spans="1:8">
      <c r="A17" s="480"/>
      <c r="B17" s="481"/>
      <c r="C17" s="480"/>
      <c r="D17" s="480"/>
      <c r="E17" s="480"/>
      <c r="F17" s="482"/>
      <c r="G17" s="483"/>
      <c r="H17" s="484"/>
    </row>
    <row r="18" spans="1:8" ht="28.5">
      <c r="A18" s="485" t="s">
        <v>93</v>
      </c>
      <c r="B18" s="486" t="s">
        <v>94</v>
      </c>
      <c r="C18" s="487"/>
      <c r="D18" s="487"/>
      <c r="E18" s="487"/>
      <c r="F18" s="488"/>
      <c r="G18" s="489"/>
      <c r="H18" s="490"/>
    </row>
    <row r="19" spans="1:8" ht="20.25">
      <c r="A19" s="485"/>
      <c r="B19" s="486"/>
      <c r="C19" s="491"/>
      <c r="D19" s="492"/>
      <c r="E19" s="492"/>
      <c r="F19" s="493"/>
      <c r="G19" s="494"/>
      <c r="H19" s="495"/>
    </row>
    <row r="20" spans="1:8" ht="74.25" customHeight="1">
      <c r="A20" s="485"/>
      <c r="B20" s="486"/>
      <c r="C20" s="492"/>
      <c r="D20" s="491"/>
      <c r="E20" s="492"/>
      <c r="F20" s="488"/>
      <c r="G20" s="489"/>
      <c r="H20" s="490"/>
    </row>
  </sheetData>
  <mergeCells count="18">
    <mergeCell ref="F17:H17"/>
    <mergeCell ref="F18:H18"/>
    <mergeCell ref="F19:H19"/>
    <mergeCell ref="F20:H20"/>
    <mergeCell ref="B9:H9"/>
    <mergeCell ref="B10:D10"/>
    <mergeCell ref="B11:D11"/>
    <mergeCell ref="B12:D12"/>
    <mergeCell ref="A15:A16"/>
    <mergeCell ref="B15:B16"/>
    <mergeCell ref="C15:E15"/>
    <mergeCell ref="F15:H16"/>
    <mergeCell ref="C2:F2"/>
    <mergeCell ref="G2:H5"/>
    <mergeCell ref="C3:F3"/>
    <mergeCell ref="C4:F4"/>
    <mergeCell ref="A5:F5"/>
    <mergeCell ref="C6:F8"/>
  </mergeCells>
  <printOptions horizontalCentered="1"/>
  <pageMargins left="0.70866141732283472" right="0.70866141732283472" top="0.74803149606299213" bottom="0.74803149606299213" header="0.31496062992125984" footer="0.31496062992125984"/>
  <pageSetup scale="83" orientation="landscape" r:id="rId1"/>
  <headerFooter>
    <oddHeader>&amp;R&amp;"Arial,Negrita"&amp;12&amp;K000000FORMATO E.P. 3.1_x000D_</oddHeader>
  </headerFooter>
  <colBreaks count="1" manualBreakCount="1">
    <brk id="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8"/>
  <sheetViews>
    <sheetView showGridLines="0" view="pageBreakPreview" zoomScale="115" zoomScaleSheetLayoutView="115" workbookViewId="0">
      <selection activeCell="C15" sqref="C15:E15"/>
    </sheetView>
  </sheetViews>
  <sheetFormatPr baseColWidth="10" defaultRowHeight="12.75"/>
  <cols>
    <col min="1" max="1" width="13.7109375" style="64" customWidth="1"/>
    <col min="2" max="2" width="7.42578125" style="63" customWidth="1"/>
    <col min="3" max="3" width="16.85546875" style="62" customWidth="1"/>
    <col min="4" max="4" width="4.28515625" style="61" customWidth="1"/>
    <col min="5" max="5" width="4.42578125" style="61" customWidth="1"/>
    <col min="6" max="6" width="2.7109375" style="61" customWidth="1"/>
    <col min="7" max="7" width="15.7109375" style="61" customWidth="1"/>
    <col min="8" max="8" width="7.28515625" style="61" customWidth="1"/>
    <col min="9" max="9" width="7" style="61" customWidth="1"/>
    <col min="10" max="28" width="2.7109375" style="61" customWidth="1"/>
    <col min="29" max="256" width="11.42578125" style="61"/>
    <col min="257" max="257" width="13.7109375" style="61" customWidth="1"/>
    <col min="258" max="258" width="7.42578125" style="61" customWidth="1"/>
    <col min="259" max="259" width="16.85546875" style="61" customWidth="1"/>
    <col min="260" max="260" width="4.28515625" style="61" customWidth="1"/>
    <col min="261" max="261" width="4.42578125" style="61" customWidth="1"/>
    <col min="262" max="262" width="2.7109375" style="61" customWidth="1"/>
    <col min="263" max="263" width="15.7109375" style="61" customWidth="1"/>
    <col min="264" max="264" width="7.28515625" style="61" customWidth="1"/>
    <col min="265" max="265" width="7" style="61" customWidth="1"/>
    <col min="266" max="284" width="2.7109375" style="61" customWidth="1"/>
    <col min="285" max="512" width="11.42578125" style="61"/>
    <col min="513" max="513" width="13.7109375" style="61" customWidth="1"/>
    <col min="514" max="514" width="7.42578125" style="61" customWidth="1"/>
    <col min="515" max="515" width="16.85546875" style="61" customWidth="1"/>
    <col min="516" max="516" width="4.28515625" style="61" customWidth="1"/>
    <col min="517" max="517" width="4.42578125" style="61" customWidth="1"/>
    <col min="518" max="518" width="2.7109375" style="61" customWidth="1"/>
    <col min="519" max="519" width="15.7109375" style="61" customWidth="1"/>
    <col min="520" max="520" width="7.28515625" style="61" customWidth="1"/>
    <col min="521" max="521" width="7" style="61" customWidth="1"/>
    <col min="522" max="540" width="2.7109375" style="61" customWidth="1"/>
    <col min="541" max="768" width="11.42578125" style="61"/>
    <col min="769" max="769" width="13.7109375" style="61" customWidth="1"/>
    <col min="770" max="770" width="7.42578125" style="61" customWidth="1"/>
    <col min="771" max="771" width="16.85546875" style="61" customWidth="1"/>
    <col min="772" max="772" width="4.28515625" style="61" customWidth="1"/>
    <col min="773" max="773" width="4.42578125" style="61" customWidth="1"/>
    <col min="774" max="774" width="2.7109375" style="61" customWidth="1"/>
    <col min="775" max="775" width="15.7109375" style="61" customWidth="1"/>
    <col min="776" max="776" width="7.28515625" style="61" customWidth="1"/>
    <col min="777" max="777" width="7" style="61" customWidth="1"/>
    <col min="778" max="796" width="2.7109375" style="61" customWidth="1"/>
    <col min="797" max="1024" width="11.42578125" style="61"/>
    <col min="1025" max="1025" width="13.7109375" style="61" customWidth="1"/>
    <col min="1026" max="1026" width="7.42578125" style="61" customWidth="1"/>
    <col min="1027" max="1027" width="16.85546875" style="61" customWidth="1"/>
    <col min="1028" max="1028" width="4.28515625" style="61" customWidth="1"/>
    <col min="1029" max="1029" width="4.42578125" style="61" customWidth="1"/>
    <col min="1030" max="1030" width="2.7109375" style="61" customWidth="1"/>
    <col min="1031" max="1031" width="15.7109375" style="61" customWidth="1"/>
    <col min="1032" max="1032" width="7.28515625" style="61" customWidth="1"/>
    <col min="1033" max="1033" width="7" style="61" customWidth="1"/>
    <col min="1034" max="1052" width="2.7109375" style="61" customWidth="1"/>
    <col min="1053" max="1280" width="11.42578125" style="61"/>
    <col min="1281" max="1281" width="13.7109375" style="61" customWidth="1"/>
    <col min="1282" max="1282" width="7.42578125" style="61" customWidth="1"/>
    <col min="1283" max="1283" width="16.85546875" style="61" customWidth="1"/>
    <col min="1284" max="1284" width="4.28515625" style="61" customWidth="1"/>
    <col min="1285" max="1285" width="4.42578125" style="61" customWidth="1"/>
    <col min="1286" max="1286" width="2.7109375" style="61" customWidth="1"/>
    <col min="1287" max="1287" width="15.7109375" style="61" customWidth="1"/>
    <col min="1288" max="1288" width="7.28515625" style="61" customWidth="1"/>
    <col min="1289" max="1289" width="7" style="61" customWidth="1"/>
    <col min="1290" max="1308" width="2.7109375" style="61" customWidth="1"/>
    <col min="1309" max="1536" width="11.42578125" style="61"/>
    <col min="1537" max="1537" width="13.7109375" style="61" customWidth="1"/>
    <col min="1538" max="1538" width="7.42578125" style="61" customWidth="1"/>
    <col min="1539" max="1539" width="16.85546875" style="61" customWidth="1"/>
    <col min="1540" max="1540" width="4.28515625" style="61" customWidth="1"/>
    <col min="1541" max="1541" width="4.42578125" style="61" customWidth="1"/>
    <col min="1542" max="1542" width="2.7109375" style="61" customWidth="1"/>
    <col min="1543" max="1543" width="15.7109375" style="61" customWidth="1"/>
    <col min="1544" max="1544" width="7.28515625" style="61" customWidth="1"/>
    <col min="1545" max="1545" width="7" style="61" customWidth="1"/>
    <col min="1546" max="1564" width="2.7109375" style="61" customWidth="1"/>
    <col min="1565" max="1792" width="11.42578125" style="61"/>
    <col min="1793" max="1793" width="13.7109375" style="61" customWidth="1"/>
    <col min="1794" max="1794" width="7.42578125" style="61" customWidth="1"/>
    <col min="1795" max="1795" width="16.85546875" style="61" customWidth="1"/>
    <col min="1796" max="1796" width="4.28515625" style="61" customWidth="1"/>
    <col min="1797" max="1797" width="4.42578125" style="61" customWidth="1"/>
    <col min="1798" max="1798" width="2.7109375" style="61" customWidth="1"/>
    <col min="1799" max="1799" width="15.7109375" style="61" customWidth="1"/>
    <col min="1800" max="1800" width="7.28515625" style="61" customWidth="1"/>
    <col min="1801" max="1801" width="7" style="61" customWidth="1"/>
    <col min="1802" max="1820" width="2.7109375" style="61" customWidth="1"/>
    <col min="1821" max="2048" width="11.42578125" style="61"/>
    <col min="2049" max="2049" width="13.7109375" style="61" customWidth="1"/>
    <col min="2050" max="2050" width="7.42578125" style="61" customWidth="1"/>
    <col min="2051" max="2051" width="16.85546875" style="61" customWidth="1"/>
    <col min="2052" max="2052" width="4.28515625" style="61" customWidth="1"/>
    <col min="2053" max="2053" width="4.42578125" style="61" customWidth="1"/>
    <col min="2054" max="2054" width="2.7109375" style="61" customWidth="1"/>
    <col min="2055" max="2055" width="15.7109375" style="61" customWidth="1"/>
    <col min="2056" max="2056" width="7.28515625" style="61" customWidth="1"/>
    <col min="2057" max="2057" width="7" style="61" customWidth="1"/>
    <col min="2058" max="2076" width="2.7109375" style="61" customWidth="1"/>
    <col min="2077" max="2304" width="11.42578125" style="61"/>
    <col min="2305" max="2305" width="13.7109375" style="61" customWidth="1"/>
    <col min="2306" max="2306" width="7.42578125" style="61" customWidth="1"/>
    <col min="2307" max="2307" width="16.85546875" style="61" customWidth="1"/>
    <col min="2308" max="2308" width="4.28515625" style="61" customWidth="1"/>
    <col min="2309" max="2309" width="4.42578125" style="61" customWidth="1"/>
    <col min="2310" max="2310" width="2.7109375" style="61" customWidth="1"/>
    <col min="2311" max="2311" width="15.7109375" style="61" customWidth="1"/>
    <col min="2312" max="2312" width="7.28515625" style="61" customWidth="1"/>
    <col min="2313" max="2313" width="7" style="61" customWidth="1"/>
    <col min="2314" max="2332" width="2.7109375" style="61" customWidth="1"/>
    <col min="2333" max="2560" width="11.42578125" style="61"/>
    <col min="2561" max="2561" width="13.7109375" style="61" customWidth="1"/>
    <col min="2562" max="2562" width="7.42578125" style="61" customWidth="1"/>
    <col min="2563" max="2563" width="16.85546875" style="61" customWidth="1"/>
    <col min="2564" max="2564" width="4.28515625" style="61" customWidth="1"/>
    <col min="2565" max="2565" width="4.42578125" style="61" customWidth="1"/>
    <col min="2566" max="2566" width="2.7109375" style="61" customWidth="1"/>
    <col min="2567" max="2567" width="15.7109375" style="61" customWidth="1"/>
    <col min="2568" max="2568" width="7.28515625" style="61" customWidth="1"/>
    <col min="2569" max="2569" width="7" style="61" customWidth="1"/>
    <col min="2570" max="2588" width="2.7109375" style="61" customWidth="1"/>
    <col min="2589" max="2816" width="11.42578125" style="61"/>
    <col min="2817" max="2817" width="13.7109375" style="61" customWidth="1"/>
    <col min="2818" max="2818" width="7.42578125" style="61" customWidth="1"/>
    <col min="2819" max="2819" width="16.85546875" style="61" customWidth="1"/>
    <col min="2820" max="2820" width="4.28515625" style="61" customWidth="1"/>
    <col min="2821" max="2821" width="4.42578125" style="61" customWidth="1"/>
    <col min="2822" max="2822" width="2.7109375" style="61" customWidth="1"/>
    <col min="2823" max="2823" width="15.7109375" style="61" customWidth="1"/>
    <col min="2824" max="2824" width="7.28515625" style="61" customWidth="1"/>
    <col min="2825" max="2825" width="7" style="61" customWidth="1"/>
    <col min="2826" max="2844" width="2.7109375" style="61" customWidth="1"/>
    <col min="2845" max="3072" width="11.42578125" style="61"/>
    <col min="3073" max="3073" width="13.7109375" style="61" customWidth="1"/>
    <col min="3074" max="3074" width="7.42578125" style="61" customWidth="1"/>
    <col min="3075" max="3075" width="16.85546875" style="61" customWidth="1"/>
    <col min="3076" max="3076" width="4.28515625" style="61" customWidth="1"/>
    <col min="3077" max="3077" width="4.42578125" style="61" customWidth="1"/>
    <col min="3078" max="3078" width="2.7109375" style="61" customWidth="1"/>
    <col min="3079" max="3079" width="15.7109375" style="61" customWidth="1"/>
    <col min="3080" max="3080" width="7.28515625" style="61" customWidth="1"/>
    <col min="3081" max="3081" width="7" style="61" customWidth="1"/>
    <col min="3082" max="3100" width="2.7109375" style="61" customWidth="1"/>
    <col min="3101" max="3328" width="11.42578125" style="61"/>
    <col min="3329" max="3329" width="13.7109375" style="61" customWidth="1"/>
    <col min="3330" max="3330" width="7.42578125" style="61" customWidth="1"/>
    <col min="3331" max="3331" width="16.85546875" style="61" customWidth="1"/>
    <col min="3332" max="3332" width="4.28515625" style="61" customWidth="1"/>
    <col min="3333" max="3333" width="4.42578125" style="61" customWidth="1"/>
    <col min="3334" max="3334" width="2.7109375" style="61" customWidth="1"/>
    <col min="3335" max="3335" width="15.7109375" style="61" customWidth="1"/>
    <col min="3336" max="3336" width="7.28515625" style="61" customWidth="1"/>
    <col min="3337" max="3337" width="7" style="61" customWidth="1"/>
    <col min="3338" max="3356" width="2.7109375" style="61" customWidth="1"/>
    <col min="3357" max="3584" width="11.42578125" style="61"/>
    <col min="3585" max="3585" width="13.7109375" style="61" customWidth="1"/>
    <col min="3586" max="3586" width="7.42578125" style="61" customWidth="1"/>
    <col min="3587" max="3587" width="16.85546875" style="61" customWidth="1"/>
    <col min="3588" max="3588" width="4.28515625" style="61" customWidth="1"/>
    <col min="3589" max="3589" width="4.42578125" style="61" customWidth="1"/>
    <col min="3590" max="3590" width="2.7109375" style="61" customWidth="1"/>
    <col min="3591" max="3591" width="15.7109375" style="61" customWidth="1"/>
    <col min="3592" max="3592" width="7.28515625" style="61" customWidth="1"/>
    <col min="3593" max="3593" width="7" style="61" customWidth="1"/>
    <col min="3594" max="3612" width="2.7109375" style="61" customWidth="1"/>
    <col min="3613" max="3840" width="11.42578125" style="61"/>
    <col min="3841" max="3841" width="13.7109375" style="61" customWidth="1"/>
    <col min="3842" max="3842" width="7.42578125" style="61" customWidth="1"/>
    <col min="3843" max="3843" width="16.85546875" style="61" customWidth="1"/>
    <col min="3844" max="3844" width="4.28515625" style="61" customWidth="1"/>
    <col min="3845" max="3845" width="4.42578125" style="61" customWidth="1"/>
    <col min="3846" max="3846" width="2.7109375" style="61" customWidth="1"/>
    <col min="3847" max="3847" width="15.7109375" style="61" customWidth="1"/>
    <col min="3848" max="3848" width="7.28515625" style="61" customWidth="1"/>
    <col min="3849" max="3849" width="7" style="61" customWidth="1"/>
    <col min="3850" max="3868" width="2.7109375" style="61" customWidth="1"/>
    <col min="3869" max="4096" width="11.42578125" style="61"/>
    <col min="4097" max="4097" width="13.7109375" style="61" customWidth="1"/>
    <col min="4098" max="4098" width="7.42578125" style="61" customWidth="1"/>
    <col min="4099" max="4099" width="16.85546875" style="61" customWidth="1"/>
    <col min="4100" max="4100" width="4.28515625" style="61" customWidth="1"/>
    <col min="4101" max="4101" width="4.42578125" style="61" customWidth="1"/>
    <col min="4102" max="4102" width="2.7109375" style="61" customWidth="1"/>
    <col min="4103" max="4103" width="15.7109375" style="61" customWidth="1"/>
    <col min="4104" max="4104" width="7.28515625" style="61" customWidth="1"/>
    <col min="4105" max="4105" width="7" style="61" customWidth="1"/>
    <col min="4106" max="4124" width="2.7109375" style="61" customWidth="1"/>
    <col min="4125" max="4352" width="11.42578125" style="61"/>
    <col min="4353" max="4353" width="13.7109375" style="61" customWidth="1"/>
    <col min="4354" max="4354" width="7.42578125" style="61" customWidth="1"/>
    <col min="4355" max="4355" width="16.85546875" style="61" customWidth="1"/>
    <col min="4356" max="4356" width="4.28515625" style="61" customWidth="1"/>
    <col min="4357" max="4357" width="4.42578125" style="61" customWidth="1"/>
    <col min="4358" max="4358" width="2.7109375" style="61" customWidth="1"/>
    <col min="4359" max="4359" width="15.7109375" style="61" customWidth="1"/>
    <col min="4360" max="4360" width="7.28515625" style="61" customWidth="1"/>
    <col min="4361" max="4361" width="7" style="61" customWidth="1"/>
    <col min="4362" max="4380" width="2.7109375" style="61" customWidth="1"/>
    <col min="4381" max="4608" width="11.42578125" style="61"/>
    <col min="4609" max="4609" width="13.7109375" style="61" customWidth="1"/>
    <col min="4610" max="4610" width="7.42578125" style="61" customWidth="1"/>
    <col min="4611" max="4611" width="16.85546875" style="61" customWidth="1"/>
    <col min="4612" max="4612" width="4.28515625" style="61" customWidth="1"/>
    <col min="4613" max="4613" width="4.42578125" style="61" customWidth="1"/>
    <col min="4614" max="4614" width="2.7109375" style="61" customWidth="1"/>
    <col min="4615" max="4615" width="15.7109375" style="61" customWidth="1"/>
    <col min="4616" max="4616" width="7.28515625" style="61" customWidth="1"/>
    <col min="4617" max="4617" width="7" style="61" customWidth="1"/>
    <col min="4618" max="4636" width="2.7109375" style="61" customWidth="1"/>
    <col min="4637" max="4864" width="11.42578125" style="61"/>
    <col min="4865" max="4865" width="13.7109375" style="61" customWidth="1"/>
    <col min="4866" max="4866" width="7.42578125" style="61" customWidth="1"/>
    <col min="4867" max="4867" width="16.85546875" style="61" customWidth="1"/>
    <col min="4868" max="4868" width="4.28515625" style="61" customWidth="1"/>
    <col min="4869" max="4869" width="4.42578125" style="61" customWidth="1"/>
    <col min="4870" max="4870" width="2.7109375" style="61" customWidth="1"/>
    <col min="4871" max="4871" width="15.7109375" style="61" customWidth="1"/>
    <col min="4872" max="4872" width="7.28515625" style="61" customWidth="1"/>
    <col min="4873" max="4873" width="7" style="61" customWidth="1"/>
    <col min="4874" max="4892" width="2.7109375" style="61" customWidth="1"/>
    <col min="4893" max="5120" width="11.42578125" style="61"/>
    <col min="5121" max="5121" width="13.7109375" style="61" customWidth="1"/>
    <col min="5122" max="5122" width="7.42578125" style="61" customWidth="1"/>
    <col min="5123" max="5123" width="16.85546875" style="61" customWidth="1"/>
    <col min="5124" max="5124" width="4.28515625" style="61" customWidth="1"/>
    <col min="5125" max="5125" width="4.42578125" style="61" customWidth="1"/>
    <col min="5126" max="5126" width="2.7109375" style="61" customWidth="1"/>
    <col min="5127" max="5127" width="15.7109375" style="61" customWidth="1"/>
    <col min="5128" max="5128" width="7.28515625" style="61" customWidth="1"/>
    <col min="5129" max="5129" width="7" style="61" customWidth="1"/>
    <col min="5130" max="5148" width="2.7109375" style="61" customWidth="1"/>
    <col min="5149" max="5376" width="11.42578125" style="61"/>
    <col min="5377" max="5377" width="13.7109375" style="61" customWidth="1"/>
    <col min="5378" max="5378" width="7.42578125" style="61" customWidth="1"/>
    <col min="5379" max="5379" width="16.85546875" style="61" customWidth="1"/>
    <col min="5380" max="5380" width="4.28515625" style="61" customWidth="1"/>
    <col min="5381" max="5381" width="4.42578125" style="61" customWidth="1"/>
    <col min="5382" max="5382" width="2.7109375" style="61" customWidth="1"/>
    <col min="5383" max="5383" width="15.7109375" style="61" customWidth="1"/>
    <col min="5384" max="5384" width="7.28515625" style="61" customWidth="1"/>
    <col min="5385" max="5385" width="7" style="61" customWidth="1"/>
    <col min="5386" max="5404" width="2.7109375" style="61" customWidth="1"/>
    <col min="5405" max="5632" width="11.42578125" style="61"/>
    <col min="5633" max="5633" width="13.7109375" style="61" customWidth="1"/>
    <col min="5634" max="5634" width="7.42578125" style="61" customWidth="1"/>
    <col min="5635" max="5635" width="16.85546875" style="61" customWidth="1"/>
    <col min="5636" max="5636" width="4.28515625" style="61" customWidth="1"/>
    <col min="5637" max="5637" width="4.42578125" style="61" customWidth="1"/>
    <col min="5638" max="5638" width="2.7109375" style="61" customWidth="1"/>
    <col min="5639" max="5639" width="15.7109375" style="61" customWidth="1"/>
    <col min="5640" max="5640" width="7.28515625" style="61" customWidth="1"/>
    <col min="5641" max="5641" width="7" style="61" customWidth="1"/>
    <col min="5642" max="5660" width="2.7109375" style="61" customWidth="1"/>
    <col min="5661" max="5888" width="11.42578125" style="61"/>
    <col min="5889" max="5889" width="13.7109375" style="61" customWidth="1"/>
    <col min="5890" max="5890" width="7.42578125" style="61" customWidth="1"/>
    <col min="5891" max="5891" width="16.85546875" style="61" customWidth="1"/>
    <col min="5892" max="5892" width="4.28515625" style="61" customWidth="1"/>
    <col min="5893" max="5893" width="4.42578125" style="61" customWidth="1"/>
    <col min="5894" max="5894" width="2.7109375" style="61" customWidth="1"/>
    <col min="5895" max="5895" width="15.7109375" style="61" customWidth="1"/>
    <col min="5896" max="5896" width="7.28515625" style="61" customWidth="1"/>
    <col min="5897" max="5897" width="7" style="61" customWidth="1"/>
    <col min="5898" max="5916" width="2.7109375" style="61" customWidth="1"/>
    <col min="5917" max="6144" width="11.42578125" style="61"/>
    <col min="6145" max="6145" width="13.7109375" style="61" customWidth="1"/>
    <col min="6146" max="6146" width="7.42578125" style="61" customWidth="1"/>
    <col min="6147" max="6147" width="16.85546875" style="61" customWidth="1"/>
    <col min="6148" max="6148" width="4.28515625" style="61" customWidth="1"/>
    <col min="6149" max="6149" width="4.42578125" style="61" customWidth="1"/>
    <col min="6150" max="6150" width="2.7109375" style="61" customWidth="1"/>
    <col min="6151" max="6151" width="15.7109375" style="61" customWidth="1"/>
    <col min="6152" max="6152" width="7.28515625" style="61" customWidth="1"/>
    <col min="6153" max="6153" width="7" style="61" customWidth="1"/>
    <col min="6154" max="6172" width="2.7109375" style="61" customWidth="1"/>
    <col min="6173" max="6400" width="11.42578125" style="61"/>
    <col min="6401" max="6401" width="13.7109375" style="61" customWidth="1"/>
    <col min="6402" max="6402" width="7.42578125" style="61" customWidth="1"/>
    <col min="6403" max="6403" width="16.85546875" style="61" customWidth="1"/>
    <col min="6404" max="6404" width="4.28515625" style="61" customWidth="1"/>
    <col min="6405" max="6405" width="4.42578125" style="61" customWidth="1"/>
    <col min="6406" max="6406" width="2.7109375" style="61" customWidth="1"/>
    <col min="6407" max="6407" width="15.7109375" style="61" customWidth="1"/>
    <col min="6408" max="6408" width="7.28515625" style="61" customWidth="1"/>
    <col min="6409" max="6409" width="7" style="61" customWidth="1"/>
    <col min="6410" max="6428" width="2.7109375" style="61" customWidth="1"/>
    <col min="6429" max="6656" width="11.42578125" style="61"/>
    <col min="6657" max="6657" width="13.7109375" style="61" customWidth="1"/>
    <col min="6658" max="6658" width="7.42578125" style="61" customWidth="1"/>
    <col min="6659" max="6659" width="16.85546875" style="61" customWidth="1"/>
    <col min="6660" max="6660" width="4.28515625" style="61" customWidth="1"/>
    <col min="6661" max="6661" width="4.42578125" style="61" customWidth="1"/>
    <col min="6662" max="6662" width="2.7109375" style="61" customWidth="1"/>
    <col min="6663" max="6663" width="15.7109375" style="61" customWidth="1"/>
    <col min="6664" max="6664" width="7.28515625" style="61" customWidth="1"/>
    <col min="6665" max="6665" width="7" style="61" customWidth="1"/>
    <col min="6666" max="6684" width="2.7109375" style="61" customWidth="1"/>
    <col min="6685" max="6912" width="11.42578125" style="61"/>
    <col min="6913" max="6913" width="13.7109375" style="61" customWidth="1"/>
    <col min="6914" max="6914" width="7.42578125" style="61" customWidth="1"/>
    <col min="6915" max="6915" width="16.85546875" style="61" customWidth="1"/>
    <col min="6916" max="6916" width="4.28515625" style="61" customWidth="1"/>
    <col min="6917" max="6917" width="4.42578125" style="61" customWidth="1"/>
    <col min="6918" max="6918" width="2.7109375" style="61" customWidth="1"/>
    <col min="6919" max="6919" width="15.7109375" style="61" customWidth="1"/>
    <col min="6920" max="6920" width="7.28515625" style="61" customWidth="1"/>
    <col min="6921" max="6921" width="7" style="61" customWidth="1"/>
    <col min="6922" max="6940" width="2.7109375" style="61" customWidth="1"/>
    <col min="6941" max="7168" width="11.42578125" style="61"/>
    <col min="7169" max="7169" width="13.7109375" style="61" customWidth="1"/>
    <col min="7170" max="7170" width="7.42578125" style="61" customWidth="1"/>
    <col min="7171" max="7171" width="16.85546875" style="61" customWidth="1"/>
    <col min="7172" max="7172" width="4.28515625" style="61" customWidth="1"/>
    <col min="7173" max="7173" width="4.42578125" style="61" customWidth="1"/>
    <col min="7174" max="7174" width="2.7109375" style="61" customWidth="1"/>
    <col min="7175" max="7175" width="15.7109375" style="61" customWidth="1"/>
    <col min="7176" max="7176" width="7.28515625" style="61" customWidth="1"/>
    <col min="7177" max="7177" width="7" style="61" customWidth="1"/>
    <col min="7178" max="7196" width="2.7109375" style="61" customWidth="1"/>
    <col min="7197" max="7424" width="11.42578125" style="61"/>
    <col min="7425" max="7425" width="13.7109375" style="61" customWidth="1"/>
    <col min="7426" max="7426" width="7.42578125" style="61" customWidth="1"/>
    <col min="7427" max="7427" width="16.85546875" style="61" customWidth="1"/>
    <col min="7428" max="7428" width="4.28515625" style="61" customWidth="1"/>
    <col min="7429" max="7429" width="4.42578125" style="61" customWidth="1"/>
    <col min="7430" max="7430" width="2.7109375" style="61" customWidth="1"/>
    <col min="7431" max="7431" width="15.7109375" style="61" customWidth="1"/>
    <col min="7432" max="7432" width="7.28515625" style="61" customWidth="1"/>
    <col min="7433" max="7433" width="7" style="61" customWidth="1"/>
    <col min="7434" max="7452" width="2.7109375" style="61" customWidth="1"/>
    <col min="7453" max="7680" width="11.42578125" style="61"/>
    <col min="7681" max="7681" width="13.7109375" style="61" customWidth="1"/>
    <col min="7682" max="7682" width="7.42578125" style="61" customWidth="1"/>
    <col min="7683" max="7683" width="16.85546875" style="61" customWidth="1"/>
    <col min="7684" max="7684" width="4.28515625" style="61" customWidth="1"/>
    <col min="7685" max="7685" width="4.42578125" style="61" customWidth="1"/>
    <col min="7686" max="7686" width="2.7109375" style="61" customWidth="1"/>
    <col min="7687" max="7687" width="15.7109375" style="61" customWidth="1"/>
    <col min="7688" max="7688" width="7.28515625" style="61" customWidth="1"/>
    <col min="7689" max="7689" width="7" style="61" customWidth="1"/>
    <col min="7690" max="7708" width="2.7109375" style="61" customWidth="1"/>
    <col min="7709" max="7936" width="11.42578125" style="61"/>
    <col min="7937" max="7937" width="13.7109375" style="61" customWidth="1"/>
    <col min="7938" max="7938" width="7.42578125" style="61" customWidth="1"/>
    <col min="7939" max="7939" width="16.85546875" style="61" customWidth="1"/>
    <col min="7940" max="7940" width="4.28515625" style="61" customWidth="1"/>
    <col min="7941" max="7941" width="4.42578125" style="61" customWidth="1"/>
    <col min="7942" max="7942" width="2.7109375" style="61" customWidth="1"/>
    <col min="7943" max="7943" width="15.7109375" style="61" customWidth="1"/>
    <col min="7944" max="7944" width="7.28515625" style="61" customWidth="1"/>
    <col min="7945" max="7945" width="7" style="61" customWidth="1"/>
    <col min="7946" max="7964" width="2.7109375" style="61" customWidth="1"/>
    <col min="7965" max="8192" width="11.42578125" style="61"/>
    <col min="8193" max="8193" width="13.7109375" style="61" customWidth="1"/>
    <col min="8194" max="8194" width="7.42578125" style="61" customWidth="1"/>
    <col min="8195" max="8195" width="16.85546875" style="61" customWidth="1"/>
    <col min="8196" max="8196" width="4.28515625" style="61" customWidth="1"/>
    <col min="8197" max="8197" width="4.42578125" style="61" customWidth="1"/>
    <col min="8198" max="8198" width="2.7109375" style="61" customWidth="1"/>
    <col min="8199" max="8199" width="15.7109375" style="61" customWidth="1"/>
    <col min="8200" max="8200" width="7.28515625" style="61" customWidth="1"/>
    <col min="8201" max="8201" width="7" style="61" customWidth="1"/>
    <col min="8202" max="8220" width="2.7109375" style="61" customWidth="1"/>
    <col min="8221" max="8448" width="11.42578125" style="61"/>
    <col min="8449" max="8449" width="13.7109375" style="61" customWidth="1"/>
    <col min="8450" max="8450" width="7.42578125" style="61" customWidth="1"/>
    <col min="8451" max="8451" width="16.85546875" style="61" customWidth="1"/>
    <col min="8452" max="8452" width="4.28515625" style="61" customWidth="1"/>
    <col min="8453" max="8453" width="4.42578125" style="61" customWidth="1"/>
    <col min="8454" max="8454" width="2.7109375" style="61" customWidth="1"/>
    <col min="8455" max="8455" width="15.7109375" style="61" customWidth="1"/>
    <col min="8456" max="8456" width="7.28515625" style="61" customWidth="1"/>
    <col min="8457" max="8457" width="7" style="61" customWidth="1"/>
    <col min="8458" max="8476" width="2.7109375" style="61" customWidth="1"/>
    <col min="8477" max="8704" width="11.42578125" style="61"/>
    <col min="8705" max="8705" width="13.7109375" style="61" customWidth="1"/>
    <col min="8706" max="8706" width="7.42578125" style="61" customWidth="1"/>
    <col min="8707" max="8707" width="16.85546875" style="61" customWidth="1"/>
    <col min="8708" max="8708" width="4.28515625" style="61" customWidth="1"/>
    <col min="8709" max="8709" width="4.42578125" style="61" customWidth="1"/>
    <col min="8710" max="8710" width="2.7109375" style="61" customWidth="1"/>
    <col min="8711" max="8711" width="15.7109375" style="61" customWidth="1"/>
    <col min="8712" max="8712" width="7.28515625" style="61" customWidth="1"/>
    <col min="8713" max="8713" width="7" style="61" customWidth="1"/>
    <col min="8714" max="8732" width="2.7109375" style="61" customWidth="1"/>
    <col min="8733" max="8960" width="11.42578125" style="61"/>
    <col min="8961" max="8961" width="13.7109375" style="61" customWidth="1"/>
    <col min="8962" max="8962" width="7.42578125" style="61" customWidth="1"/>
    <col min="8963" max="8963" width="16.85546875" style="61" customWidth="1"/>
    <col min="8964" max="8964" width="4.28515625" style="61" customWidth="1"/>
    <col min="8965" max="8965" width="4.42578125" style="61" customWidth="1"/>
    <col min="8966" max="8966" width="2.7109375" style="61" customWidth="1"/>
    <col min="8967" max="8967" width="15.7109375" style="61" customWidth="1"/>
    <col min="8968" max="8968" width="7.28515625" style="61" customWidth="1"/>
    <col min="8969" max="8969" width="7" style="61" customWidth="1"/>
    <col min="8970" max="8988" width="2.7109375" style="61" customWidth="1"/>
    <col min="8989" max="9216" width="11.42578125" style="61"/>
    <col min="9217" max="9217" width="13.7109375" style="61" customWidth="1"/>
    <col min="9218" max="9218" width="7.42578125" style="61" customWidth="1"/>
    <col min="9219" max="9219" width="16.85546875" style="61" customWidth="1"/>
    <col min="9220" max="9220" width="4.28515625" style="61" customWidth="1"/>
    <col min="9221" max="9221" width="4.42578125" style="61" customWidth="1"/>
    <col min="9222" max="9222" width="2.7109375" style="61" customWidth="1"/>
    <col min="9223" max="9223" width="15.7109375" style="61" customWidth="1"/>
    <col min="9224" max="9224" width="7.28515625" style="61" customWidth="1"/>
    <col min="9225" max="9225" width="7" style="61" customWidth="1"/>
    <col min="9226" max="9244" width="2.7109375" style="61" customWidth="1"/>
    <col min="9245" max="9472" width="11.42578125" style="61"/>
    <col min="9473" max="9473" width="13.7109375" style="61" customWidth="1"/>
    <col min="9474" max="9474" width="7.42578125" style="61" customWidth="1"/>
    <col min="9475" max="9475" width="16.85546875" style="61" customWidth="1"/>
    <col min="9476" max="9476" width="4.28515625" style="61" customWidth="1"/>
    <col min="9477" max="9477" width="4.42578125" style="61" customWidth="1"/>
    <col min="9478" max="9478" width="2.7109375" style="61" customWidth="1"/>
    <col min="9479" max="9479" width="15.7109375" style="61" customWidth="1"/>
    <col min="9480" max="9480" width="7.28515625" style="61" customWidth="1"/>
    <col min="9481" max="9481" width="7" style="61" customWidth="1"/>
    <col min="9482" max="9500" width="2.7109375" style="61" customWidth="1"/>
    <col min="9501" max="9728" width="11.42578125" style="61"/>
    <col min="9729" max="9729" width="13.7109375" style="61" customWidth="1"/>
    <col min="9730" max="9730" width="7.42578125" style="61" customWidth="1"/>
    <col min="9731" max="9731" width="16.85546875" style="61" customWidth="1"/>
    <col min="9732" max="9732" width="4.28515625" style="61" customWidth="1"/>
    <col min="9733" max="9733" width="4.42578125" style="61" customWidth="1"/>
    <col min="9734" max="9734" width="2.7109375" style="61" customWidth="1"/>
    <col min="9735" max="9735" width="15.7109375" style="61" customWidth="1"/>
    <col min="9736" max="9736" width="7.28515625" style="61" customWidth="1"/>
    <col min="9737" max="9737" width="7" style="61" customWidth="1"/>
    <col min="9738" max="9756" width="2.7109375" style="61" customWidth="1"/>
    <col min="9757" max="9984" width="11.42578125" style="61"/>
    <col min="9985" max="9985" width="13.7109375" style="61" customWidth="1"/>
    <col min="9986" max="9986" width="7.42578125" style="61" customWidth="1"/>
    <col min="9987" max="9987" width="16.85546875" style="61" customWidth="1"/>
    <col min="9988" max="9988" width="4.28515625" style="61" customWidth="1"/>
    <col min="9989" max="9989" width="4.42578125" style="61" customWidth="1"/>
    <col min="9990" max="9990" width="2.7109375" style="61" customWidth="1"/>
    <col min="9991" max="9991" width="15.7109375" style="61" customWidth="1"/>
    <col min="9992" max="9992" width="7.28515625" style="61" customWidth="1"/>
    <col min="9993" max="9993" width="7" style="61" customWidth="1"/>
    <col min="9994" max="10012" width="2.7109375" style="61" customWidth="1"/>
    <col min="10013" max="10240" width="11.42578125" style="61"/>
    <col min="10241" max="10241" width="13.7109375" style="61" customWidth="1"/>
    <col min="10242" max="10242" width="7.42578125" style="61" customWidth="1"/>
    <col min="10243" max="10243" width="16.85546875" style="61" customWidth="1"/>
    <col min="10244" max="10244" width="4.28515625" style="61" customWidth="1"/>
    <col min="10245" max="10245" width="4.42578125" style="61" customWidth="1"/>
    <col min="10246" max="10246" width="2.7109375" style="61" customWidth="1"/>
    <col min="10247" max="10247" width="15.7109375" style="61" customWidth="1"/>
    <col min="10248" max="10248" width="7.28515625" style="61" customWidth="1"/>
    <col min="10249" max="10249" width="7" style="61" customWidth="1"/>
    <col min="10250" max="10268" width="2.7109375" style="61" customWidth="1"/>
    <col min="10269" max="10496" width="11.42578125" style="61"/>
    <col min="10497" max="10497" width="13.7109375" style="61" customWidth="1"/>
    <col min="10498" max="10498" width="7.42578125" style="61" customWidth="1"/>
    <col min="10499" max="10499" width="16.85546875" style="61" customWidth="1"/>
    <col min="10500" max="10500" width="4.28515625" style="61" customWidth="1"/>
    <col min="10501" max="10501" width="4.42578125" style="61" customWidth="1"/>
    <col min="10502" max="10502" width="2.7109375" style="61" customWidth="1"/>
    <col min="10503" max="10503" width="15.7109375" style="61" customWidth="1"/>
    <col min="10504" max="10504" width="7.28515625" style="61" customWidth="1"/>
    <col min="10505" max="10505" width="7" style="61" customWidth="1"/>
    <col min="10506" max="10524" width="2.7109375" style="61" customWidth="1"/>
    <col min="10525" max="10752" width="11.42578125" style="61"/>
    <col min="10753" max="10753" width="13.7109375" style="61" customWidth="1"/>
    <col min="10754" max="10754" width="7.42578125" style="61" customWidth="1"/>
    <col min="10755" max="10755" width="16.85546875" style="61" customWidth="1"/>
    <col min="10756" max="10756" width="4.28515625" style="61" customWidth="1"/>
    <col min="10757" max="10757" width="4.42578125" style="61" customWidth="1"/>
    <col min="10758" max="10758" width="2.7109375" style="61" customWidth="1"/>
    <col min="10759" max="10759" width="15.7109375" style="61" customWidth="1"/>
    <col min="10760" max="10760" width="7.28515625" style="61" customWidth="1"/>
    <col min="10761" max="10761" width="7" style="61" customWidth="1"/>
    <col min="10762" max="10780" width="2.7109375" style="61" customWidth="1"/>
    <col min="10781" max="11008" width="11.42578125" style="61"/>
    <col min="11009" max="11009" width="13.7109375" style="61" customWidth="1"/>
    <col min="11010" max="11010" width="7.42578125" style="61" customWidth="1"/>
    <col min="11011" max="11011" width="16.85546875" style="61" customWidth="1"/>
    <col min="11012" max="11012" width="4.28515625" style="61" customWidth="1"/>
    <col min="11013" max="11013" width="4.42578125" style="61" customWidth="1"/>
    <col min="11014" max="11014" width="2.7109375" style="61" customWidth="1"/>
    <col min="11015" max="11015" width="15.7109375" style="61" customWidth="1"/>
    <col min="11016" max="11016" width="7.28515625" style="61" customWidth="1"/>
    <col min="11017" max="11017" width="7" style="61" customWidth="1"/>
    <col min="11018" max="11036" width="2.7109375" style="61" customWidth="1"/>
    <col min="11037" max="11264" width="11.42578125" style="61"/>
    <col min="11265" max="11265" width="13.7109375" style="61" customWidth="1"/>
    <col min="11266" max="11266" width="7.42578125" style="61" customWidth="1"/>
    <col min="11267" max="11267" width="16.85546875" style="61" customWidth="1"/>
    <col min="11268" max="11268" width="4.28515625" style="61" customWidth="1"/>
    <col min="11269" max="11269" width="4.42578125" style="61" customWidth="1"/>
    <col min="11270" max="11270" width="2.7109375" style="61" customWidth="1"/>
    <col min="11271" max="11271" width="15.7109375" style="61" customWidth="1"/>
    <col min="11272" max="11272" width="7.28515625" style="61" customWidth="1"/>
    <col min="11273" max="11273" width="7" style="61" customWidth="1"/>
    <col min="11274" max="11292" width="2.7109375" style="61" customWidth="1"/>
    <col min="11293" max="11520" width="11.42578125" style="61"/>
    <col min="11521" max="11521" width="13.7109375" style="61" customWidth="1"/>
    <col min="11522" max="11522" width="7.42578125" style="61" customWidth="1"/>
    <col min="11523" max="11523" width="16.85546875" style="61" customWidth="1"/>
    <col min="11524" max="11524" width="4.28515625" style="61" customWidth="1"/>
    <col min="11525" max="11525" width="4.42578125" style="61" customWidth="1"/>
    <col min="11526" max="11526" width="2.7109375" style="61" customWidth="1"/>
    <col min="11527" max="11527" width="15.7109375" style="61" customWidth="1"/>
    <col min="11528" max="11528" width="7.28515625" style="61" customWidth="1"/>
    <col min="11529" max="11529" width="7" style="61" customWidth="1"/>
    <col min="11530" max="11548" width="2.7109375" style="61" customWidth="1"/>
    <col min="11549" max="11776" width="11.42578125" style="61"/>
    <col min="11777" max="11777" width="13.7109375" style="61" customWidth="1"/>
    <col min="11778" max="11778" width="7.42578125" style="61" customWidth="1"/>
    <col min="11779" max="11779" width="16.85546875" style="61" customWidth="1"/>
    <col min="11780" max="11780" width="4.28515625" style="61" customWidth="1"/>
    <col min="11781" max="11781" width="4.42578125" style="61" customWidth="1"/>
    <col min="11782" max="11782" width="2.7109375" style="61" customWidth="1"/>
    <col min="11783" max="11783" width="15.7109375" style="61" customWidth="1"/>
    <col min="11784" max="11784" width="7.28515625" style="61" customWidth="1"/>
    <col min="11785" max="11785" width="7" style="61" customWidth="1"/>
    <col min="11786" max="11804" width="2.7109375" style="61" customWidth="1"/>
    <col min="11805" max="12032" width="11.42578125" style="61"/>
    <col min="12033" max="12033" width="13.7109375" style="61" customWidth="1"/>
    <col min="12034" max="12034" width="7.42578125" style="61" customWidth="1"/>
    <col min="12035" max="12035" width="16.85546875" style="61" customWidth="1"/>
    <col min="12036" max="12036" width="4.28515625" style="61" customWidth="1"/>
    <col min="12037" max="12037" width="4.42578125" style="61" customWidth="1"/>
    <col min="12038" max="12038" width="2.7109375" style="61" customWidth="1"/>
    <col min="12039" max="12039" width="15.7109375" style="61" customWidth="1"/>
    <col min="12040" max="12040" width="7.28515625" style="61" customWidth="1"/>
    <col min="12041" max="12041" width="7" style="61" customWidth="1"/>
    <col min="12042" max="12060" width="2.7109375" style="61" customWidth="1"/>
    <col min="12061" max="12288" width="11.42578125" style="61"/>
    <col min="12289" max="12289" width="13.7109375" style="61" customWidth="1"/>
    <col min="12290" max="12290" width="7.42578125" style="61" customWidth="1"/>
    <col min="12291" max="12291" width="16.85546875" style="61" customWidth="1"/>
    <col min="12292" max="12292" width="4.28515625" style="61" customWidth="1"/>
    <col min="12293" max="12293" width="4.42578125" style="61" customWidth="1"/>
    <col min="12294" max="12294" width="2.7109375" style="61" customWidth="1"/>
    <col min="12295" max="12295" width="15.7109375" style="61" customWidth="1"/>
    <col min="12296" max="12296" width="7.28515625" style="61" customWidth="1"/>
    <col min="12297" max="12297" width="7" style="61" customWidth="1"/>
    <col min="12298" max="12316" width="2.7109375" style="61" customWidth="1"/>
    <col min="12317" max="12544" width="11.42578125" style="61"/>
    <col min="12545" max="12545" width="13.7109375" style="61" customWidth="1"/>
    <col min="12546" max="12546" width="7.42578125" style="61" customWidth="1"/>
    <col min="12547" max="12547" width="16.85546875" style="61" customWidth="1"/>
    <col min="12548" max="12548" width="4.28515625" style="61" customWidth="1"/>
    <col min="12549" max="12549" width="4.42578125" style="61" customWidth="1"/>
    <col min="12550" max="12550" width="2.7109375" style="61" customWidth="1"/>
    <col min="12551" max="12551" width="15.7109375" style="61" customWidth="1"/>
    <col min="12552" max="12552" width="7.28515625" style="61" customWidth="1"/>
    <col min="12553" max="12553" width="7" style="61" customWidth="1"/>
    <col min="12554" max="12572" width="2.7109375" style="61" customWidth="1"/>
    <col min="12573" max="12800" width="11.42578125" style="61"/>
    <col min="12801" max="12801" width="13.7109375" style="61" customWidth="1"/>
    <col min="12802" max="12802" width="7.42578125" style="61" customWidth="1"/>
    <col min="12803" max="12803" width="16.85546875" style="61" customWidth="1"/>
    <col min="12804" max="12804" width="4.28515625" style="61" customWidth="1"/>
    <col min="12805" max="12805" width="4.42578125" style="61" customWidth="1"/>
    <col min="12806" max="12806" width="2.7109375" style="61" customWidth="1"/>
    <col min="12807" max="12807" width="15.7109375" style="61" customWidth="1"/>
    <col min="12808" max="12808" width="7.28515625" style="61" customWidth="1"/>
    <col min="12809" max="12809" width="7" style="61" customWidth="1"/>
    <col min="12810" max="12828" width="2.7109375" style="61" customWidth="1"/>
    <col min="12829" max="13056" width="11.42578125" style="61"/>
    <col min="13057" max="13057" width="13.7109375" style="61" customWidth="1"/>
    <col min="13058" max="13058" width="7.42578125" style="61" customWidth="1"/>
    <col min="13059" max="13059" width="16.85546875" style="61" customWidth="1"/>
    <col min="13060" max="13060" width="4.28515625" style="61" customWidth="1"/>
    <col min="13061" max="13061" width="4.42578125" style="61" customWidth="1"/>
    <col min="13062" max="13062" width="2.7109375" style="61" customWidth="1"/>
    <col min="13063" max="13063" width="15.7109375" style="61" customWidth="1"/>
    <col min="13064" max="13064" width="7.28515625" style="61" customWidth="1"/>
    <col min="13065" max="13065" width="7" style="61" customWidth="1"/>
    <col min="13066" max="13084" width="2.7109375" style="61" customWidth="1"/>
    <col min="13085" max="13312" width="11.42578125" style="61"/>
    <col min="13313" max="13313" width="13.7109375" style="61" customWidth="1"/>
    <col min="13314" max="13314" width="7.42578125" style="61" customWidth="1"/>
    <col min="13315" max="13315" width="16.85546875" style="61" customWidth="1"/>
    <col min="13316" max="13316" width="4.28515625" style="61" customWidth="1"/>
    <col min="13317" max="13317" width="4.42578125" style="61" customWidth="1"/>
    <col min="13318" max="13318" width="2.7109375" style="61" customWidth="1"/>
    <col min="13319" max="13319" width="15.7109375" style="61" customWidth="1"/>
    <col min="13320" max="13320" width="7.28515625" style="61" customWidth="1"/>
    <col min="13321" max="13321" width="7" style="61" customWidth="1"/>
    <col min="13322" max="13340" width="2.7109375" style="61" customWidth="1"/>
    <col min="13341" max="13568" width="11.42578125" style="61"/>
    <col min="13569" max="13569" width="13.7109375" style="61" customWidth="1"/>
    <col min="13570" max="13570" width="7.42578125" style="61" customWidth="1"/>
    <col min="13571" max="13571" width="16.85546875" style="61" customWidth="1"/>
    <col min="13572" max="13572" width="4.28515625" style="61" customWidth="1"/>
    <col min="13573" max="13573" width="4.42578125" style="61" customWidth="1"/>
    <col min="13574" max="13574" width="2.7109375" style="61" customWidth="1"/>
    <col min="13575" max="13575" width="15.7109375" style="61" customWidth="1"/>
    <col min="13576" max="13576" width="7.28515625" style="61" customWidth="1"/>
    <col min="13577" max="13577" width="7" style="61" customWidth="1"/>
    <col min="13578" max="13596" width="2.7109375" style="61" customWidth="1"/>
    <col min="13597" max="13824" width="11.42578125" style="61"/>
    <col min="13825" max="13825" width="13.7109375" style="61" customWidth="1"/>
    <col min="13826" max="13826" width="7.42578125" style="61" customWidth="1"/>
    <col min="13827" max="13827" width="16.85546875" style="61" customWidth="1"/>
    <col min="13828" max="13828" width="4.28515625" style="61" customWidth="1"/>
    <col min="13829" max="13829" width="4.42578125" style="61" customWidth="1"/>
    <col min="13830" max="13830" width="2.7109375" style="61" customWidth="1"/>
    <col min="13831" max="13831" width="15.7109375" style="61" customWidth="1"/>
    <col min="13832" max="13832" width="7.28515625" style="61" customWidth="1"/>
    <col min="13833" max="13833" width="7" style="61" customWidth="1"/>
    <col min="13834" max="13852" width="2.7109375" style="61" customWidth="1"/>
    <col min="13853" max="14080" width="11.42578125" style="61"/>
    <col min="14081" max="14081" width="13.7109375" style="61" customWidth="1"/>
    <col min="14082" max="14082" width="7.42578125" style="61" customWidth="1"/>
    <col min="14083" max="14083" width="16.85546875" style="61" customWidth="1"/>
    <col min="14084" max="14084" width="4.28515625" style="61" customWidth="1"/>
    <col min="14085" max="14085" width="4.42578125" style="61" customWidth="1"/>
    <col min="14086" max="14086" width="2.7109375" style="61" customWidth="1"/>
    <col min="14087" max="14087" width="15.7109375" style="61" customWidth="1"/>
    <col min="14088" max="14088" width="7.28515625" style="61" customWidth="1"/>
    <col min="14089" max="14089" width="7" style="61" customWidth="1"/>
    <col min="14090" max="14108" width="2.7109375" style="61" customWidth="1"/>
    <col min="14109" max="14336" width="11.42578125" style="61"/>
    <col min="14337" max="14337" width="13.7109375" style="61" customWidth="1"/>
    <col min="14338" max="14338" width="7.42578125" style="61" customWidth="1"/>
    <col min="14339" max="14339" width="16.85546875" style="61" customWidth="1"/>
    <col min="14340" max="14340" width="4.28515625" style="61" customWidth="1"/>
    <col min="14341" max="14341" width="4.42578125" style="61" customWidth="1"/>
    <col min="14342" max="14342" width="2.7109375" style="61" customWidth="1"/>
    <col min="14343" max="14343" width="15.7109375" style="61" customWidth="1"/>
    <col min="14344" max="14344" width="7.28515625" style="61" customWidth="1"/>
    <col min="14345" max="14345" width="7" style="61" customWidth="1"/>
    <col min="14346" max="14364" width="2.7109375" style="61" customWidth="1"/>
    <col min="14365" max="14592" width="11.42578125" style="61"/>
    <col min="14593" max="14593" width="13.7109375" style="61" customWidth="1"/>
    <col min="14594" max="14594" width="7.42578125" style="61" customWidth="1"/>
    <col min="14595" max="14595" width="16.85546875" style="61" customWidth="1"/>
    <col min="14596" max="14596" width="4.28515625" style="61" customWidth="1"/>
    <col min="14597" max="14597" width="4.42578125" style="61" customWidth="1"/>
    <col min="14598" max="14598" width="2.7109375" style="61" customWidth="1"/>
    <col min="14599" max="14599" width="15.7109375" style="61" customWidth="1"/>
    <col min="14600" max="14600" width="7.28515625" style="61" customWidth="1"/>
    <col min="14601" max="14601" width="7" style="61" customWidth="1"/>
    <col min="14602" max="14620" width="2.7109375" style="61" customWidth="1"/>
    <col min="14621" max="14848" width="11.42578125" style="61"/>
    <col min="14849" max="14849" width="13.7109375" style="61" customWidth="1"/>
    <col min="14850" max="14850" width="7.42578125" style="61" customWidth="1"/>
    <col min="14851" max="14851" width="16.85546875" style="61" customWidth="1"/>
    <col min="14852" max="14852" width="4.28515625" style="61" customWidth="1"/>
    <col min="14853" max="14853" width="4.42578125" style="61" customWidth="1"/>
    <col min="14854" max="14854" width="2.7109375" style="61" customWidth="1"/>
    <col min="14855" max="14855" width="15.7109375" style="61" customWidth="1"/>
    <col min="14856" max="14856" width="7.28515625" style="61" customWidth="1"/>
    <col min="14857" max="14857" width="7" style="61" customWidth="1"/>
    <col min="14858" max="14876" width="2.7109375" style="61" customWidth="1"/>
    <col min="14877" max="15104" width="11.42578125" style="61"/>
    <col min="15105" max="15105" width="13.7109375" style="61" customWidth="1"/>
    <col min="15106" max="15106" width="7.42578125" style="61" customWidth="1"/>
    <col min="15107" max="15107" width="16.85546875" style="61" customWidth="1"/>
    <col min="15108" max="15108" width="4.28515625" style="61" customWidth="1"/>
    <col min="15109" max="15109" width="4.42578125" style="61" customWidth="1"/>
    <col min="15110" max="15110" width="2.7109375" style="61" customWidth="1"/>
    <col min="15111" max="15111" width="15.7109375" style="61" customWidth="1"/>
    <col min="15112" max="15112" width="7.28515625" style="61" customWidth="1"/>
    <col min="15113" max="15113" width="7" style="61" customWidth="1"/>
    <col min="15114" max="15132" width="2.7109375" style="61" customWidth="1"/>
    <col min="15133" max="15360" width="11.42578125" style="61"/>
    <col min="15361" max="15361" width="13.7109375" style="61" customWidth="1"/>
    <col min="15362" max="15362" width="7.42578125" style="61" customWidth="1"/>
    <col min="15363" max="15363" width="16.85546875" style="61" customWidth="1"/>
    <col min="15364" max="15364" width="4.28515625" style="61" customWidth="1"/>
    <col min="15365" max="15365" width="4.42578125" style="61" customWidth="1"/>
    <col min="15366" max="15366" width="2.7109375" style="61" customWidth="1"/>
    <col min="15367" max="15367" width="15.7109375" style="61" customWidth="1"/>
    <col min="15368" max="15368" width="7.28515625" style="61" customWidth="1"/>
    <col min="15369" max="15369" width="7" style="61" customWidth="1"/>
    <col min="15370" max="15388" width="2.7109375" style="61" customWidth="1"/>
    <col min="15389" max="15616" width="11.42578125" style="61"/>
    <col min="15617" max="15617" width="13.7109375" style="61" customWidth="1"/>
    <col min="15618" max="15618" width="7.42578125" style="61" customWidth="1"/>
    <col min="15619" max="15619" width="16.85546875" style="61" customWidth="1"/>
    <col min="15620" max="15620" width="4.28515625" style="61" customWidth="1"/>
    <col min="15621" max="15621" width="4.42578125" style="61" customWidth="1"/>
    <col min="15622" max="15622" width="2.7109375" style="61" customWidth="1"/>
    <col min="15623" max="15623" width="15.7109375" style="61" customWidth="1"/>
    <col min="15624" max="15624" width="7.28515625" style="61" customWidth="1"/>
    <col min="15625" max="15625" width="7" style="61" customWidth="1"/>
    <col min="15626" max="15644" width="2.7109375" style="61" customWidth="1"/>
    <col min="15645" max="15872" width="11.42578125" style="61"/>
    <col min="15873" max="15873" width="13.7109375" style="61" customWidth="1"/>
    <col min="15874" max="15874" width="7.42578125" style="61" customWidth="1"/>
    <col min="15875" max="15875" width="16.85546875" style="61" customWidth="1"/>
    <col min="15876" max="15876" width="4.28515625" style="61" customWidth="1"/>
    <col min="15877" max="15877" width="4.42578125" style="61" customWidth="1"/>
    <col min="15878" max="15878" width="2.7109375" style="61" customWidth="1"/>
    <col min="15879" max="15879" width="15.7109375" style="61" customWidth="1"/>
    <col min="15880" max="15880" width="7.28515625" style="61" customWidth="1"/>
    <col min="15881" max="15881" width="7" style="61" customWidth="1"/>
    <col min="15882" max="15900" width="2.7109375" style="61" customWidth="1"/>
    <col min="15901" max="16128" width="11.42578125" style="61"/>
    <col min="16129" max="16129" width="13.7109375" style="61" customWidth="1"/>
    <col min="16130" max="16130" width="7.42578125" style="61" customWidth="1"/>
    <col min="16131" max="16131" width="16.85546875" style="61" customWidth="1"/>
    <col min="16132" max="16132" width="4.28515625" style="61" customWidth="1"/>
    <col min="16133" max="16133" width="4.42578125" style="61" customWidth="1"/>
    <col min="16134" max="16134" width="2.7109375" style="61" customWidth="1"/>
    <col min="16135" max="16135" width="15.7109375" style="61" customWidth="1"/>
    <col min="16136" max="16136" width="7.28515625" style="61" customWidth="1"/>
    <col min="16137" max="16137" width="7" style="61" customWidth="1"/>
    <col min="16138" max="16156" width="2.7109375" style="61" customWidth="1"/>
    <col min="16157" max="16384" width="11.42578125" style="61"/>
  </cols>
  <sheetData>
    <row r="1" spans="1:28" ht="15" customHeight="1">
      <c r="A1" s="496"/>
      <c r="B1" s="496"/>
      <c r="C1" s="496"/>
      <c r="D1" s="497"/>
      <c r="E1" s="497"/>
      <c r="F1" s="497"/>
      <c r="G1" s="497"/>
      <c r="H1" s="497"/>
      <c r="I1" s="497"/>
      <c r="J1" s="497"/>
      <c r="K1" s="497"/>
      <c r="L1" s="497"/>
      <c r="M1" s="497"/>
      <c r="N1" s="497"/>
      <c r="O1" s="497"/>
      <c r="P1" s="496"/>
      <c r="Q1" s="498"/>
      <c r="R1" s="498"/>
      <c r="S1" s="498"/>
      <c r="T1" s="498"/>
      <c r="U1" s="498"/>
      <c r="V1" s="498"/>
      <c r="W1" s="498"/>
      <c r="X1" s="498"/>
      <c r="Y1" s="498"/>
      <c r="Z1" s="498"/>
      <c r="AA1" s="498"/>
      <c r="AB1" s="498"/>
    </row>
    <row r="2" spans="1:28" ht="15" customHeight="1">
      <c r="A2" s="496"/>
      <c r="B2" s="496"/>
      <c r="C2" s="496"/>
      <c r="D2" s="497"/>
      <c r="E2" s="497"/>
      <c r="F2" s="497"/>
      <c r="G2" s="497"/>
      <c r="H2" s="497"/>
      <c r="I2" s="497"/>
      <c r="J2" s="497"/>
      <c r="K2" s="497"/>
      <c r="L2" s="497"/>
      <c r="M2" s="497"/>
      <c r="N2" s="497"/>
      <c r="O2" s="497"/>
      <c r="P2" s="496"/>
      <c r="Q2" s="498"/>
      <c r="R2" s="498"/>
      <c r="S2" s="498"/>
      <c r="T2" s="498"/>
      <c r="U2" s="498"/>
      <c r="V2" s="498"/>
      <c r="W2" s="498"/>
      <c r="X2" s="498"/>
      <c r="Y2" s="498"/>
      <c r="Z2" s="498"/>
      <c r="AA2" s="498"/>
      <c r="AB2" s="498"/>
    </row>
    <row r="3" spans="1:28" ht="15" customHeight="1">
      <c r="A3" s="496"/>
      <c r="B3" s="496"/>
      <c r="C3" s="496"/>
      <c r="D3" s="497"/>
      <c r="E3" s="497"/>
      <c r="F3" s="497"/>
      <c r="G3" s="497"/>
      <c r="H3" s="497"/>
      <c r="I3" s="497"/>
      <c r="J3" s="497"/>
      <c r="K3" s="497"/>
      <c r="L3" s="497"/>
      <c r="M3" s="497"/>
      <c r="N3" s="497"/>
      <c r="O3" s="497"/>
      <c r="P3" s="496"/>
      <c r="Q3" s="498"/>
      <c r="R3" s="498"/>
      <c r="S3" s="498"/>
      <c r="T3" s="498"/>
      <c r="U3" s="498"/>
      <c r="V3" s="498"/>
      <c r="W3" s="498"/>
      <c r="X3" s="498"/>
      <c r="Y3" s="498"/>
      <c r="Z3" s="498"/>
      <c r="AA3" s="498"/>
      <c r="AB3" s="498"/>
    </row>
    <row r="4" spans="1:28" ht="15" customHeight="1">
      <c r="Q4" s="498"/>
      <c r="R4" s="498"/>
      <c r="S4" s="498"/>
      <c r="T4" s="498"/>
      <c r="U4" s="498"/>
      <c r="V4" s="498"/>
      <c r="W4" s="498"/>
      <c r="X4" s="498"/>
      <c r="Y4" s="498"/>
      <c r="Z4" s="498"/>
      <c r="AA4" s="498"/>
      <c r="AB4" s="498"/>
    </row>
    <row r="5" spans="1:28" ht="8.25" customHeight="1">
      <c r="A5" s="187"/>
      <c r="B5" s="187"/>
      <c r="C5" s="187"/>
      <c r="D5" s="499" t="s">
        <v>95</v>
      </c>
      <c r="E5" s="499"/>
      <c r="F5" s="499"/>
      <c r="G5" s="499"/>
      <c r="H5" s="499"/>
      <c r="I5" s="499"/>
      <c r="J5" s="499"/>
      <c r="K5" s="499"/>
      <c r="L5" s="499"/>
      <c r="M5" s="187"/>
      <c r="N5" s="187"/>
      <c r="O5" s="187"/>
      <c r="P5" s="187"/>
      <c r="Q5" s="187"/>
      <c r="R5" s="187"/>
      <c r="S5" s="187"/>
      <c r="T5" s="187"/>
      <c r="U5" s="187"/>
      <c r="V5" s="187"/>
      <c r="W5" s="187"/>
      <c r="X5" s="187"/>
      <c r="Y5" s="187"/>
      <c r="Z5" s="187"/>
      <c r="AA5" s="187"/>
      <c r="AB5" s="187"/>
    </row>
    <row r="6" spans="1:28" ht="6.75" customHeight="1">
      <c r="A6" s="190"/>
      <c r="B6" s="190"/>
      <c r="C6" s="190"/>
      <c r="D6" s="499"/>
      <c r="E6" s="499"/>
      <c r="F6" s="499"/>
      <c r="G6" s="499"/>
      <c r="H6" s="499"/>
      <c r="I6" s="499"/>
      <c r="J6" s="499"/>
      <c r="K6" s="499"/>
      <c r="L6" s="499"/>
      <c r="M6" s="189"/>
      <c r="N6" s="189"/>
      <c r="O6" s="189"/>
      <c r="P6" s="189"/>
      <c r="Q6" s="189"/>
      <c r="R6" s="189"/>
      <c r="S6" s="189"/>
      <c r="T6" s="189"/>
      <c r="U6" s="189"/>
      <c r="V6" s="189"/>
      <c r="W6" s="189"/>
      <c r="X6" s="189"/>
      <c r="Y6" s="189"/>
      <c r="Z6" s="189"/>
      <c r="AA6" s="189"/>
      <c r="AB6" s="189"/>
    </row>
    <row r="7" spans="1:28" ht="8.25" customHeight="1">
      <c r="A7" s="187"/>
      <c r="B7" s="187"/>
      <c r="C7" s="187"/>
      <c r="D7" s="499"/>
      <c r="E7" s="499"/>
      <c r="F7" s="499"/>
      <c r="G7" s="499"/>
      <c r="H7" s="499"/>
      <c r="I7" s="499"/>
      <c r="J7" s="499"/>
      <c r="K7" s="499"/>
      <c r="L7" s="499"/>
      <c r="M7" s="187"/>
      <c r="N7" s="187"/>
      <c r="O7" s="187"/>
      <c r="P7" s="187"/>
      <c r="Q7" s="187"/>
      <c r="R7" s="187"/>
      <c r="S7" s="187"/>
      <c r="T7" s="187"/>
      <c r="U7" s="187"/>
      <c r="V7" s="187"/>
      <c r="W7" s="187"/>
      <c r="X7" s="187"/>
      <c r="Y7" s="187"/>
      <c r="Z7" s="187"/>
      <c r="AA7" s="187"/>
      <c r="AB7" s="187"/>
    </row>
    <row r="8" spans="1:28" ht="8.25" customHeight="1">
      <c r="A8" s="18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row>
    <row r="9" spans="1:28" s="176" customFormat="1" ht="66.95" customHeight="1">
      <c r="A9" s="500" t="s">
        <v>0</v>
      </c>
      <c r="B9" s="501">
        <f>'E.P. 3.1'!B9:H9</f>
        <v>0</v>
      </c>
      <c r="C9" s="501"/>
      <c r="D9" s="501"/>
      <c r="E9" s="501"/>
      <c r="F9" s="501"/>
      <c r="G9" s="501"/>
      <c r="H9" s="501"/>
      <c r="I9" s="501"/>
      <c r="J9" s="501"/>
      <c r="K9" s="501"/>
      <c r="L9" s="501"/>
      <c r="M9" s="501"/>
      <c r="N9" s="501"/>
      <c r="O9" s="501"/>
      <c r="P9" s="501"/>
      <c r="Q9" s="501"/>
      <c r="R9" s="501"/>
      <c r="S9" s="501"/>
      <c r="T9" s="501"/>
      <c r="U9" s="501"/>
      <c r="V9" s="501"/>
      <c r="W9" s="501"/>
      <c r="X9" s="501"/>
      <c r="Y9" s="501"/>
      <c r="Z9" s="501"/>
      <c r="AA9" s="501"/>
      <c r="AB9" s="177"/>
    </row>
    <row r="10" spans="1:28" s="176" customFormat="1" ht="15" customHeight="1">
      <c r="A10" s="259" t="s">
        <v>44</v>
      </c>
      <c r="B10" s="502">
        <f>'E.P. 3.1'!B10:D10</f>
        <v>0</v>
      </c>
      <c r="C10" s="502"/>
      <c r="D10" s="502"/>
      <c r="E10" s="502"/>
      <c r="F10" s="502"/>
      <c r="G10" s="502"/>
      <c r="H10" s="502"/>
      <c r="I10" s="179"/>
      <c r="J10" s="179"/>
      <c r="K10" s="503"/>
      <c r="L10" s="503"/>
      <c r="M10" s="503"/>
      <c r="N10" s="503"/>
      <c r="O10" s="503"/>
      <c r="P10" s="503"/>
      <c r="Q10" s="503"/>
      <c r="R10" s="503"/>
      <c r="S10" s="179"/>
      <c r="T10" s="179"/>
      <c r="U10" s="503"/>
      <c r="V10" s="503"/>
      <c r="W10" s="503"/>
      <c r="X10" s="503"/>
      <c r="Y10" s="503"/>
      <c r="Z10" s="503"/>
      <c r="AA10" s="503"/>
      <c r="AB10" s="177"/>
    </row>
    <row r="11" spans="1:28" s="176" customFormat="1" ht="15" customHeight="1">
      <c r="A11" s="259" t="s">
        <v>21</v>
      </c>
      <c r="B11" s="502">
        <f>'E.P. 3.1'!B11:D11</f>
        <v>0</v>
      </c>
      <c r="C11" s="502"/>
      <c r="D11" s="502"/>
      <c r="E11" s="502"/>
      <c r="F11" s="502"/>
      <c r="G11" s="502"/>
      <c r="H11" s="502"/>
      <c r="I11" s="179" t="s">
        <v>41</v>
      </c>
      <c r="J11" s="179"/>
      <c r="K11" s="503"/>
      <c r="L11" s="503"/>
      <c r="M11" s="503"/>
      <c r="N11" s="503"/>
      <c r="O11" s="503"/>
      <c r="P11" s="503"/>
      <c r="Q11" s="503"/>
      <c r="R11" s="503"/>
      <c r="S11" s="179" t="s">
        <v>41</v>
      </c>
      <c r="T11" s="179"/>
      <c r="U11" s="503"/>
      <c r="V11" s="503"/>
      <c r="W11" s="503"/>
      <c r="X11" s="503"/>
      <c r="Y11" s="503"/>
      <c r="Z11" s="503"/>
      <c r="AA11" s="503"/>
      <c r="AB11" s="177"/>
    </row>
    <row r="12" spans="1:28" s="176" customFormat="1" ht="15" customHeight="1">
      <c r="A12" s="259" t="s">
        <v>22</v>
      </c>
      <c r="B12" s="504">
        <f>'E.P. 3.1'!B12:D12</f>
        <v>0</v>
      </c>
      <c r="C12" s="504"/>
      <c r="D12" s="504"/>
      <c r="E12" s="504"/>
      <c r="F12" s="504"/>
      <c r="G12" s="504"/>
      <c r="H12" s="504"/>
      <c r="I12" s="179" t="s">
        <v>39</v>
      </c>
      <c r="J12" s="179"/>
      <c r="K12" s="178"/>
      <c r="L12" s="178"/>
      <c r="M12" s="178"/>
      <c r="N12" s="178"/>
      <c r="O12" s="178"/>
      <c r="P12" s="178"/>
      <c r="Q12" s="178"/>
      <c r="R12" s="178"/>
      <c r="S12" s="178"/>
      <c r="T12" s="178"/>
      <c r="U12" s="178"/>
      <c r="V12" s="178"/>
      <c r="W12" s="178"/>
      <c r="X12" s="178"/>
      <c r="Y12" s="178"/>
      <c r="Z12" s="178"/>
      <c r="AA12" s="178"/>
      <c r="AB12" s="177"/>
    </row>
    <row r="13" spans="1:28" s="109" customFormat="1" ht="14.1" customHeight="1" thickBot="1">
      <c r="A13" s="505"/>
      <c r="B13" s="506"/>
      <c r="C13" s="507"/>
      <c r="D13" s="507"/>
      <c r="E13" s="507"/>
      <c r="F13" s="507"/>
      <c r="G13" s="507"/>
      <c r="H13" s="507"/>
      <c r="I13" s="507"/>
      <c r="J13" s="507"/>
      <c r="K13" s="507"/>
      <c r="L13" s="507"/>
      <c r="M13" s="507"/>
      <c r="N13" s="507"/>
      <c r="O13" s="507"/>
      <c r="P13" s="507"/>
      <c r="Q13" s="507"/>
      <c r="R13" s="507"/>
      <c r="S13" s="507"/>
      <c r="T13" s="507"/>
      <c r="U13" s="507"/>
      <c r="V13" s="507"/>
      <c r="W13" s="507"/>
      <c r="X13" s="507"/>
      <c r="Y13" s="507"/>
      <c r="Z13" s="507"/>
      <c r="AA13" s="507"/>
      <c r="AB13" s="508"/>
    </row>
    <row r="14" spans="1:28" s="161" customFormat="1" ht="15" customHeight="1">
      <c r="A14" s="170" t="s">
        <v>38</v>
      </c>
      <c r="B14" s="169" t="s">
        <v>37</v>
      </c>
      <c r="C14" s="165" t="s">
        <v>36</v>
      </c>
      <c r="D14" s="168"/>
      <c r="E14" s="167" t="s">
        <v>35</v>
      </c>
      <c r="F14" s="163"/>
      <c r="G14" s="166"/>
      <c r="H14" s="165" t="s">
        <v>34</v>
      </c>
      <c r="I14" s="164" t="s">
        <v>33</v>
      </c>
      <c r="J14" s="163"/>
      <c r="K14" s="163"/>
      <c r="L14" s="163"/>
      <c r="M14" s="163"/>
      <c r="N14" s="163"/>
      <c r="O14" s="163"/>
      <c r="P14" s="163"/>
      <c r="Q14" s="163"/>
      <c r="R14" s="163"/>
      <c r="S14" s="163"/>
      <c r="T14" s="163"/>
      <c r="U14" s="163"/>
      <c r="V14" s="163"/>
      <c r="W14" s="163"/>
      <c r="X14" s="163"/>
      <c r="Y14" s="163"/>
      <c r="Z14" s="163"/>
      <c r="AA14" s="163"/>
      <c r="AB14" s="162"/>
    </row>
    <row r="15" spans="1:28" ht="12.75" customHeight="1">
      <c r="A15" s="160"/>
      <c r="B15" s="159"/>
      <c r="C15" s="156"/>
      <c r="D15" s="150"/>
      <c r="E15" s="158"/>
      <c r="F15" s="154"/>
      <c r="G15" s="157"/>
      <c r="H15" s="156"/>
      <c r="I15" s="155"/>
      <c r="J15" s="154"/>
      <c r="K15" s="154"/>
      <c r="L15" s="154"/>
      <c r="M15" s="154"/>
      <c r="N15" s="154"/>
      <c r="O15" s="154"/>
      <c r="P15" s="154"/>
      <c r="Q15" s="154"/>
      <c r="R15" s="154"/>
      <c r="S15" s="154"/>
      <c r="T15" s="154"/>
      <c r="U15" s="154"/>
      <c r="V15" s="154"/>
      <c r="W15" s="154"/>
      <c r="X15" s="154"/>
      <c r="Y15" s="154"/>
      <c r="Z15" s="154"/>
      <c r="AA15" s="154"/>
      <c r="AB15" s="153"/>
    </row>
    <row r="16" spans="1:28" ht="15" customHeight="1" thickBot="1">
      <c r="A16" s="152"/>
      <c r="B16" s="151"/>
      <c r="C16" s="146"/>
      <c r="D16" s="150"/>
      <c r="E16" s="149"/>
      <c r="F16" s="148"/>
      <c r="G16" s="147"/>
      <c r="H16" s="146"/>
      <c r="I16" s="145"/>
      <c r="J16" s="67"/>
      <c r="K16" s="67"/>
      <c r="L16" s="67"/>
      <c r="M16" s="67"/>
      <c r="N16" s="67"/>
      <c r="O16" s="67"/>
      <c r="P16" s="67"/>
      <c r="Q16" s="67"/>
      <c r="R16" s="67"/>
      <c r="S16" s="67"/>
      <c r="T16" s="67"/>
      <c r="U16" s="67"/>
      <c r="V16" s="67"/>
      <c r="W16" s="67"/>
      <c r="X16" s="67"/>
      <c r="Y16" s="67"/>
      <c r="Z16" s="67"/>
      <c r="AA16" s="67"/>
      <c r="AB16" s="144"/>
    </row>
    <row r="17" spans="1:28" ht="15" customHeight="1">
      <c r="A17" s="143"/>
      <c r="B17" s="142"/>
      <c r="C17" s="141"/>
      <c r="D17" s="140"/>
      <c r="E17" s="139"/>
      <c r="F17" s="139"/>
      <c r="G17" s="138"/>
      <c r="H17" s="137"/>
      <c r="I17" s="136"/>
      <c r="J17" s="135"/>
      <c r="K17" s="134"/>
      <c r="L17" s="134"/>
      <c r="M17" s="134"/>
      <c r="N17" s="134"/>
      <c r="O17" s="134"/>
      <c r="P17" s="134"/>
      <c r="Q17" s="134"/>
      <c r="R17" s="134"/>
      <c r="S17" s="133"/>
      <c r="T17" s="133"/>
      <c r="U17" s="133"/>
      <c r="V17" s="133"/>
      <c r="W17" s="133"/>
      <c r="X17" s="133"/>
      <c r="Y17" s="133"/>
      <c r="Z17" s="133"/>
      <c r="AA17" s="133"/>
      <c r="AB17" s="132"/>
    </row>
    <row r="18" spans="1:28" ht="15" customHeight="1">
      <c r="A18" s="106"/>
      <c r="B18" s="105"/>
      <c r="C18" s="118"/>
      <c r="D18" s="102"/>
      <c r="E18" s="101"/>
      <c r="F18" s="101"/>
      <c r="G18" s="107"/>
      <c r="H18" s="119"/>
      <c r="I18" s="99"/>
      <c r="J18" s="98"/>
      <c r="K18" s="76"/>
      <c r="L18" s="76"/>
      <c r="M18" s="76"/>
      <c r="N18" s="131"/>
      <c r="O18" s="76"/>
      <c r="P18" s="76"/>
      <c r="Q18" s="76"/>
      <c r="R18" s="76"/>
      <c r="S18" s="97"/>
      <c r="T18" s="97"/>
      <c r="U18" s="97"/>
      <c r="V18" s="97"/>
      <c r="W18" s="97"/>
      <c r="X18" s="97"/>
      <c r="Y18" s="97"/>
      <c r="Z18" s="97"/>
      <c r="AA18" s="97"/>
      <c r="AB18" s="96"/>
    </row>
    <row r="19" spans="1:28" ht="15" customHeight="1">
      <c r="A19" s="106"/>
      <c r="B19" s="105"/>
      <c r="C19" s="118"/>
      <c r="D19" s="130"/>
      <c r="E19" s="102"/>
      <c r="F19" s="101"/>
      <c r="G19" s="116"/>
      <c r="H19" s="99"/>
      <c r="I19" s="99"/>
      <c r="J19" s="98"/>
      <c r="K19" s="76"/>
      <c r="L19" s="76"/>
      <c r="M19" s="76"/>
      <c r="N19" s="76"/>
      <c r="O19" s="76"/>
      <c r="P19" s="76"/>
      <c r="Q19" s="76"/>
      <c r="R19" s="76"/>
      <c r="S19" s="97"/>
      <c r="T19" s="97"/>
      <c r="U19" s="97"/>
      <c r="V19" s="97"/>
      <c r="W19" s="97"/>
      <c r="X19" s="97"/>
      <c r="Y19" s="97"/>
      <c r="Z19" s="97"/>
      <c r="AA19" s="97"/>
      <c r="AB19" s="96"/>
    </row>
    <row r="20" spans="1:28" ht="15" customHeight="1">
      <c r="A20" s="106"/>
      <c r="B20" s="105"/>
      <c r="C20" s="108"/>
      <c r="D20" s="128"/>
      <c r="E20" s="102"/>
      <c r="F20" s="101"/>
      <c r="G20" s="107"/>
      <c r="H20" s="99"/>
      <c r="I20" s="99"/>
      <c r="J20" s="98"/>
      <c r="K20" s="76"/>
      <c r="L20" s="76"/>
      <c r="M20" s="76"/>
      <c r="N20" s="76"/>
      <c r="O20" s="76"/>
      <c r="P20" s="76"/>
      <c r="Q20" s="76"/>
      <c r="R20" s="76"/>
      <c r="S20" s="97"/>
      <c r="T20" s="97"/>
      <c r="U20" s="97"/>
      <c r="V20" s="97"/>
      <c r="W20" s="97"/>
      <c r="X20" s="97"/>
      <c r="Y20" s="97"/>
      <c r="Z20" s="97"/>
      <c r="AA20" s="97"/>
      <c r="AB20" s="96"/>
    </row>
    <row r="21" spans="1:28" ht="15" customHeight="1">
      <c r="A21" s="106"/>
      <c r="B21" s="105"/>
      <c r="C21" s="104"/>
      <c r="D21" s="128"/>
      <c r="E21" s="102"/>
      <c r="F21" s="101"/>
      <c r="G21" s="107"/>
      <c r="H21" s="99"/>
      <c r="I21" s="99"/>
      <c r="J21" s="98"/>
      <c r="K21" s="76"/>
      <c r="L21" s="76"/>
      <c r="M21" s="76"/>
      <c r="N21" s="76"/>
      <c r="O21" s="76"/>
      <c r="P21" s="76"/>
      <c r="Q21" s="76"/>
      <c r="R21" s="76"/>
      <c r="S21" s="97"/>
      <c r="T21" s="97"/>
      <c r="U21" s="97"/>
      <c r="V21" s="97"/>
      <c r="W21" s="97"/>
      <c r="X21" s="97"/>
      <c r="Y21" s="97"/>
      <c r="Z21" s="97"/>
      <c r="AA21" s="97"/>
      <c r="AB21" s="96"/>
    </row>
    <row r="22" spans="1:28" ht="15" customHeight="1">
      <c r="A22" s="106"/>
      <c r="B22" s="105"/>
      <c r="C22" s="129"/>
      <c r="D22" s="128"/>
      <c r="E22" s="102"/>
      <c r="F22" s="101"/>
      <c r="G22" s="127"/>
      <c r="H22" s="99"/>
      <c r="I22" s="99"/>
      <c r="J22" s="98"/>
      <c r="K22" s="76"/>
      <c r="L22" s="76"/>
      <c r="M22" s="76"/>
      <c r="N22" s="76"/>
      <c r="O22" s="76"/>
      <c r="P22" s="76"/>
      <c r="Q22" s="76"/>
      <c r="R22" s="76"/>
      <c r="S22" s="97"/>
      <c r="T22" s="97"/>
      <c r="U22" s="97"/>
      <c r="V22" s="97"/>
      <c r="W22" s="97"/>
      <c r="X22" s="97"/>
      <c r="Y22" s="97"/>
      <c r="Z22" s="97"/>
      <c r="AA22" s="97"/>
      <c r="AB22" s="96"/>
    </row>
    <row r="23" spans="1:28" ht="15" customHeight="1">
      <c r="A23" s="106"/>
      <c r="B23" s="105"/>
      <c r="C23" s="118"/>
      <c r="D23" s="126"/>
      <c r="E23" s="102"/>
      <c r="F23" s="101"/>
      <c r="G23" s="107"/>
      <c r="H23" s="99"/>
      <c r="I23" s="99"/>
      <c r="J23" s="98"/>
      <c r="K23" s="76"/>
      <c r="L23" s="76"/>
      <c r="M23" s="76"/>
      <c r="N23" s="76"/>
      <c r="O23" s="76"/>
      <c r="P23" s="76"/>
      <c r="Q23" s="76"/>
      <c r="R23" s="76"/>
      <c r="S23" s="97"/>
      <c r="T23" s="97"/>
      <c r="U23" s="97"/>
      <c r="V23" s="97"/>
      <c r="W23" s="97"/>
      <c r="X23" s="97"/>
      <c r="Y23" s="97"/>
      <c r="Z23" s="97"/>
      <c r="AA23" s="97"/>
      <c r="AB23" s="96"/>
    </row>
    <row r="24" spans="1:28" ht="15" customHeight="1">
      <c r="A24" s="106"/>
      <c r="B24" s="105"/>
      <c r="C24" s="118"/>
      <c r="D24" s="123"/>
      <c r="E24" s="125"/>
      <c r="F24" s="121"/>
      <c r="G24" s="120"/>
      <c r="H24" s="119"/>
      <c r="I24" s="99"/>
      <c r="J24" s="98"/>
      <c r="K24" s="76"/>
      <c r="L24" s="76"/>
      <c r="M24" s="76"/>
      <c r="N24" s="76"/>
      <c r="O24" s="76"/>
      <c r="P24" s="76"/>
      <c r="Q24" s="76"/>
      <c r="R24" s="76"/>
      <c r="S24" s="97"/>
      <c r="T24" s="97"/>
      <c r="U24" s="97"/>
      <c r="V24" s="97"/>
      <c r="W24" s="97"/>
      <c r="X24" s="97"/>
      <c r="Y24" s="97"/>
      <c r="Z24" s="97"/>
      <c r="AA24" s="97"/>
      <c r="AB24" s="96"/>
    </row>
    <row r="25" spans="1:28" ht="15" customHeight="1">
      <c r="A25" s="106"/>
      <c r="B25" s="105"/>
      <c r="C25" s="118"/>
      <c r="D25" s="124"/>
      <c r="E25" s="122"/>
      <c r="F25" s="121"/>
      <c r="G25" s="120"/>
      <c r="H25" s="119"/>
      <c r="I25" s="99"/>
      <c r="J25" s="98"/>
      <c r="K25" s="76"/>
      <c r="L25" s="76"/>
      <c r="M25" s="76"/>
      <c r="N25" s="76"/>
      <c r="O25" s="76"/>
      <c r="P25" s="76"/>
      <c r="Q25" s="76"/>
      <c r="R25" s="76"/>
      <c r="S25" s="97"/>
      <c r="T25" s="97"/>
      <c r="U25" s="97"/>
      <c r="V25" s="97"/>
      <c r="W25" s="97"/>
      <c r="X25" s="97"/>
      <c r="Y25" s="97"/>
      <c r="Z25" s="97"/>
      <c r="AA25" s="97"/>
      <c r="AB25" s="96"/>
    </row>
    <row r="26" spans="1:28" ht="15" customHeight="1">
      <c r="A26" s="106"/>
      <c r="B26" s="105"/>
      <c r="C26" s="118"/>
      <c r="D26" s="123"/>
      <c r="E26" s="122"/>
      <c r="F26" s="121"/>
      <c r="G26" s="120"/>
      <c r="H26" s="119"/>
      <c r="I26" s="99"/>
      <c r="J26" s="98"/>
      <c r="K26" s="76"/>
      <c r="L26" s="76"/>
      <c r="M26" s="76"/>
      <c r="N26" s="76"/>
      <c r="O26" s="76"/>
      <c r="P26" s="76"/>
      <c r="Q26" s="76"/>
      <c r="R26" s="76"/>
      <c r="S26" s="97"/>
      <c r="T26" s="97"/>
      <c r="U26" s="97"/>
      <c r="V26" s="97"/>
      <c r="W26" s="97"/>
      <c r="X26" s="97"/>
      <c r="Y26" s="97"/>
      <c r="Z26" s="97"/>
      <c r="AA26" s="97"/>
      <c r="AB26" s="96"/>
    </row>
    <row r="27" spans="1:28" ht="15" customHeight="1">
      <c r="A27" s="106"/>
      <c r="B27" s="105"/>
      <c r="C27" s="118"/>
      <c r="D27" s="117"/>
      <c r="E27" s="102"/>
      <c r="F27" s="101"/>
      <c r="G27" s="116"/>
      <c r="H27" s="99"/>
      <c r="I27" s="99"/>
      <c r="J27" s="98"/>
      <c r="K27" s="76"/>
      <c r="L27" s="76"/>
      <c r="M27" s="76"/>
      <c r="N27" s="76"/>
      <c r="O27" s="76"/>
      <c r="P27" s="76"/>
      <c r="Q27" s="76"/>
      <c r="R27" s="76"/>
      <c r="S27" s="97"/>
      <c r="T27" s="97"/>
      <c r="U27" s="97"/>
      <c r="V27" s="97"/>
      <c r="W27" s="97"/>
      <c r="X27" s="97"/>
      <c r="Y27" s="97"/>
      <c r="Z27" s="97"/>
      <c r="AA27" s="97"/>
      <c r="AB27" s="96"/>
    </row>
    <row r="28" spans="1:28" s="109" customFormat="1" ht="15" customHeight="1">
      <c r="A28" s="106"/>
      <c r="B28" s="105"/>
      <c r="C28" s="115"/>
      <c r="D28" s="103"/>
      <c r="E28" s="102"/>
      <c r="F28" s="101"/>
      <c r="G28" s="114"/>
      <c r="H28" s="99"/>
      <c r="I28" s="99"/>
      <c r="J28" s="113"/>
      <c r="K28" s="112"/>
      <c r="L28" s="112"/>
      <c r="M28" s="112"/>
      <c r="N28" s="112"/>
      <c r="O28" s="112"/>
      <c r="P28" s="112"/>
      <c r="Q28" s="112"/>
      <c r="R28" s="112"/>
      <c r="S28" s="111"/>
      <c r="T28" s="111"/>
      <c r="U28" s="111"/>
      <c r="V28" s="111"/>
      <c r="W28" s="111"/>
      <c r="X28" s="111"/>
      <c r="Y28" s="111"/>
      <c r="Z28" s="111"/>
      <c r="AA28" s="111"/>
      <c r="AB28" s="110"/>
    </row>
    <row r="29" spans="1:28" ht="15" customHeight="1">
      <c r="A29" s="106"/>
      <c r="B29" s="105"/>
      <c r="C29" s="108"/>
      <c r="D29" s="103"/>
      <c r="E29" s="102"/>
      <c r="F29" s="101"/>
      <c r="G29" s="107"/>
      <c r="H29" s="99"/>
      <c r="I29" s="99"/>
      <c r="J29" s="98"/>
      <c r="K29" s="76"/>
      <c r="L29" s="76"/>
      <c r="M29" s="76"/>
      <c r="N29" s="76"/>
      <c r="O29" s="76"/>
      <c r="P29" s="76"/>
      <c r="Q29" s="76"/>
      <c r="R29" s="76"/>
      <c r="S29" s="97"/>
      <c r="T29" s="97"/>
      <c r="U29" s="97"/>
      <c r="V29" s="97"/>
      <c r="W29" s="97"/>
      <c r="X29" s="97"/>
      <c r="Y29" s="97"/>
      <c r="Z29" s="97"/>
      <c r="AA29" s="97"/>
      <c r="AB29" s="96"/>
    </row>
    <row r="30" spans="1:28" ht="15" customHeight="1">
      <c r="A30" s="106"/>
      <c r="B30" s="105"/>
      <c r="C30" s="108"/>
      <c r="D30" s="103"/>
      <c r="E30" s="102"/>
      <c r="F30" s="101"/>
      <c r="G30" s="107"/>
      <c r="H30" s="99"/>
      <c r="I30" s="99"/>
      <c r="J30" s="98"/>
      <c r="K30" s="76"/>
      <c r="L30" s="76"/>
      <c r="M30" s="76"/>
      <c r="N30" s="76"/>
      <c r="O30" s="76"/>
      <c r="P30" s="76"/>
      <c r="Q30" s="76"/>
      <c r="R30" s="76"/>
      <c r="S30" s="97"/>
      <c r="T30" s="97"/>
      <c r="U30" s="97"/>
      <c r="V30" s="97"/>
      <c r="W30" s="97"/>
      <c r="X30" s="97"/>
      <c r="Y30" s="97"/>
      <c r="Z30" s="97"/>
      <c r="AA30" s="97"/>
      <c r="AB30" s="96"/>
    </row>
    <row r="31" spans="1:28" ht="15" customHeight="1">
      <c r="A31" s="106"/>
      <c r="B31" s="105"/>
      <c r="C31" s="108"/>
      <c r="D31" s="103"/>
      <c r="E31" s="102"/>
      <c r="F31" s="101"/>
      <c r="G31" s="107"/>
      <c r="H31" s="99"/>
      <c r="I31" s="99"/>
      <c r="J31" s="98"/>
      <c r="K31" s="76"/>
      <c r="L31" s="76"/>
      <c r="M31" s="76"/>
      <c r="N31" s="76"/>
      <c r="O31" s="76"/>
      <c r="P31" s="76"/>
      <c r="Q31" s="76"/>
      <c r="R31" s="76"/>
      <c r="S31" s="97"/>
      <c r="T31" s="97"/>
      <c r="U31" s="97"/>
      <c r="V31" s="97"/>
      <c r="W31" s="97"/>
      <c r="X31" s="97"/>
      <c r="Y31" s="97"/>
      <c r="Z31" s="97"/>
      <c r="AA31" s="97"/>
      <c r="AB31" s="96"/>
    </row>
    <row r="32" spans="1:28" ht="15" customHeight="1">
      <c r="A32" s="106"/>
      <c r="B32" s="105"/>
      <c r="C32" s="108"/>
      <c r="D32" s="103"/>
      <c r="E32" s="102"/>
      <c r="F32" s="101"/>
      <c r="G32" s="107"/>
      <c r="H32" s="99"/>
      <c r="I32" s="99"/>
      <c r="J32" s="98"/>
      <c r="K32" s="76"/>
      <c r="L32" s="76"/>
      <c r="M32" s="76"/>
      <c r="N32" s="76"/>
      <c r="O32" s="76"/>
      <c r="P32" s="76"/>
      <c r="Q32" s="76"/>
      <c r="R32" s="76"/>
      <c r="S32" s="97"/>
      <c r="T32" s="97"/>
      <c r="U32" s="97"/>
      <c r="V32" s="97"/>
      <c r="W32" s="97"/>
      <c r="X32" s="97"/>
      <c r="Y32" s="97"/>
      <c r="Z32" s="97"/>
      <c r="AA32" s="97"/>
      <c r="AB32" s="96"/>
    </row>
    <row r="33" spans="1:28" ht="15" customHeight="1">
      <c r="A33" s="106"/>
      <c r="B33" s="105"/>
      <c r="C33" s="104"/>
      <c r="D33" s="103"/>
      <c r="E33" s="102"/>
      <c r="F33" s="101"/>
      <c r="G33" s="100"/>
      <c r="H33" s="99"/>
      <c r="I33" s="99"/>
      <c r="J33" s="98"/>
      <c r="K33" s="76"/>
      <c r="L33" s="76"/>
      <c r="M33" s="76"/>
      <c r="N33" s="76"/>
      <c r="O33" s="76"/>
      <c r="P33" s="76"/>
      <c r="Q33" s="76"/>
      <c r="R33" s="76"/>
      <c r="S33" s="97"/>
      <c r="T33" s="97"/>
      <c r="U33" s="97"/>
      <c r="V33" s="97"/>
      <c r="W33" s="97"/>
      <c r="X33" s="97"/>
      <c r="Y33" s="97"/>
      <c r="Z33" s="97"/>
      <c r="AA33" s="97"/>
      <c r="AB33" s="96"/>
    </row>
    <row r="34" spans="1:28" ht="24.75" customHeight="1" thickBot="1">
      <c r="A34" s="95"/>
      <c r="B34" s="94"/>
      <c r="C34" s="93"/>
      <c r="D34" s="92"/>
      <c r="E34" s="91"/>
      <c r="F34" s="90"/>
      <c r="G34" s="89"/>
      <c r="H34" s="88"/>
      <c r="I34" s="88"/>
      <c r="J34" s="87"/>
      <c r="K34" s="86"/>
      <c r="L34" s="86"/>
      <c r="M34" s="86"/>
      <c r="N34" s="86"/>
      <c r="O34" s="86"/>
      <c r="P34" s="86"/>
      <c r="Q34" s="86"/>
      <c r="R34" s="86"/>
      <c r="S34" s="85"/>
      <c r="T34" s="85"/>
      <c r="U34" s="85"/>
      <c r="V34" s="85"/>
      <c r="W34" s="85"/>
      <c r="X34" s="85"/>
      <c r="Y34" s="85"/>
      <c r="Z34" s="85"/>
      <c r="AA34" s="85"/>
      <c r="AB34" s="84"/>
    </row>
    <row r="35" spans="1:28" ht="16.5" customHeight="1" thickBot="1">
      <c r="A35" s="83"/>
      <c r="B35" s="82"/>
      <c r="C35" s="81"/>
      <c r="D35" s="80"/>
      <c r="E35" s="79"/>
      <c r="F35" s="79"/>
      <c r="G35" s="78"/>
      <c r="H35" s="77"/>
      <c r="I35" s="77"/>
      <c r="J35" s="76"/>
      <c r="K35" s="76"/>
      <c r="L35" s="76"/>
      <c r="M35" s="76"/>
      <c r="N35" s="76"/>
      <c r="O35" s="76"/>
      <c r="P35" s="76"/>
      <c r="Q35" s="76"/>
      <c r="R35" s="76"/>
      <c r="S35" s="76"/>
      <c r="T35" s="76"/>
      <c r="U35" s="76"/>
      <c r="V35" s="76"/>
      <c r="W35" s="76"/>
      <c r="X35" s="76"/>
      <c r="Y35" s="76"/>
      <c r="Z35" s="76"/>
      <c r="AA35" s="76"/>
      <c r="AB35" s="76"/>
    </row>
    <row r="36" spans="1:28" ht="15" customHeight="1" thickBot="1">
      <c r="A36" s="509" t="s">
        <v>32</v>
      </c>
      <c r="B36" s="510"/>
      <c r="C36" s="511"/>
      <c r="D36" s="511"/>
      <c r="E36" s="512"/>
      <c r="F36" s="512"/>
      <c r="G36" s="513"/>
      <c r="H36" s="514"/>
      <c r="I36" s="514"/>
      <c r="J36" s="515"/>
      <c r="K36" s="515"/>
      <c r="L36" s="515"/>
      <c r="M36" s="515"/>
      <c r="N36" s="515"/>
      <c r="O36" s="515"/>
      <c r="P36" s="515"/>
      <c r="Q36" s="515"/>
      <c r="R36" s="515"/>
      <c r="S36" s="515"/>
      <c r="T36" s="515"/>
      <c r="U36" s="515"/>
      <c r="V36" s="515"/>
      <c r="W36" s="515"/>
      <c r="X36" s="515"/>
      <c r="Y36" s="515"/>
      <c r="Z36" s="515"/>
      <c r="AA36" s="515"/>
      <c r="AB36" s="516"/>
    </row>
    <row r="37" spans="1:28">
      <c r="A37" s="68"/>
      <c r="B37" s="67"/>
      <c r="C37" s="66"/>
      <c r="D37" s="65"/>
      <c r="E37" s="65"/>
      <c r="F37" s="65"/>
      <c r="G37" s="65"/>
      <c r="H37" s="65"/>
      <c r="I37" s="65"/>
      <c r="J37" s="65"/>
      <c r="K37" s="65"/>
      <c r="L37" s="65"/>
      <c r="M37" s="65"/>
      <c r="N37" s="65"/>
      <c r="O37" s="65"/>
      <c r="P37" s="65"/>
      <c r="Q37" s="65"/>
      <c r="R37" s="65"/>
      <c r="S37" s="65"/>
      <c r="T37" s="65"/>
      <c r="U37" s="65"/>
      <c r="V37" s="65"/>
      <c r="W37" s="65"/>
      <c r="X37" s="65"/>
      <c r="Y37" s="65"/>
      <c r="Z37" s="65"/>
      <c r="AA37" s="65"/>
      <c r="AB37" s="65"/>
    </row>
    <row r="38" spans="1:28">
      <c r="A38" s="68"/>
      <c r="B38" s="67"/>
      <c r="C38" s="66"/>
      <c r="D38" s="65"/>
      <c r="E38" s="65"/>
      <c r="F38" s="65"/>
      <c r="G38" s="65"/>
      <c r="H38" s="65"/>
      <c r="I38" s="65"/>
      <c r="J38" s="65"/>
      <c r="K38" s="65"/>
      <c r="L38" s="65"/>
      <c r="M38" s="65"/>
      <c r="N38" s="65"/>
      <c r="O38" s="65"/>
      <c r="P38" s="65"/>
      <c r="Q38" s="65"/>
      <c r="R38" s="65"/>
      <c r="S38" s="65"/>
      <c r="T38" s="65"/>
      <c r="U38" s="65"/>
      <c r="V38" s="65"/>
      <c r="W38" s="65"/>
      <c r="X38" s="65"/>
      <c r="Y38" s="65"/>
      <c r="Z38" s="65"/>
      <c r="AA38" s="65"/>
      <c r="AB38" s="65"/>
    </row>
  </sheetData>
  <mergeCells count="31">
    <mergeCell ref="I17:I34"/>
    <mergeCell ref="D19:D23"/>
    <mergeCell ref="H19:H23"/>
    <mergeCell ref="D27:D34"/>
    <mergeCell ref="H27:H34"/>
    <mergeCell ref="B12:H12"/>
    <mergeCell ref="I12:J12"/>
    <mergeCell ref="K12:AA12"/>
    <mergeCell ref="A14:A16"/>
    <mergeCell ref="B14:B16"/>
    <mergeCell ref="C14:C16"/>
    <mergeCell ref="E14:G16"/>
    <mergeCell ref="H14:H16"/>
    <mergeCell ref="I14:I16"/>
    <mergeCell ref="J14:AB15"/>
    <mergeCell ref="B10:H10"/>
    <mergeCell ref="I10:J10"/>
    <mergeCell ref="K10:R10"/>
    <mergeCell ref="S10:T10"/>
    <mergeCell ref="U10:AA10"/>
    <mergeCell ref="B11:H11"/>
    <mergeCell ref="I11:J11"/>
    <mergeCell ref="K11:R11"/>
    <mergeCell ref="S11:T11"/>
    <mergeCell ref="U11:AA11"/>
    <mergeCell ref="D1:O1"/>
    <mergeCell ref="Q1:AB4"/>
    <mergeCell ref="D2:O2"/>
    <mergeCell ref="D3:O3"/>
    <mergeCell ref="D5:L7"/>
    <mergeCell ref="B9:AA9"/>
  </mergeCells>
  <printOptions horizontalCentered="1" verticalCentered="1"/>
  <pageMargins left="0.19685039370078741" right="0.19685039370078741" top="0.78740157480314965" bottom="1.1811023622047245" header="0" footer="0.23622047244094491"/>
  <pageSetup scale="83" orientation="landscape" r:id="rId1"/>
  <headerFooter alignWithMargins="0">
    <oddHeader>&amp;R&amp;"Arial,Negrita"&amp;12&amp;K000000FORMATO  E.P. 003.2_x000D_&amp;"Calibri,Normal"&amp;11_x000D__x000D__x000D__x000D__x000D__x000D_</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9"/>
  <sheetViews>
    <sheetView view="pageBreakPreview" zoomScale="85" zoomScaleNormal="40" zoomScaleSheetLayoutView="85" zoomScalePageLayoutView="40" workbookViewId="0">
      <selection activeCell="C15" sqref="C15:E15"/>
    </sheetView>
  </sheetViews>
  <sheetFormatPr baseColWidth="10" defaultColWidth="10.85546875" defaultRowHeight="12.75"/>
  <cols>
    <col min="1" max="2" width="15.7109375" style="61" customWidth="1"/>
    <col min="3" max="3" width="15.7109375" style="198" customWidth="1"/>
    <col min="4" max="4" width="15.7109375" style="61" customWidth="1"/>
    <col min="5" max="6" width="20.7109375" style="61" customWidth="1"/>
    <col min="7" max="8" width="15.7109375" style="61" customWidth="1"/>
    <col min="9" max="10" width="24.85546875" style="61" customWidth="1"/>
    <col min="11" max="16384" width="10.85546875" style="61"/>
  </cols>
  <sheetData>
    <row r="1" spans="1:28" ht="14.1" customHeight="1">
      <c r="I1" s="517" t="s">
        <v>46</v>
      </c>
      <c r="J1" s="517"/>
    </row>
    <row r="2" spans="1:28" ht="17.100000000000001" customHeight="1">
      <c r="A2" s="377"/>
      <c r="B2" s="377"/>
      <c r="C2" s="377"/>
      <c r="D2" s="195"/>
      <c r="E2" s="195"/>
      <c r="F2" s="195"/>
      <c r="G2" s="195"/>
      <c r="H2" s="195"/>
      <c r="I2" s="517"/>
      <c r="J2" s="517"/>
      <c r="K2" s="194"/>
      <c r="L2" s="194"/>
      <c r="M2" s="194"/>
      <c r="N2" s="194"/>
      <c r="O2" s="194"/>
      <c r="P2" s="194"/>
      <c r="Q2" s="194"/>
      <c r="R2" s="194"/>
      <c r="S2" s="194"/>
      <c r="T2" s="194"/>
      <c r="U2" s="194"/>
      <c r="V2" s="194"/>
      <c r="W2" s="194"/>
      <c r="X2" s="194"/>
      <c r="Y2" s="194"/>
      <c r="Z2" s="194"/>
      <c r="AA2" s="194"/>
      <c r="AB2" s="194"/>
    </row>
    <row r="3" spans="1:28" ht="17.100000000000001" customHeight="1">
      <c r="A3" s="377"/>
      <c r="B3" s="377"/>
      <c r="C3" s="377"/>
      <c r="D3" s="195"/>
      <c r="E3" s="195"/>
      <c r="F3" s="195"/>
      <c r="G3" s="195"/>
      <c r="H3" s="195"/>
      <c r="I3" s="517"/>
      <c r="J3" s="517"/>
      <c r="K3" s="194"/>
      <c r="L3" s="194"/>
      <c r="M3" s="194"/>
      <c r="N3" s="194"/>
      <c r="O3" s="194"/>
      <c r="P3" s="194"/>
      <c r="Q3" s="194"/>
      <c r="R3" s="194"/>
      <c r="S3" s="194"/>
      <c r="T3" s="194"/>
      <c r="U3" s="194"/>
      <c r="V3" s="194"/>
      <c r="W3" s="194"/>
      <c r="X3" s="194"/>
      <c r="Y3" s="194"/>
      <c r="Z3" s="194"/>
      <c r="AA3" s="194"/>
      <c r="AB3" s="194"/>
    </row>
    <row r="4" spans="1:28" ht="17.100000000000001" customHeight="1">
      <c r="A4" s="377"/>
      <c r="B4" s="377"/>
      <c r="C4" s="377"/>
      <c r="D4" s="195"/>
      <c r="E4" s="195"/>
      <c r="F4" s="195"/>
      <c r="G4" s="195"/>
      <c r="H4" s="195"/>
      <c r="I4" s="517"/>
      <c r="J4" s="517"/>
      <c r="K4" s="194"/>
      <c r="L4" s="194"/>
      <c r="M4" s="194"/>
      <c r="N4" s="194"/>
      <c r="O4" s="194"/>
      <c r="P4" s="194"/>
      <c r="Q4" s="194"/>
      <c r="R4" s="194"/>
      <c r="S4" s="194"/>
      <c r="T4" s="194"/>
      <c r="U4" s="194"/>
      <c r="V4" s="194"/>
      <c r="W4" s="194"/>
      <c r="X4" s="194"/>
      <c r="Y4" s="194"/>
      <c r="Z4" s="194"/>
      <c r="AA4" s="194"/>
      <c r="AB4" s="194"/>
    </row>
    <row r="5" spans="1:28" ht="30" customHeight="1">
      <c r="A5" s="275" t="s">
        <v>96</v>
      </c>
      <c r="B5" s="275"/>
      <c r="C5" s="275"/>
      <c r="D5" s="275"/>
      <c r="E5" s="275"/>
      <c r="F5" s="275"/>
      <c r="G5" s="275"/>
      <c r="H5" s="275"/>
      <c r="I5" s="275"/>
      <c r="J5" s="275"/>
    </row>
    <row r="6" spans="1:28" s="109" customFormat="1" ht="6.95" customHeight="1">
      <c r="A6" s="269"/>
      <c r="B6" s="269"/>
      <c r="C6" s="267"/>
      <c r="D6" s="518" t="s">
        <v>97</v>
      </c>
      <c r="E6" s="518"/>
      <c r="F6" s="518"/>
      <c r="G6" s="518"/>
      <c r="H6" s="518"/>
      <c r="I6" s="267"/>
      <c r="J6" s="267"/>
    </row>
    <row r="7" spans="1:28" ht="6.95" customHeight="1">
      <c r="A7" s="272"/>
      <c r="B7" s="272"/>
      <c r="C7" s="271"/>
      <c r="D7" s="518"/>
      <c r="E7" s="518"/>
      <c r="F7" s="518"/>
      <c r="G7" s="518"/>
      <c r="H7" s="518"/>
      <c r="I7" s="270"/>
      <c r="J7" s="270"/>
    </row>
    <row r="8" spans="1:28" s="109" customFormat="1" ht="6.95" customHeight="1">
      <c r="A8" s="269"/>
      <c r="B8" s="269"/>
      <c r="C8" s="267"/>
      <c r="D8" s="518"/>
      <c r="E8" s="518"/>
      <c r="F8" s="518"/>
      <c r="G8" s="518"/>
      <c r="H8" s="518"/>
      <c r="I8" s="267"/>
      <c r="J8" s="267"/>
    </row>
    <row r="9" spans="1:28" ht="15" customHeight="1">
      <c r="A9" s="519"/>
      <c r="B9" s="520"/>
      <c r="C9" s="520"/>
      <c r="D9" s="520"/>
      <c r="E9" s="520"/>
      <c r="F9" s="520"/>
      <c r="G9" s="520"/>
      <c r="H9" s="520"/>
      <c r="I9" s="521"/>
      <c r="J9" s="255"/>
    </row>
    <row r="10" spans="1:28" ht="41.25" customHeight="1">
      <c r="A10" s="259" t="s">
        <v>0</v>
      </c>
      <c r="B10" s="266">
        <f>'EP 3.2'!B9:H9</f>
        <v>0</v>
      </c>
      <c r="C10" s="266"/>
      <c r="D10" s="266"/>
      <c r="E10" s="266"/>
      <c r="F10" s="266"/>
      <c r="G10" s="266"/>
      <c r="H10" s="266"/>
      <c r="I10" s="266"/>
      <c r="J10" s="266"/>
    </row>
    <row r="11" spans="1:28" ht="15" customHeight="1">
      <c r="A11" s="259" t="s">
        <v>44</v>
      </c>
      <c r="B11" s="265">
        <f>'EP 3.2'!B10:H10</f>
        <v>0</v>
      </c>
      <c r="C11" s="265"/>
      <c r="D11" s="265"/>
      <c r="E11" s="256"/>
      <c r="F11" s="264"/>
      <c r="G11" s="256"/>
      <c r="H11" s="264"/>
      <c r="I11" s="255"/>
      <c r="J11" s="255"/>
    </row>
    <row r="12" spans="1:28" ht="15" customHeight="1">
      <c r="A12" s="259" t="s">
        <v>21</v>
      </c>
      <c r="B12" s="262">
        <f>'EP 3.2'!B11:H11</f>
        <v>0</v>
      </c>
      <c r="C12" s="262"/>
      <c r="D12" s="262"/>
      <c r="E12" s="256" t="s">
        <v>61</v>
      </c>
      <c r="F12" s="263"/>
      <c r="G12" s="256" t="s">
        <v>60</v>
      </c>
      <c r="H12" s="263"/>
      <c r="I12" s="260"/>
      <c r="J12" s="260"/>
    </row>
    <row r="13" spans="1:28" ht="15" customHeight="1">
      <c r="A13" s="259" t="s">
        <v>22</v>
      </c>
      <c r="B13" s="262">
        <f>'EP 3.2'!B12:H12</f>
        <v>0</v>
      </c>
      <c r="C13" s="262"/>
      <c r="D13" s="262"/>
      <c r="E13" s="256" t="s">
        <v>59</v>
      </c>
      <c r="F13" s="261"/>
      <c r="G13" s="260"/>
      <c r="H13" s="260"/>
      <c r="I13" s="260"/>
      <c r="J13" s="260"/>
    </row>
    <row r="14" spans="1:28" ht="15" customHeight="1">
      <c r="A14" s="259" t="s">
        <v>58</v>
      </c>
      <c r="B14" s="258"/>
      <c r="C14" s="258"/>
      <c r="D14" s="258"/>
      <c r="E14" s="256" t="s">
        <v>57</v>
      </c>
      <c r="F14" s="257"/>
      <c r="G14" s="256" t="s">
        <v>56</v>
      </c>
      <c r="H14" s="255"/>
      <c r="I14" s="255"/>
      <c r="J14" s="255"/>
    </row>
    <row r="15" spans="1:28" ht="12.75" customHeight="1" thickBot="1">
      <c r="A15" s="256"/>
      <c r="B15" s="256"/>
      <c r="C15" s="256"/>
      <c r="D15" s="256"/>
      <c r="E15" s="256"/>
      <c r="F15" s="256"/>
      <c r="G15" s="256"/>
      <c r="H15" s="256"/>
      <c r="I15" s="256"/>
      <c r="J15" s="256"/>
    </row>
    <row r="16" spans="1:28" ht="20.100000000000001" customHeight="1" thickTop="1" thickBot="1">
      <c r="A16" s="522" t="s">
        <v>55</v>
      </c>
      <c r="B16" s="523"/>
      <c r="C16" s="524" t="s">
        <v>54</v>
      </c>
      <c r="D16" s="524"/>
      <c r="E16" s="524"/>
      <c r="F16" s="524"/>
      <c r="G16" s="524"/>
      <c r="H16" s="524"/>
      <c r="I16" s="524"/>
      <c r="J16" s="525"/>
    </row>
    <row r="17" spans="1:10" ht="20.100000000000001" customHeight="1" thickBot="1">
      <c r="A17" s="247" t="s">
        <v>53</v>
      </c>
      <c r="B17" s="246" t="s">
        <v>38</v>
      </c>
      <c r="C17" s="244" t="s">
        <v>52</v>
      </c>
      <c r="D17" s="244" t="s">
        <v>51</v>
      </c>
      <c r="E17" s="242" t="s">
        <v>48</v>
      </c>
      <c r="F17" s="245"/>
      <c r="G17" s="244" t="s">
        <v>50</v>
      </c>
      <c r="H17" s="243" t="s">
        <v>49</v>
      </c>
      <c r="I17" s="242" t="s">
        <v>48</v>
      </c>
      <c r="J17" s="241"/>
    </row>
    <row r="18" spans="1:10" ht="15" customHeight="1">
      <c r="A18" s="228"/>
      <c r="B18" s="236"/>
      <c r="C18" s="240"/>
      <c r="D18" s="223"/>
      <c r="E18" s="225"/>
      <c r="F18" s="225"/>
      <c r="G18" s="240"/>
      <c r="H18" s="223"/>
      <c r="I18" s="239"/>
      <c r="J18" s="238"/>
    </row>
    <row r="19" spans="1:10" ht="15" customHeight="1">
      <c r="A19" s="231"/>
      <c r="B19" s="227"/>
      <c r="C19" s="218"/>
      <c r="D19" s="214"/>
      <c r="E19" s="217"/>
      <c r="F19" s="216"/>
      <c r="G19" s="215"/>
      <c r="H19" s="214"/>
      <c r="I19" s="213"/>
      <c r="J19" s="212"/>
    </row>
    <row r="20" spans="1:10" ht="15" customHeight="1">
      <c r="A20" s="220"/>
      <c r="B20" s="219"/>
      <c r="C20" s="218"/>
      <c r="D20" s="214"/>
      <c r="E20" s="235"/>
      <c r="F20" s="234"/>
      <c r="G20" s="215"/>
      <c r="H20" s="214"/>
      <c r="I20" s="233"/>
      <c r="J20" s="232"/>
    </row>
    <row r="21" spans="1:10" ht="15" customHeight="1">
      <c r="A21" s="228"/>
      <c r="B21" s="236"/>
      <c r="C21" s="226"/>
      <c r="D21" s="237"/>
      <c r="E21" s="217"/>
      <c r="F21" s="216"/>
      <c r="G21" s="215"/>
      <c r="H21" s="237"/>
      <c r="I21" s="230"/>
      <c r="J21" s="229"/>
    </row>
    <row r="22" spans="1:10" ht="15" customHeight="1">
      <c r="A22" s="228"/>
      <c r="B22" s="227"/>
      <c r="C22" s="226"/>
      <c r="D22" s="223"/>
      <c r="E22" s="225"/>
      <c r="F22" s="224"/>
      <c r="G22" s="215"/>
      <c r="H22" s="223"/>
      <c r="I22" s="222"/>
      <c r="J22" s="221"/>
    </row>
    <row r="23" spans="1:10" ht="15" customHeight="1">
      <c r="A23" s="220"/>
      <c r="B23" s="219"/>
      <c r="C23" s="218"/>
      <c r="D23" s="214"/>
      <c r="E23" s="217"/>
      <c r="F23" s="216"/>
      <c r="G23" s="215"/>
      <c r="H23" s="214"/>
      <c r="I23" s="213"/>
      <c r="J23" s="212"/>
    </row>
    <row r="24" spans="1:10" ht="15" customHeight="1">
      <c r="A24" s="228"/>
      <c r="B24" s="236"/>
      <c r="C24" s="218"/>
      <c r="D24" s="214"/>
      <c r="E24" s="235"/>
      <c r="F24" s="234"/>
      <c r="G24" s="215"/>
      <c r="H24" s="214"/>
      <c r="I24" s="233"/>
      <c r="J24" s="232"/>
    </row>
    <row r="25" spans="1:10" ht="15" customHeight="1">
      <c r="A25" s="231"/>
      <c r="B25" s="227"/>
      <c r="C25" s="226"/>
      <c r="D25" s="223"/>
      <c r="E25" s="217"/>
      <c r="F25" s="216"/>
      <c r="G25" s="215"/>
      <c r="H25" s="223"/>
      <c r="I25" s="230"/>
      <c r="J25" s="229"/>
    </row>
    <row r="26" spans="1:10" ht="15" customHeight="1">
      <c r="A26" s="228"/>
      <c r="B26" s="227"/>
      <c r="C26" s="226"/>
      <c r="D26" s="223"/>
      <c r="E26" s="225"/>
      <c r="F26" s="224"/>
      <c r="G26" s="215"/>
      <c r="H26" s="223"/>
      <c r="I26" s="222"/>
      <c r="J26" s="221"/>
    </row>
    <row r="27" spans="1:10" ht="15" customHeight="1">
      <c r="A27" s="220"/>
      <c r="B27" s="219"/>
      <c r="C27" s="218"/>
      <c r="D27" s="214"/>
      <c r="E27" s="217"/>
      <c r="F27" s="216"/>
      <c r="G27" s="215"/>
      <c r="H27" s="214"/>
      <c r="I27" s="213"/>
      <c r="J27" s="212"/>
    </row>
    <row r="28" spans="1:10" ht="15" customHeight="1">
      <c r="A28" s="228"/>
      <c r="B28" s="236"/>
      <c r="C28" s="218"/>
      <c r="D28" s="214"/>
      <c r="E28" s="235"/>
      <c r="F28" s="234"/>
      <c r="G28" s="215"/>
      <c r="H28" s="214"/>
      <c r="I28" s="233"/>
      <c r="J28" s="232"/>
    </row>
    <row r="29" spans="1:10" ht="15" customHeight="1">
      <c r="A29" s="231"/>
      <c r="B29" s="227"/>
      <c r="C29" s="226"/>
      <c r="D29" s="223"/>
      <c r="E29" s="217"/>
      <c r="F29" s="216"/>
      <c r="G29" s="215"/>
      <c r="H29" s="223"/>
      <c r="I29" s="230"/>
      <c r="J29" s="229"/>
    </row>
    <row r="30" spans="1:10" ht="15" customHeight="1">
      <c r="A30" s="228"/>
      <c r="B30" s="227"/>
      <c r="C30" s="226"/>
      <c r="D30" s="223"/>
      <c r="E30" s="225"/>
      <c r="F30" s="224"/>
      <c r="G30" s="215"/>
      <c r="H30" s="223"/>
      <c r="I30" s="222"/>
      <c r="J30" s="221"/>
    </row>
    <row r="31" spans="1:10" ht="15" customHeight="1">
      <c r="A31" s="220"/>
      <c r="B31" s="219"/>
      <c r="C31" s="218"/>
      <c r="D31" s="214"/>
      <c r="E31" s="217"/>
      <c r="F31" s="216"/>
      <c r="G31" s="215"/>
      <c r="H31" s="214"/>
      <c r="I31" s="213"/>
      <c r="J31" s="212"/>
    </row>
    <row r="32" spans="1:10" ht="15" customHeight="1">
      <c r="A32" s="228"/>
      <c r="B32" s="236"/>
      <c r="C32" s="218"/>
      <c r="D32" s="214"/>
      <c r="E32" s="235"/>
      <c r="F32" s="234"/>
      <c r="G32" s="215"/>
      <c r="H32" s="214"/>
      <c r="I32" s="233"/>
      <c r="J32" s="232"/>
    </row>
    <row r="33" spans="1:10" ht="15" customHeight="1">
      <c r="A33" s="228"/>
      <c r="B33" s="227"/>
      <c r="C33" s="226"/>
      <c r="D33" s="223"/>
      <c r="E33" s="225"/>
      <c r="F33" s="224"/>
      <c r="G33" s="215"/>
      <c r="H33" s="223"/>
      <c r="I33" s="222"/>
      <c r="J33" s="221"/>
    </row>
    <row r="34" spans="1:10" ht="15" customHeight="1">
      <c r="A34" s="220"/>
      <c r="B34" s="219"/>
      <c r="C34" s="218"/>
      <c r="D34" s="214"/>
      <c r="E34" s="217"/>
      <c r="F34" s="216"/>
      <c r="G34" s="215"/>
      <c r="H34" s="214"/>
      <c r="I34" s="213"/>
      <c r="J34" s="212"/>
    </row>
    <row r="35" spans="1:10" ht="15" customHeight="1">
      <c r="A35" s="228"/>
      <c r="B35" s="236"/>
      <c r="C35" s="218"/>
      <c r="D35" s="214"/>
      <c r="E35" s="235"/>
      <c r="F35" s="234"/>
      <c r="G35" s="215"/>
      <c r="H35" s="214"/>
      <c r="I35" s="233"/>
      <c r="J35" s="232"/>
    </row>
    <row r="36" spans="1:10" ht="15" customHeight="1">
      <c r="A36" s="231"/>
      <c r="B36" s="227"/>
      <c r="C36" s="226"/>
      <c r="D36" s="223"/>
      <c r="E36" s="217"/>
      <c r="F36" s="216"/>
      <c r="G36" s="215"/>
      <c r="H36" s="223"/>
      <c r="I36" s="230"/>
      <c r="J36" s="229"/>
    </row>
    <row r="37" spans="1:10" ht="15" customHeight="1">
      <c r="A37" s="228"/>
      <c r="B37" s="227"/>
      <c r="C37" s="226"/>
      <c r="D37" s="223"/>
      <c r="E37" s="225"/>
      <c r="F37" s="224"/>
      <c r="G37" s="215"/>
      <c r="H37" s="223"/>
      <c r="I37" s="222"/>
      <c r="J37" s="221"/>
    </row>
    <row r="38" spans="1:10" ht="15" customHeight="1">
      <c r="A38" s="220"/>
      <c r="B38" s="219"/>
      <c r="C38" s="218"/>
      <c r="D38" s="214"/>
      <c r="E38" s="217"/>
      <c r="F38" s="216"/>
      <c r="G38" s="215"/>
      <c r="H38" s="214"/>
      <c r="I38" s="213"/>
      <c r="J38" s="212"/>
    </row>
    <row r="39" spans="1:10" ht="15" customHeight="1">
      <c r="A39" s="228"/>
      <c r="B39" s="236"/>
      <c r="C39" s="218"/>
      <c r="D39" s="214"/>
      <c r="E39" s="235"/>
      <c r="F39" s="234"/>
      <c r="G39" s="215"/>
      <c r="H39" s="214"/>
      <c r="I39" s="233"/>
      <c r="J39" s="232"/>
    </row>
    <row r="40" spans="1:10" ht="15" customHeight="1">
      <c r="A40" s="231"/>
      <c r="B40" s="227"/>
      <c r="C40" s="226"/>
      <c r="D40" s="223"/>
      <c r="E40" s="217"/>
      <c r="F40" s="216"/>
      <c r="G40" s="215"/>
      <c r="H40" s="223"/>
      <c r="I40" s="230"/>
      <c r="J40" s="229"/>
    </row>
    <row r="41" spans="1:10" ht="15" customHeight="1">
      <c r="A41" s="228"/>
      <c r="B41" s="227"/>
      <c r="C41" s="226"/>
      <c r="D41" s="223"/>
      <c r="E41" s="225"/>
      <c r="F41" s="224"/>
      <c r="G41" s="215"/>
      <c r="H41" s="223"/>
      <c r="I41" s="222"/>
      <c r="J41" s="221"/>
    </row>
    <row r="42" spans="1:10" ht="15" customHeight="1">
      <c r="A42" s="220"/>
      <c r="B42" s="219"/>
      <c r="C42" s="218"/>
      <c r="D42" s="214"/>
      <c r="E42" s="217"/>
      <c r="F42" s="216"/>
      <c r="G42" s="215"/>
      <c r="H42" s="214"/>
      <c r="I42" s="213"/>
      <c r="J42" s="212"/>
    </row>
    <row r="43" spans="1:10" ht="15" customHeight="1" thickBot="1">
      <c r="A43" s="211"/>
      <c r="B43" s="210"/>
      <c r="C43" s="209"/>
      <c r="D43" s="205"/>
      <c r="E43" s="208"/>
      <c r="F43" s="207"/>
      <c r="G43" s="206"/>
      <c r="H43" s="205"/>
      <c r="I43" s="204"/>
      <c r="J43" s="203"/>
    </row>
    <row r="44" spans="1:10" ht="13.5" thickTop="1">
      <c r="A44" s="199"/>
      <c r="B44" s="199"/>
      <c r="C44" s="202"/>
      <c r="D44" s="199"/>
      <c r="E44" s="199"/>
      <c r="F44" s="199"/>
      <c r="G44" s="199"/>
      <c r="H44" s="201"/>
      <c r="I44" s="201"/>
      <c r="J44" s="201"/>
    </row>
    <row r="45" spans="1:10">
      <c r="A45" s="199"/>
      <c r="B45" s="199"/>
      <c r="C45" s="199"/>
      <c r="D45" s="199"/>
      <c r="E45" s="199"/>
      <c r="F45" s="199"/>
      <c r="G45" s="199"/>
      <c r="H45" s="199"/>
      <c r="I45" s="199"/>
      <c r="J45" s="199"/>
    </row>
    <row r="46" spans="1:10">
      <c r="A46" s="199"/>
      <c r="B46" s="199"/>
      <c r="C46" s="199"/>
      <c r="D46" s="199"/>
      <c r="E46" s="199"/>
      <c r="F46" s="199"/>
      <c r="G46" s="199"/>
      <c r="H46" s="199"/>
      <c r="I46" s="199"/>
      <c r="J46" s="199"/>
    </row>
    <row r="47" spans="1:10">
      <c r="A47" s="199"/>
      <c r="B47" s="199"/>
      <c r="C47" s="199"/>
      <c r="D47" s="199"/>
      <c r="E47" s="199"/>
      <c r="F47" s="199"/>
      <c r="G47" s="199"/>
      <c r="H47" s="199"/>
      <c r="I47" s="199"/>
      <c r="J47" s="199"/>
    </row>
    <row r="48" spans="1:10">
      <c r="A48" s="199"/>
      <c r="B48" s="199"/>
      <c r="C48" s="199"/>
      <c r="D48" s="199"/>
      <c r="E48" s="199"/>
      <c r="F48" s="199"/>
      <c r="G48" s="199"/>
      <c r="H48" s="199"/>
      <c r="I48" s="199"/>
      <c r="J48" s="199"/>
    </row>
    <row r="49" spans="1:10">
      <c r="A49" s="199"/>
      <c r="B49" s="199"/>
      <c r="C49" s="199"/>
      <c r="D49" s="199"/>
      <c r="E49" s="199"/>
      <c r="F49" s="199"/>
      <c r="G49" s="199"/>
      <c r="H49" s="199"/>
      <c r="I49" s="199"/>
      <c r="J49" s="199"/>
    </row>
    <row r="50" spans="1:10">
      <c r="A50" s="199"/>
      <c r="B50" s="199"/>
      <c r="C50" s="199"/>
      <c r="D50" s="199"/>
      <c r="E50" s="199"/>
      <c r="F50" s="199"/>
      <c r="G50" s="199"/>
      <c r="H50" s="199"/>
      <c r="I50" s="199"/>
      <c r="J50" s="199"/>
    </row>
    <row r="51" spans="1:10">
      <c r="A51" s="199"/>
      <c r="B51" s="199"/>
      <c r="C51" s="199"/>
      <c r="D51" s="199"/>
      <c r="E51" s="199"/>
      <c r="F51" s="199"/>
      <c r="G51" s="199"/>
      <c r="H51" s="199"/>
      <c r="I51" s="199"/>
      <c r="J51" s="199"/>
    </row>
    <row r="52" spans="1:10">
      <c r="A52" s="199"/>
      <c r="B52" s="199"/>
      <c r="C52" s="199"/>
      <c r="D52" s="199"/>
      <c r="E52" s="199"/>
      <c r="F52" s="199"/>
      <c r="G52" s="199"/>
      <c r="H52" s="199"/>
      <c r="I52" s="199"/>
      <c r="J52" s="199"/>
    </row>
    <row r="53" spans="1:10" ht="11.25" customHeight="1">
      <c r="A53" s="23" t="s">
        <v>32</v>
      </c>
      <c r="B53" s="200"/>
      <c r="C53" s="200"/>
      <c r="D53" s="200"/>
      <c r="E53" s="200"/>
      <c r="F53" s="200"/>
      <c r="G53" s="200"/>
      <c r="H53" s="200"/>
      <c r="I53" s="200"/>
      <c r="J53" s="200"/>
    </row>
    <row r="54" spans="1:10">
      <c r="A54" s="199"/>
      <c r="B54" s="199"/>
      <c r="C54" s="199"/>
      <c r="D54" s="199"/>
      <c r="E54" s="199"/>
      <c r="F54" s="199"/>
      <c r="G54" s="199"/>
      <c r="H54" s="199"/>
      <c r="I54" s="199"/>
      <c r="J54" s="199"/>
    </row>
    <row r="55" spans="1:10">
      <c r="A55" s="199"/>
      <c r="B55" s="199"/>
      <c r="C55" s="199"/>
      <c r="D55" s="199"/>
      <c r="E55" s="199"/>
      <c r="F55" s="199"/>
      <c r="G55" s="199"/>
      <c r="H55" s="199"/>
      <c r="I55" s="199"/>
      <c r="J55" s="199"/>
    </row>
    <row r="56" spans="1:10">
      <c r="A56" s="199"/>
      <c r="B56" s="199"/>
      <c r="C56" s="199"/>
      <c r="D56" s="199"/>
      <c r="E56" s="199"/>
      <c r="F56" s="199"/>
      <c r="G56" s="199"/>
      <c r="H56" s="199"/>
      <c r="I56" s="199"/>
      <c r="J56" s="199"/>
    </row>
    <row r="59" spans="1:10">
      <c r="E59" s="62" t="s">
        <v>47</v>
      </c>
    </row>
  </sheetData>
  <mergeCells count="23">
    <mergeCell ref="I26:J26"/>
    <mergeCell ref="I30:J30"/>
    <mergeCell ref="I33:J33"/>
    <mergeCell ref="I37:J37"/>
    <mergeCell ref="I41:J41"/>
    <mergeCell ref="A16:B16"/>
    <mergeCell ref="C16:J16"/>
    <mergeCell ref="E17:F17"/>
    <mergeCell ref="I17:J17"/>
    <mergeCell ref="I18:J18"/>
    <mergeCell ref="I22:J22"/>
    <mergeCell ref="B9:H9"/>
    <mergeCell ref="B10:J10"/>
    <mergeCell ref="B11:D11"/>
    <mergeCell ref="B12:D12"/>
    <mergeCell ref="B13:D13"/>
    <mergeCell ref="B14:D14"/>
    <mergeCell ref="I1:J4"/>
    <mergeCell ref="D2:H2"/>
    <mergeCell ref="D3:H3"/>
    <mergeCell ref="D4:H4"/>
    <mergeCell ref="A5:J5"/>
    <mergeCell ref="D6:H8"/>
  </mergeCells>
  <printOptions horizontalCentered="1" verticalCentered="1"/>
  <pageMargins left="0.59055118110236227" right="0.59055118110236227" top="0.39370078740157483" bottom="0.78740157480314965" header="0.31496062992125984" footer="0.59055118110236227"/>
  <pageSetup scale="52" orientation="landscape" r:id="rId1"/>
  <headerFooter>
    <oddHeader>&amp;R&amp;"Arial,Negrita"&amp;12&amp;K000000FORMATO E.P. 003.3</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zoomScale="115" zoomScaleSheetLayoutView="115" workbookViewId="0">
      <selection activeCell="C15" sqref="C15:E15"/>
    </sheetView>
  </sheetViews>
  <sheetFormatPr baseColWidth="10" defaultRowHeight="12.75"/>
  <cols>
    <col min="1" max="1" width="20.7109375" style="278" customWidth="1"/>
    <col min="2" max="2" width="11.42578125" style="278"/>
    <col min="3" max="3" width="9.7109375" style="278" customWidth="1"/>
    <col min="4" max="4" width="9.85546875" style="278" customWidth="1"/>
    <col min="5" max="6" width="6.140625" style="278" customWidth="1"/>
    <col min="7" max="7" width="15.7109375" style="278" customWidth="1"/>
    <col min="8" max="11" width="11.42578125" style="278"/>
    <col min="12" max="12" width="14" style="278" customWidth="1"/>
    <col min="13" max="13" width="11.42578125" style="278"/>
    <col min="14" max="14" width="16.7109375" style="278" bestFit="1" customWidth="1"/>
    <col min="15" max="256" width="11.42578125" style="278"/>
    <col min="257" max="257" width="20.7109375" style="278" customWidth="1"/>
    <col min="258" max="258" width="11.42578125" style="278"/>
    <col min="259" max="259" width="9.7109375" style="278" customWidth="1"/>
    <col min="260" max="260" width="9.85546875" style="278" customWidth="1"/>
    <col min="261" max="262" width="6.140625" style="278" customWidth="1"/>
    <col min="263" max="263" width="15.7109375" style="278" customWidth="1"/>
    <col min="264" max="267" width="11.42578125" style="278"/>
    <col min="268" max="268" width="14" style="278" customWidth="1"/>
    <col min="269" max="269" width="11.42578125" style="278"/>
    <col min="270" max="270" width="16.7109375" style="278" bestFit="1" customWidth="1"/>
    <col min="271" max="512" width="11.42578125" style="278"/>
    <col min="513" max="513" width="20.7109375" style="278" customWidth="1"/>
    <col min="514" max="514" width="11.42578125" style="278"/>
    <col min="515" max="515" width="9.7109375" style="278" customWidth="1"/>
    <col min="516" max="516" width="9.85546875" style="278" customWidth="1"/>
    <col min="517" max="518" width="6.140625" style="278" customWidth="1"/>
    <col min="519" max="519" width="15.7109375" style="278" customWidth="1"/>
    <col min="520" max="523" width="11.42578125" style="278"/>
    <col min="524" max="524" width="14" style="278" customWidth="1"/>
    <col min="525" max="525" width="11.42578125" style="278"/>
    <col min="526" max="526" width="16.7109375" style="278" bestFit="1" customWidth="1"/>
    <col min="527" max="768" width="11.42578125" style="278"/>
    <col min="769" max="769" width="20.7109375" style="278" customWidth="1"/>
    <col min="770" max="770" width="11.42578125" style="278"/>
    <col min="771" max="771" width="9.7109375" style="278" customWidth="1"/>
    <col min="772" max="772" width="9.85546875" style="278" customWidth="1"/>
    <col min="773" max="774" width="6.140625" style="278" customWidth="1"/>
    <col min="775" max="775" width="15.7109375" style="278" customWidth="1"/>
    <col min="776" max="779" width="11.42578125" style="278"/>
    <col min="780" max="780" width="14" style="278" customWidth="1"/>
    <col min="781" max="781" width="11.42578125" style="278"/>
    <col min="782" max="782" width="16.7109375" style="278" bestFit="1" customWidth="1"/>
    <col min="783" max="1024" width="11.42578125" style="278"/>
    <col min="1025" max="1025" width="20.7109375" style="278" customWidth="1"/>
    <col min="1026" max="1026" width="11.42578125" style="278"/>
    <col min="1027" max="1027" width="9.7109375" style="278" customWidth="1"/>
    <col min="1028" max="1028" width="9.85546875" style="278" customWidth="1"/>
    <col min="1029" max="1030" width="6.140625" style="278" customWidth="1"/>
    <col min="1031" max="1031" width="15.7109375" style="278" customWidth="1"/>
    <col min="1032" max="1035" width="11.42578125" style="278"/>
    <col min="1036" max="1036" width="14" style="278" customWidth="1"/>
    <col min="1037" max="1037" width="11.42578125" style="278"/>
    <col min="1038" max="1038" width="16.7109375" style="278" bestFit="1" customWidth="1"/>
    <col min="1039" max="1280" width="11.42578125" style="278"/>
    <col min="1281" max="1281" width="20.7109375" style="278" customWidth="1"/>
    <col min="1282" max="1282" width="11.42578125" style="278"/>
    <col min="1283" max="1283" width="9.7109375" style="278" customWidth="1"/>
    <col min="1284" max="1284" width="9.85546875" style="278" customWidth="1"/>
    <col min="1285" max="1286" width="6.140625" style="278" customWidth="1"/>
    <col min="1287" max="1287" width="15.7109375" style="278" customWidth="1"/>
    <col min="1288" max="1291" width="11.42578125" style="278"/>
    <col min="1292" max="1292" width="14" style="278" customWidth="1"/>
    <col min="1293" max="1293" width="11.42578125" style="278"/>
    <col min="1294" max="1294" width="16.7109375" style="278" bestFit="1" customWidth="1"/>
    <col min="1295" max="1536" width="11.42578125" style="278"/>
    <col min="1537" max="1537" width="20.7109375" style="278" customWidth="1"/>
    <col min="1538" max="1538" width="11.42578125" style="278"/>
    <col min="1539" max="1539" width="9.7109375" style="278" customWidth="1"/>
    <col min="1540" max="1540" width="9.85546875" style="278" customWidth="1"/>
    <col min="1541" max="1542" width="6.140625" style="278" customWidth="1"/>
    <col min="1543" max="1543" width="15.7109375" style="278" customWidth="1"/>
    <col min="1544" max="1547" width="11.42578125" style="278"/>
    <col min="1548" max="1548" width="14" style="278" customWidth="1"/>
    <col min="1549" max="1549" width="11.42578125" style="278"/>
    <col min="1550" max="1550" width="16.7109375" style="278" bestFit="1" customWidth="1"/>
    <col min="1551" max="1792" width="11.42578125" style="278"/>
    <col min="1793" max="1793" width="20.7109375" style="278" customWidth="1"/>
    <col min="1794" max="1794" width="11.42578125" style="278"/>
    <col min="1795" max="1795" width="9.7109375" style="278" customWidth="1"/>
    <col min="1796" max="1796" width="9.85546875" style="278" customWidth="1"/>
    <col min="1797" max="1798" width="6.140625" style="278" customWidth="1"/>
    <col min="1799" max="1799" width="15.7109375" style="278" customWidth="1"/>
    <col min="1800" max="1803" width="11.42578125" style="278"/>
    <col min="1804" max="1804" width="14" style="278" customWidth="1"/>
    <col min="1805" max="1805" width="11.42578125" style="278"/>
    <col min="1806" max="1806" width="16.7109375" style="278" bestFit="1" customWidth="1"/>
    <col min="1807" max="2048" width="11.42578125" style="278"/>
    <col min="2049" max="2049" width="20.7109375" style="278" customWidth="1"/>
    <col min="2050" max="2050" width="11.42578125" style="278"/>
    <col min="2051" max="2051" width="9.7109375" style="278" customWidth="1"/>
    <col min="2052" max="2052" width="9.85546875" style="278" customWidth="1"/>
    <col min="2053" max="2054" width="6.140625" style="278" customWidth="1"/>
    <col min="2055" max="2055" width="15.7109375" style="278" customWidth="1"/>
    <col min="2056" max="2059" width="11.42578125" style="278"/>
    <col min="2060" max="2060" width="14" style="278" customWidth="1"/>
    <col min="2061" max="2061" width="11.42578125" style="278"/>
    <col min="2062" max="2062" width="16.7109375" style="278" bestFit="1" customWidth="1"/>
    <col min="2063" max="2304" width="11.42578125" style="278"/>
    <col min="2305" max="2305" width="20.7109375" style="278" customWidth="1"/>
    <col min="2306" max="2306" width="11.42578125" style="278"/>
    <col min="2307" max="2307" width="9.7109375" style="278" customWidth="1"/>
    <col min="2308" max="2308" width="9.85546875" style="278" customWidth="1"/>
    <col min="2309" max="2310" width="6.140625" style="278" customWidth="1"/>
    <col min="2311" max="2311" width="15.7109375" style="278" customWidth="1"/>
    <col min="2312" max="2315" width="11.42578125" style="278"/>
    <col min="2316" max="2316" width="14" style="278" customWidth="1"/>
    <col min="2317" max="2317" width="11.42578125" style="278"/>
    <col min="2318" max="2318" width="16.7109375" style="278" bestFit="1" customWidth="1"/>
    <col min="2319" max="2560" width="11.42578125" style="278"/>
    <col min="2561" max="2561" width="20.7109375" style="278" customWidth="1"/>
    <col min="2562" max="2562" width="11.42578125" style="278"/>
    <col min="2563" max="2563" width="9.7109375" style="278" customWidth="1"/>
    <col min="2564" max="2564" width="9.85546875" style="278" customWidth="1"/>
    <col min="2565" max="2566" width="6.140625" style="278" customWidth="1"/>
    <col min="2567" max="2567" width="15.7109375" style="278" customWidth="1"/>
    <col min="2568" max="2571" width="11.42578125" style="278"/>
    <col min="2572" max="2572" width="14" style="278" customWidth="1"/>
    <col min="2573" max="2573" width="11.42578125" style="278"/>
    <col min="2574" max="2574" width="16.7109375" style="278" bestFit="1" customWidth="1"/>
    <col min="2575" max="2816" width="11.42578125" style="278"/>
    <col min="2817" max="2817" width="20.7109375" style="278" customWidth="1"/>
    <col min="2818" max="2818" width="11.42578125" style="278"/>
    <col min="2819" max="2819" width="9.7109375" style="278" customWidth="1"/>
    <col min="2820" max="2820" width="9.85546875" style="278" customWidth="1"/>
    <col min="2821" max="2822" width="6.140625" style="278" customWidth="1"/>
    <col min="2823" max="2823" width="15.7109375" style="278" customWidth="1"/>
    <col min="2824" max="2827" width="11.42578125" style="278"/>
    <col min="2828" max="2828" width="14" style="278" customWidth="1"/>
    <col min="2829" max="2829" width="11.42578125" style="278"/>
    <col min="2830" max="2830" width="16.7109375" style="278" bestFit="1" customWidth="1"/>
    <col min="2831" max="3072" width="11.42578125" style="278"/>
    <col min="3073" max="3073" width="20.7109375" style="278" customWidth="1"/>
    <col min="3074" max="3074" width="11.42578125" style="278"/>
    <col min="3075" max="3075" width="9.7109375" style="278" customWidth="1"/>
    <col min="3076" max="3076" width="9.85546875" style="278" customWidth="1"/>
    <col min="3077" max="3078" width="6.140625" style="278" customWidth="1"/>
    <col min="3079" max="3079" width="15.7109375" style="278" customWidth="1"/>
    <col min="3080" max="3083" width="11.42578125" style="278"/>
    <col min="3084" max="3084" width="14" style="278" customWidth="1"/>
    <col min="3085" max="3085" width="11.42578125" style="278"/>
    <col min="3086" max="3086" width="16.7109375" style="278" bestFit="1" customWidth="1"/>
    <col min="3087" max="3328" width="11.42578125" style="278"/>
    <col min="3329" max="3329" width="20.7109375" style="278" customWidth="1"/>
    <col min="3330" max="3330" width="11.42578125" style="278"/>
    <col min="3331" max="3331" width="9.7109375" style="278" customWidth="1"/>
    <col min="3332" max="3332" width="9.85546875" style="278" customWidth="1"/>
    <col min="3333" max="3334" width="6.140625" style="278" customWidth="1"/>
    <col min="3335" max="3335" width="15.7109375" style="278" customWidth="1"/>
    <col min="3336" max="3339" width="11.42578125" style="278"/>
    <col min="3340" max="3340" width="14" style="278" customWidth="1"/>
    <col min="3341" max="3341" width="11.42578125" style="278"/>
    <col min="3342" max="3342" width="16.7109375" style="278" bestFit="1" customWidth="1"/>
    <col min="3343" max="3584" width="11.42578125" style="278"/>
    <col min="3585" max="3585" width="20.7109375" style="278" customWidth="1"/>
    <col min="3586" max="3586" width="11.42578125" style="278"/>
    <col min="3587" max="3587" width="9.7109375" style="278" customWidth="1"/>
    <col min="3588" max="3588" width="9.85546875" style="278" customWidth="1"/>
    <col min="3589" max="3590" width="6.140625" style="278" customWidth="1"/>
    <col min="3591" max="3591" width="15.7109375" style="278" customWidth="1"/>
    <col min="3592" max="3595" width="11.42578125" style="278"/>
    <col min="3596" max="3596" width="14" style="278" customWidth="1"/>
    <col min="3597" max="3597" width="11.42578125" style="278"/>
    <col min="3598" max="3598" width="16.7109375" style="278" bestFit="1" customWidth="1"/>
    <col min="3599" max="3840" width="11.42578125" style="278"/>
    <col min="3841" max="3841" width="20.7109375" style="278" customWidth="1"/>
    <col min="3842" max="3842" width="11.42578125" style="278"/>
    <col min="3843" max="3843" width="9.7109375" style="278" customWidth="1"/>
    <col min="3844" max="3844" width="9.85546875" style="278" customWidth="1"/>
    <col min="3845" max="3846" width="6.140625" style="278" customWidth="1"/>
    <col min="3847" max="3847" width="15.7109375" style="278" customWidth="1"/>
    <col min="3848" max="3851" width="11.42578125" style="278"/>
    <col min="3852" max="3852" width="14" style="278" customWidth="1"/>
    <col min="3853" max="3853" width="11.42578125" style="278"/>
    <col min="3854" max="3854" width="16.7109375" style="278" bestFit="1" customWidth="1"/>
    <col min="3855" max="4096" width="11.42578125" style="278"/>
    <col min="4097" max="4097" width="20.7109375" style="278" customWidth="1"/>
    <col min="4098" max="4098" width="11.42578125" style="278"/>
    <col min="4099" max="4099" width="9.7109375" style="278" customWidth="1"/>
    <col min="4100" max="4100" width="9.85546875" style="278" customWidth="1"/>
    <col min="4101" max="4102" width="6.140625" style="278" customWidth="1"/>
    <col min="4103" max="4103" width="15.7109375" style="278" customWidth="1"/>
    <col min="4104" max="4107" width="11.42578125" style="278"/>
    <col min="4108" max="4108" width="14" style="278" customWidth="1"/>
    <col min="4109" max="4109" width="11.42578125" style="278"/>
    <col min="4110" max="4110" width="16.7109375" style="278" bestFit="1" customWidth="1"/>
    <col min="4111" max="4352" width="11.42578125" style="278"/>
    <col min="4353" max="4353" width="20.7109375" style="278" customWidth="1"/>
    <col min="4354" max="4354" width="11.42578125" style="278"/>
    <col min="4355" max="4355" width="9.7109375" style="278" customWidth="1"/>
    <col min="4356" max="4356" width="9.85546875" style="278" customWidth="1"/>
    <col min="4357" max="4358" width="6.140625" style="278" customWidth="1"/>
    <col min="4359" max="4359" width="15.7109375" style="278" customWidth="1"/>
    <col min="4360" max="4363" width="11.42578125" style="278"/>
    <col min="4364" max="4364" width="14" style="278" customWidth="1"/>
    <col min="4365" max="4365" width="11.42578125" style="278"/>
    <col min="4366" max="4366" width="16.7109375" style="278" bestFit="1" customWidth="1"/>
    <col min="4367" max="4608" width="11.42578125" style="278"/>
    <col min="4609" max="4609" width="20.7109375" style="278" customWidth="1"/>
    <col min="4610" max="4610" width="11.42578125" style="278"/>
    <col min="4611" max="4611" width="9.7109375" style="278" customWidth="1"/>
    <col min="4612" max="4612" width="9.85546875" style="278" customWidth="1"/>
    <col min="4613" max="4614" width="6.140625" style="278" customWidth="1"/>
    <col min="4615" max="4615" width="15.7109375" style="278" customWidth="1"/>
    <col min="4616" max="4619" width="11.42578125" style="278"/>
    <col min="4620" max="4620" width="14" style="278" customWidth="1"/>
    <col min="4621" max="4621" width="11.42578125" style="278"/>
    <col min="4622" max="4622" width="16.7109375" style="278" bestFit="1" customWidth="1"/>
    <col min="4623" max="4864" width="11.42578125" style="278"/>
    <col min="4865" max="4865" width="20.7109375" style="278" customWidth="1"/>
    <col min="4866" max="4866" width="11.42578125" style="278"/>
    <col min="4867" max="4867" width="9.7109375" style="278" customWidth="1"/>
    <col min="4868" max="4868" width="9.85546875" style="278" customWidth="1"/>
    <col min="4869" max="4870" width="6.140625" style="278" customWidth="1"/>
    <col min="4871" max="4871" width="15.7109375" style="278" customWidth="1"/>
    <col min="4872" max="4875" width="11.42578125" style="278"/>
    <col min="4876" max="4876" width="14" style="278" customWidth="1"/>
    <col min="4877" max="4877" width="11.42578125" style="278"/>
    <col min="4878" max="4878" width="16.7109375" style="278" bestFit="1" customWidth="1"/>
    <col min="4879" max="5120" width="11.42578125" style="278"/>
    <col min="5121" max="5121" width="20.7109375" style="278" customWidth="1"/>
    <col min="5122" max="5122" width="11.42578125" style="278"/>
    <col min="5123" max="5123" width="9.7109375" style="278" customWidth="1"/>
    <col min="5124" max="5124" width="9.85546875" style="278" customWidth="1"/>
    <col min="5125" max="5126" width="6.140625" style="278" customWidth="1"/>
    <col min="5127" max="5127" width="15.7109375" style="278" customWidth="1"/>
    <col min="5128" max="5131" width="11.42578125" style="278"/>
    <col min="5132" max="5132" width="14" style="278" customWidth="1"/>
    <col min="5133" max="5133" width="11.42578125" style="278"/>
    <col min="5134" max="5134" width="16.7109375" style="278" bestFit="1" customWidth="1"/>
    <col min="5135" max="5376" width="11.42578125" style="278"/>
    <col min="5377" max="5377" width="20.7109375" style="278" customWidth="1"/>
    <col min="5378" max="5378" width="11.42578125" style="278"/>
    <col min="5379" max="5379" width="9.7109375" style="278" customWidth="1"/>
    <col min="5380" max="5380" width="9.85546875" style="278" customWidth="1"/>
    <col min="5381" max="5382" width="6.140625" style="278" customWidth="1"/>
    <col min="5383" max="5383" width="15.7109375" style="278" customWidth="1"/>
    <col min="5384" max="5387" width="11.42578125" style="278"/>
    <col min="5388" max="5388" width="14" style="278" customWidth="1"/>
    <col min="5389" max="5389" width="11.42578125" style="278"/>
    <col min="5390" max="5390" width="16.7109375" style="278" bestFit="1" customWidth="1"/>
    <col min="5391" max="5632" width="11.42578125" style="278"/>
    <col min="5633" max="5633" width="20.7109375" style="278" customWidth="1"/>
    <col min="5634" max="5634" width="11.42578125" style="278"/>
    <col min="5635" max="5635" width="9.7109375" style="278" customWidth="1"/>
    <col min="5636" max="5636" width="9.85546875" style="278" customWidth="1"/>
    <col min="5637" max="5638" width="6.140625" style="278" customWidth="1"/>
    <col min="5639" max="5639" width="15.7109375" style="278" customWidth="1"/>
    <col min="5640" max="5643" width="11.42578125" style="278"/>
    <col min="5644" max="5644" width="14" style="278" customWidth="1"/>
    <col min="5645" max="5645" width="11.42578125" style="278"/>
    <col min="5646" max="5646" width="16.7109375" style="278" bestFit="1" customWidth="1"/>
    <col min="5647" max="5888" width="11.42578125" style="278"/>
    <col min="5889" max="5889" width="20.7109375" style="278" customWidth="1"/>
    <col min="5890" max="5890" width="11.42578125" style="278"/>
    <col min="5891" max="5891" width="9.7109375" style="278" customWidth="1"/>
    <col min="5892" max="5892" width="9.85546875" style="278" customWidth="1"/>
    <col min="5893" max="5894" width="6.140625" style="278" customWidth="1"/>
    <col min="5895" max="5895" width="15.7109375" style="278" customWidth="1"/>
    <col min="5896" max="5899" width="11.42578125" style="278"/>
    <col min="5900" max="5900" width="14" style="278" customWidth="1"/>
    <col min="5901" max="5901" width="11.42578125" style="278"/>
    <col min="5902" max="5902" width="16.7109375" style="278" bestFit="1" customWidth="1"/>
    <col min="5903" max="6144" width="11.42578125" style="278"/>
    <col min="6145" max="6145" width="20.7109375" style="278" customWidth="1"/>
    <col min="6146" max="6146" width="11.42578125" style="278"/>
    <col min="6147" max="6147" width="9.7109375" style="278" customWidth="1"/>
    <col min="6148" max="6148" width="9.85546875" style="278" customWidth="1"/>
    <col min="6149" max="6150" width="6.140625" style="278" customWidth="1"/>
    <col min="6151" max="6151" width="15.7109375" style="278" customWidth="1"/>
    <col min="6152" max="6155" width="11.42578125" style="278"/>
    <col min="6156" max="6156" width="14" style="278" customWidth="1"/>
    <col min="6157" max="6157" width="11.42578125" style="278"/>
    <col min="6158" max="6158" width="16.7109375" style="278" bestFit="1" customWidth="1"/>
    <col min="6159" max="6400" width="11.42578125" style="278"/>
    <col min="6401" max="6401" width="20.7109375" style="278" customWidth="1"/>
    <col min="6402" max="6402" width="11.42578125" style="278"/>
    <col min="6403" max="6403" width="9.7109375" style="278" customWidth="1"/>
    <col min="6404" max="6404" width="9.85546875" style="278" customWidth="1"/>
    <col min="6405" max="6406" width="6.140625" style="278" customWidth="1"/>
    <col min="6407" max="6407" width="15.7109375" style="278" customWidth="1"/>
    <col min="6408" max="6411" width="11.42578125" style="278"/>
    <col min="6412" max="6412" width="14" style="278" customWidth="1"/>
    <col min="6413" max="6413" width="11.42578125" style="278"/>
    <col min="6414" max="6414" width="16.7109375" style="278" bestFit="1" customWidth="1"/>
    <col min="6415" max="6656" width="11.42578125" style="278"/>
    <col min="6657" max="6657" width="20.7109375" style="278" customWidth="1"/>
    <col min="6658" max="6658" width="11.42578125" style="278"/>
    <col min="6659" max="6659" width="9.7109375" style="278" customWidth="1"/>
    <col min="6660" max="6660" width="9.85546875" style="278" customWidth="1"/>
    <col min="6661" max="6662" width="6.140625" style="278" customWidth="1"/>
    <col min="6663" max="6663" width="15.7109375" style="278" customWidth="1"/>
    <col min="6664" max="6667" width="11.42578125" style="278"/>
    <col min="6668" max="6668" width="14" style="278" customWidth="1"/>
    <col min="6669" max="6669" width="11.42578125" style="278"/>
    <col min="6670" max="6670" width="16.7109375" style="278" bestFit="1" customWidth="1"/>
    <col min="6671" max="6912" width="11.42578125" style="278"/>
    <col min="6913" max="6913" width="20.7109375" style="278" customWidth="1"/>
    <col min="6914" max="6914" width="11.42578125" style="278"/>
    <col min="6915" max="6915" width="9.7109375" style="278" customWidth="1"/>
    <col min="6916" max="6916" width="9.85546875" style="278" customWidth="1"/>
    <col min="6917" max="6918" width="6.140625" style="278" customWidth="1"/>
    <col min="6919" max="6919" width="15.7109375" style="278" customWidth="1"/>
    <col min="6920" max="6923" width="11.42578125" style="278"/>
    <col min="6924" max="6924" width="14" style="278" customWidth="1"/>
    <col min="6925" max="6925" width="11.42578125" style="278"/>
    <col min="6926" max="6926" width="16.7109375" style="278" bestFit="1" customWidth="1"/>
    <col min="6927" max="7168" width="11.42578125" style="278"/>
    <col min="7169" max="7169" width="20.7109375" style="278" customWidth="1"/>
    <col min="7170" max="7170" width="11.42578125" style="278"/>
    <col min="7171" max="7171" width="9.7109375" style="278" customWidth="1"/>
    <col min="7172" max="7172" width="9.85546875" style="278" customWidth="1"/>
    <col min="7173" max="7174" width="6.140625" style="278" customWidth="1"/>
    <col min="7175" max="7175" width="15.7109375" style="278" customWidth="1"/>
    <col min="7176" max="7179" width="11.42578125" style="278"/>
    <col min="7180" max="7180" width="14" style="278" customWidth="1"/>
    <col min="7181" max="7181" width="11.42578125" style="278"/>
    <col min="7182" max="7182" width="16.7109375" style="278" bestFit="1" customWidth="1"/>
    <col min="7183" max="7424" width="11.42578125" style="278"/>
    <col min="7425" max="7425" width="20.7109375" style="278" customWidth="1"/>
    <col min="7426" max="7426" width="11.42578125" style="278"/>
    <col min="7427" max="7427" width="9.7109375" style="278" customWidth="1"/>
    <col min="7428" max="7428" width="9.85546875" style="278" customWidth="1"/>
    <col min="7429" max="7430" width="6.140625" style="278" customWidth="1"/>
    <col min="7431" max="7431" width="15.7109375" style="278" customWidth="1"/>
    <col min="7432" max="7435" width="11.42578125" style="278"/>
    <col min="7436" max="7436" width="14" style="278" customWidth="1"/>
    <col min="7437" max="7437" width="11.42578125" style="278"/>
    <col min="7438" max="7438" width="16.7109375" style="278" bestFit="1" customWidth="1"/>
    <col min="7439" max="7680" width="11.42578125" style="278"/>
    <col min="7681" max="7681" width="20.7109375" style="278" customWidth="1"/>
    <col min="7682" max="7682" width="11.42578125" style="278"/>
    <col min="7683" max="7683" width="9.7109375" style="278" customWidth="1"/>
    <col min="7684" max="7684" width="9.85546875" style="278" customWidth="1"/>
    <col min="7685" max="7686" width="6.140625" style="278" customWidth="1"/>
    <col min="7687" max="7687" width="15.7109375" style="278" customWidth="1"/>
    <col min="7688" max="7691" width="11.42578125" style="278"/>
    <col min="7692" max="7692" width="14" style="278" customWidth="1"/>
    <col min="7693" max="7693" width="11.42578125" style="278"/>
    <col min="7694" max="7694" width="16.7109375" style="278" bestFit="1" customWidth="1"/>
    <col min="7695" max="7936" width="11.42578125" style="278"/>
    <col min="7937" max="7937" width="20.7109375" style="278" customWidth="1"/>
    <col min="7938" max="7938" width="11.42578125" style="278"/>
    <col min="7939" max="7939" width="9.7109375" style="278" customWidth="1"/>
    <col min="7940" max="7940" width="9.85546875" style="278" customWidth="1"/>
    <col min="7941" max="7942" width="6.140625" style="278" customWidth="1"/>
    <col min="7943" max="7943" width="15.7109375" style="278" customWidth="1"/>
    <col min="7944" max="7947" width="11.42578125" style="278"/>
    <col min="7948" max="7948" width="14" style="278" customWidth="1"/>
    <col min="7949" max="7949" width="11.42578125" style="278"/>
    <col min="7950" max="7950" width="16.7109375" style="278" bestFit="1" customWidth="1"/>
    <col min="7951" max="8192" width="11.42578125" style="278"/>
    <col min="8193" max="8193" width="20.7109375" style="278" customWidth="1"/>
    <col min="8194" max="8194" width="11.42578125" style="278"/>
    <col min="8195" max="8195" width="9.7109375" style="278" customWidth="1"/>
    <col min="8196" max="8196" width="9.85546875" style="278" customWidth="1"/>
    <col min="8197" max="8198" width="6.140625" style="278" customWidth="1"/>
    <col min="8199" max="8199" width="15.7109375" style="278" customWidth="1"/>
    <col min="8200" max="8203" width="11.42578125" style="278"/>
    <col min="8204" max="8204" width="14" style="278" customWidth="1"/>
    <col min="8205" max="8205" width="11.42578125" style="278"/>
    <col min="8206" max="8206" width="16.7109375" style="278" bestFit="1" customWidth="1"/>
    <col min="8207" max="8448" width="11.42578125" style="278"/>
    <col min="8449" max="8449" width="20.7109375" style="278" customWidth="1"/>
    <col min="8450" max="8450" width="11.42578125" style="278"/>
    <col min="8451" max="8451" width="9.7109375" style="278" customWidth="1"/>
    <col min="8452" max="8452" width="9.85546875" style="278" customWidth="1"/>
    <col min="8453" max="8454" width="6.140625" style="278" customWidth="1"/>
    <col min="8455" max="8455" width="15.7109375" style="278" customWidth="1"/>
    <col min="8456" max="8459" width="11.42578125" style="278"/>
    <col min="8460" max="8460" width="14" style="278" customWidth="1"/>
    <col min="8461" max="8461" width="11.42578125" style="278"/>
    <col min="8462" max="8462" width="16.7109375" style="278" bestFit="1" customWidth="1"/>
    <col min="8463" max="8704" width="11.42578125" style="278"/>
    <col min="8705" max="8705" width="20.7109375" style="278" customWidth="1"/>
    <col min="8706" max="8706" width="11.42578125" style="278"/>
    <col min="8707" max="8707" width="9.7109375" style="278" customWidth="1"/>
    <col min="8708" max="8708" width="9.85546875" style="278" customWidth="1"/>
    <col min="8709" max="8710" width="6.140625" style="278" customWidth="1"/>
    <col min="8711" max="8711" width="15.7109375" style="278" customWidth="1"/>
    <col min="8712" max="8715" width="11.42578125" style="278"/>
    <col min="8716" max="8716" width="14" style="278" customWidth="1"/>
    <col min="8717" max="8717" width="11.42578125" style="278"/>
    <col min="8718" max="8718" width="16.7109375" style="278" bestFit="1" customWidth="1"/>
    <col min="8719" max="8960" width="11.42578125" style="278"/>
    <col min="8961" max="8961" width="20.7109375" style="278" customWidth="1"/>
    <col min="8962" max="8962" width="11.42578125" style="278"/>
    <col min="8963" max="8963" width="9.7109375" style="278" customWidth="1"/>
    <col min="8964" max="8964" width="9.85546875" style="278" customWidth="1"/>
    <col min="8965" max="8966" width="6.140625" style="278" customWidth="1"/>
    <col min="8967" max="8967" width="15.7109375" style="278" customWidth="1"/>
    <col min="8968" max="8971" width="11.42578125" style="278"/>
    <col min="8972" max="8972" width="14" style="278" customWidth="1"/>
    <col min="8973" max="8973" width="11.42578125" style="278"/>
    <col min="8974" max="8974" width="16.7109375" style="278" bestFit="1" customWidth="1"/>
    <col min="8975" max="9216" width="11.42578125" style="278"/>
    <col min="9217" max="9217" width="20.7109375" style="278" customWidth="1"/>
    <col min="9218" max="9218" width="11.42578125" style="278"/>
    <col min="9219" max="9219" width="9.7109375" style="278" customWidth="1"/>
    <col min="9220" max="9220" width="9.85546875" style="278" customWidth="1"/>
    <col min="9221" max="9222" width="6.140625" style="278" customWidth="1"/>
    <col min="9223" max="9223" width="15.7109375" style="278" customWidth="1"/>
    <col min="9224" max="9227" width="11.42578125" style="278"/>
    <col min="9228" max="9228" width="14" style="278" customWidth="1"/>
    <col min="9229" max="9229" width="11.42578125" style="278"/>
    <col min="9230" max="9230" width="16.7109375" style="278" bestFit="1" customWidth="1"/>
    <col min="9231" max="9472" width="11.42578125" style="278"/>
    <col min="9473" max="9473" width="20.7109375" style="278" customWidth="1"/>
    <col min="9474" max="9474" width="11.42578125" style="278"/>
    <col min="9475" max="9475" width="9.7109375" style="278" customWidth="1"/>
    <col min="9476" max="9476" width="9.85546875" style="278" customWidth="1"/>
    <col min="9477" max="9478" width="6.140625" style="278" customWidth="1"/>
    <col min="9479" max="9479" width="15.7109375" style="278" customWidth="1"/>
    <col min="9480" max="9483" width="11.42578125" style="278"/>
    <col min="9484" max="9484" width="14" style="278" customWidth="1"/>
    <col min="9485" max="9485" width="11.42578125" style="278"/>
    <col min="9486" max="9486" width="16.7109375" style="278" bestFit="1" customWidth="1"/>
    <col min="9487" max="9728" width="11.42578125" style="278"/>
    <col min="9729" max="9729" width="20.7109375" style="278" customWidth="1"/>
    <col min="9730" max="9730" width="11.42578125" style="278"/>
    <col min="9731" max="9731" width="9.7109375" style="278" customWidth="1"/>
    <col min="9732" max="9732" width="9.85546875" style="278" customWidth="1"/>
    <col min="9733" max="9734" width="6.140625" style="278" customWidth="1"/>
    <col min="9735" max="9735" width="15.7109375" style="278" customWidth="1"/>
    <col min="9736" max="9739" width="11.42578125" style="278"/>
    <col min="9740" max="9740" width="14" style="278" customWidth="1"/>
    <col min="9741" max="9741" width="11.42578125" style="278"/>
    <col min="9742" max="9742" width="16.7109375" style="278" bestFit="1" customWidth="1"/>
    <col min="9743" max="9984" width="11.42578125" style="278"/>
    <col min="9985" max="9985" width="20.7109375" style="278" customWidth="1"/>
    <col min="9986" max="9986" width="11.42578125" style="278"/>
    <col min="9987" max="9987" width="9.7109375" style="278" customWidth="1"/>
    <col min="9988" max="9988" width="9.85546875" style="278" customWidth="1"/>
    <col min="9989" max="9990" width="6.140625" style="278" customWidth="1"/>
    <col min="9991" max="9991" width="15.7109375" style="278" customWidth="1"/>
    <col min="9992" max="9995" width="11.42578125" style="278"/>
    <col min="9996" max="9996" width="14" style="278" customWidth="1"/>
    <col min="9997" max="9997" width="11.42578125" style="278"/>
    <col min="9998" max="9998" width="16.7109375" style="278" bestFit="1" customWidth="1"/>
    <col min="9999" max="10240" width="11.42578125" style="278"/>
    <col min="10241" max="10241" width="20.7109375" style="278" customWidth="1"/>
    <col min="10242" max="10242" width="11.42578125" style="278"/>
    <col min="10243" max="10243" width="9.7109375" style="278" customWidth="1"/>
    <col min="10244" max="10244" width="9.85546875" style="278" customWidth="1"/>
    <col min="10245" max="10246" width="6.140625" style="278" customWidth="1"/>
    <col min="10247" max="10247" width="15.7109375" style="278" customWidth="1"/>
    <col min="10248" max="10251" width="11.42578125" style="278"/>
    <col min="10252" max="10252" width="14" style="278" customWidth="1"/>
    <col min="10253" max="10253" width="11.42578125" style="278"/>
    <col min="10254" max="10254" width="16.7109375" style="278" bestFit="1" customWidth="1"/>
    <col min="10255" max="10496" width="11.42578125" style="278"/>
    <col min="10497" max="10497" width="20.7109375" style="278" customWidth="1"/>
    <col min="10498" max="10498" width="11.42578125" style="278"/>
    <col min="10499" max="10499" width="9.7109375" style="278" customWidth="1"/>
    <col min="10500" max="10500" width="9.85546875" style="278" customWidth="1"/>
    <col min="10501" max="10502" width="6.140625" style="278" customWidth="1"/>
    <col min="10503" max="10503" width="15.7109375" style="278" customWidth="1"/>
    <col min="10504" max="10507" width="11.42578125" style="278"/>
    <col min="10508" max="10508" width="14" style="278" customWidth="1"/>
    <col min="10509" max="10509" width="11.42578125" style="278"/>
    <col min="10510" max="10510" width="16.7109375" style="278" bestFit="1" customWidth="1"/>
    <col min="10511" max="10752" width="11.42578125" style="278"/>
    <col min="10753" max="10753" width="20.7109375" style="278" customWidth="1"/>
    <col min="10754" max="10754" width="11.42578125" style="278"/>
    <col min="10755" max="10755" width="9.7109375" style="278" customWidth="1"/>
    <col min="10756" max="10756" width="9.85546875" style="278" customWidth="1"/>
    <col min="10757" max="10758" width="6.140625" style="278" customWidth="1"/>
    <col min="10759" max="10759" width="15.7109375" style="278" customWidth="1"/>
    <col min="10760" max="10763" width="11.42578125" style="278"/>
    <col min="10764" max="10764" width="14" style="278" customWidth="1"/>
    <col min="10765" max="10765" width="11.42578125" style="278"/>
    <col min="10766" max="10766" width="16.7109375" style="278" bestFit="1" customWidth="1"/>
    <col min="10767" max="11008" width="11.42578125" style="278"/>
    <col min="11009" max="11009" width="20.7109375" style="278" customWidth="1"/>
    <col min="11010" max="11010" width="11.42578125" style="278"/>
    <col min="11011" max="11011" width="9.7109375" style="278" customWidth="1"/>
    <col min="11012" max="11012" width="9.85546875" style="278" customWidth="1"/>
    <col min="11013" max="11014" width="6.140625" style="278" customWidth="1"/>
    <col min="11015" max="11015" width="15.7109375" style="278" customWidth="1"/>
    <col min="11016" max="11019" width="11.42578125" style="278"/>
    <col min="11020" max="11020" width="14" style="278" customWidth="1"/>
    <col min="11021" max="11021" width="11.42578125" style="278"/>
    <col min="11022" max="11022" width="16.7109375" style="278" bestFit="1" customWidth="1"/>
    <col min="11023" max="11264" width="11.42578125" style="278"/>
    <col min="11265" max="11265" width="20.7109375" style="278" customWidth="1"/>
    <col min="11266" max="11266" width="11.42578125" style="278"/>
    <col min="11267" max="11267" width="9.7109375" style="278" customWidth="1"/>
    <col min="11268" max="11268" width="9.85546875" style="278" customWidth="1"/>
    <col min="11269" max="11270" width="6.140625" style="278" customWidth="1"/>
    <col min="11271" max="11271" width="15.7109375" style="278" customWidth="1"/>
    <col min="11272" max="11275" width="11.42578125" style="278"/>
    <col min="11276" max="11276" width="14" style="278" customWidth="1"/>
    <col min="11277" max="11277" width="11.42578125" style="278"/>
    <col min="11278" max="11278" width="16.7109375" style="278" bestFit="1" customWidth="1"/>
    <col min="11279" max="11520" width="11.42578125" style="278"/>
    <col min="11521" max="11521" width="20.7109375" style="278" customWidth="1"/>
    <col min="11522" max="11522" width="11.42578125" style="278"/>
    <col min="11523" max="11523" width="9.7109375" style="278" customWidth="1"/>
    <col min="11524" max="11524" width="9.85546875" style="278" customWidth="1"/>
    <col min="11525" max="11526" width="6.140625" style="278" customWidth="1"/>
    <col min="11527" max="11527" width="15.7109375" style="278" customWidth="1"/>
    <col min="11528" max="11531" width="11.42578125" style="278"/>
    <col min="11532" max="11532" width="14" style="278" customWidth="1"/>
    <col min="11533" max="11533" width="11.42578125" style="278"/>
    <col min="11534" max="11534" width="16.7109375" style="278" bestFit="1" customWidth="1"/>
    <col min="11535" max="11776" width="11.42578125" style="278"/>
    <col min="11777" max="11777" width="20.7109375" style="278" customWidth="1"/>
    <col min="11778" max="11778" width="11.42578125" style="278"/>
    <col min="11779" max="11779" width="9.7109375" style="278" customWidth="1"/>
    <col min="11780" max="11780" width="9.85546875" style="278" customWidth="1"/>
    <col min="11781" max="11782" width="6.140625" style="278" customWidth="1"/>
    <col min="11783" max="11783" width="15.7109375" style="278" customWidth="1"/>
    <col min="11784" max="11787" width="11.42578125" style="278"/>
    <col min="11788" max="11788" width="14" style="278" customWidth="1"/>
    <col min="11789" max="11789" width="11.42578125" style="278"/>
    <col min="11790" max="11790" width="16.7109375" style="278" bestFit="1" customWidth="1"/>
    <col min="11791" max="12032" width="11.42578125" style="278"/>
    <col min="12033" max="12033" width="20.7109375" style="278" customWidth="1"/>
    <col min="12034" max="12034" width="11.42578125" style="278"/>
    <col min="12035" max="12035" width="9.7109375" style="278" customWidth="1"/>
    <col min="12036" max="12036" width="9.85546875" style="278" customWidth="1"/>
    <col min="12037" max="12038" width="6.140625" style="278" customWidth="1"/>
    <col min="12039" max="12039" width="15.7109375" style="278" customWidth="1"/>
    <col min="12040" max="12043" width="11.42578125" style="278"/>
    <col min="12044" max="12044" width="14" style="278" customWidth="1"/>
    <col min="12045" max="12045" width="11.42578125" style="278"/>
    <col min="12046" max="12046" width="16.7109375" style="278" bestFit="1" customWidth="1"/>
    <col min="12047" max="12288" width="11.42578125" style="278"/>
    <col min="12289" max="12289" width="20.7109375" style="278" customWidth="1"/>
    <col min="12290" max="12290" width="11.42578125" style="278"/>
    <col min="12291" max="12291" width="9.7109375" style="278" customWidth="1"/>
    <col min="12292" max="12292" width="9.85546875" style="278" customWidth="1"/>
    <col min="12293" max="12294" width="6.140625" style="278" customWidth="1"/>
    <col min="12295" max="12295" width="15.7109375" style="278" customWidth="1"/>
    <col min="12296" max="12299" width="11.42578125" style="278"/>
    <col min="12300" max="12300" width="14" style="278" customWidth="1"/>
    <col min="12301" max="12301" width="11.42578125" style="278"/>
    <col min="12302" max="12302" width="16.7109375" style="278" bestFit="1" customWidth="1"/>
    <col min="12303" max="12544" width="11.42578125" style="278"/>
    <col min="12545" max="12545" width="20.7109375" style="278" customWidth="1"/>
    <col min="12546" max="12546" width="11.42578125" style="278"/>
    <col min="12547" max="12547" width="9.7109375" style="278" customWidth="1"/>
    <col min="12548" max="12548" width="9.85546875" style="278" customWidth="1"/>
    <col min="12549" max="12550" width="6.140625" style="278" customWidth="1"/>
    <col min="12551" max="12551" width="15.7109375" style="278" customWidth="1"/>
    <col min="12552" max="12555" width="11.42578125" style="278"/>
    <col min="12556" max="12556" width="14" style="278" customWidth="1"/>
    <col min="12557" max="12557" width="11.42578125" style="278"/>
    <col min="12558" max="12558" width="16.7109375" style="278" bestFit="1" customWidth="1"/>
    <col min="12559" max="12800" width="11.42578125" style="278"/>
    <col min="12801" max="12801" width="20.7109375" style="278" customWidth="1"/>
    <col min="12802" max="12802" width="11.42578125" style="278"/>
    <col min="12803" max="12803" width="9.7109375" style="278" customWidth="1"/>
    <col min="12804" max="12804" width="9.85546875" style="278" customWidth="1"/>
    <col min="12805" max="12806" width="6.140625" style="278" customWidth="1"/>
    <col min="12807" max="12807" width="15.7109375" style="278" customWidth="1"/>
    <col min="12808" max="12811" width="11.42578125" style="278"/>
    <col min="12812" max="12812" width="14" style="278" customWidth="1"/>
    <col min="12813" max="12813" width="11.42578125" style="278"/>
    <col min="12814" max="12814" width="16.7109375" style="278" bestFit="1" customWidth="1"/>
    <col min="12815" max="13056" width="11.42578125" style="278"/>
    <col min="13057" max="13057" width="20.7109375" style="278" customWidth="1"/>
    <col min="13058" max="13058" width="11.42578125" style="278"/>
    <col min="13059" max="13059" width="9.7109375" style="278" customWidth="1"/>
    <col min="13060" max="13060" width="9.85546875" style="278" customWidth="1"/>
    <col min="13061" max="13062" width="6.140625" style="278" customWidth="1"/>
    <col min="13063" max="13063" width="15.7109375" style="278" customWidth="1"/>
    <col min="13064" max="13067" width="11.42578125" style="278"/>
    <col min="13068" max="13068" width="14" style="278" customWidth="1"/>
    <col min="13069" max="13069" width="11.42578125" style="278"/>
    <col min="13070" max="13070" width="16.7109375" style="278" bestFit="1" customWidth="1"/>
    <col min="13071" max="13312" width="11.42578125" style="278"/>
    <col min="13313" max="13313" width="20.7109375" style="278" customWidth="1"/>
    <col min="13314" max="13314" width="11.42578125" style="278"/>
    <col min="13315" max="13315" width="9.7109375" style="278" customWidth="1"/>
    <col min="13316" max="13316" width="9.85546875" style="278" customWidth="1"/>
    <col min="13317" max="13318" width="6.140625" style="278" customWidth="1"/>
    <col min="13319" max="13319" width="15.7109375" style="278" customWidth="1"/>
    <col min="13320" max="13323" width="11.42578125" style="278"/>
    <col min="13324" max="13324" width="14" style="278" customWidth="1"/>
    <col min="13325" max="13325" width="11.42578125" style="278"/>
    <col min="13326" max="13326" width="16.7109375" style="278" bestFit="1" customWidth="1"/>
    <col min="13327" max="13568" width="11.42578125" style="278"/>
    <col min="13569" max="13569" width="20.7109375" style="278" customWidth="1"/>
    <col min="13570" max="13570" width="11.42578125" style="278"/>
    <col min="13571" max="13571" width="9.7109375" style="278" customWidth="1"/>
    <col min="13572" max="13572" width="9.85546875" style="278" customWidth="1"/>
    <col min="13573" max="13574" width="6.140625" style="278" customWidth="1"/>
    <col min="13575" max="13575" width="15.7109375" style="278" customWidth="1"/>
    <col min="13576" max="13579" width="11.42578125" style="278"/>
    <col min="13580" max="13580" width="14" style="278" customWidth="1"/>
    <col min="13581" max="13581" width="11.42578125" style="278"/>
    <col min="13582" max="13582" width="16.7109375" style="278" bestFit="1" customWidth="1"/>
    <col min="13583" max="13824" width="11.42578125" style="278"/>
    <col min="13825" max="13825" width="20.7109375" style="278" customWidth="1"/>
    <col min="13826" max="13826" width="11.42578125" style="278"/>
    <col min="13827" max="13827" width="9.7109375" style="278" customWidth="1"/>
    <col min="13828" max="13828" width="9.85546875" style="278" customWidth="1"/>
    <col min="13829" max="13830" width="6.140625" style="278" customWidth="1"/>
    <col min="13831" max="13831" width="15.7109375" style="278" customWidth="1"/>
    <col min="13832" max="13835" width="11.42578125" style="278"/>
    <col min="13836" max="13836" width="14" style="278" customWidth="1"/>
    <col min="13837" max="13837" width="11.42578125" style="278"/>
    <col min="13838" max="13838" width="16.7109375" style="278" bestFit="1" customWidth="1"/>
    <col min="13839" max="14080" width="11.42578125" style="278"/>
    <col min="14081" max="14081" width="20.7109375" style="278" customWidth="1"/>
    <col min="14082" max="14082" width="11.42578125" style="278"/>
    <col min="14083" max="14083" width="9.7109375" style="278" customWidth="1"/>
    <col min="14084" max="14084" width="9.85546875" style="278" customWidth="1"/>
    <col min="14085" max="14086" width="6.140625" style="278" customWidth="1"/>
    <col min="14087" max="14087" width="15.7109375" style="278" customWidth="1"/>
    <col min="14088" max="14091" width="11.42578125" style="278"/>
    <col min="14092" max="14092" width="14" style="278" customWidth="1"/>
    <col min="14093" max="14093" width="11.42578125" style="278"/>
    <col min="14094" max="14094" width="16.7109375" style="278" bestFit="1" customWidth="1"/>
    <col min="14095" max="14336" width="11.42578125" style="278"/>
    <col min="14337" max="14337" width="20.7109375" style="278" customWidth="1"/>
    <col min="14338" max="14338" width="11.42578125" style="278"/>
    <col min="14339" max="14339" width="9.7109375" style="278" customWidth="1"/>
    <col min="14340" max="14340" width="9.85546875" style="278" customWidth="1"/>
    <col min="14341" max="14342" width="6.140625" style="278" customWidth="1"/>
    <col min="14343" max="14343" width="15.7109375" style="278" customWidth="1"/>
    <col min="14344" max="14347" width="11.42578125" style="278"/>
    <col min="14348" max="14348" width="14" style="278" customWidth="1"/>
    <col min="14349" max="14349" width="11.42578125" style="278"/>
    <col min="14350" max="14350" width="16.7109375" style="278" bestFit="1" customWidth="1"/>
    <col min="14351" max="14592" width="11.42578125" style="278"/>
    <col min="14593" max="14593" width="20.7109375" style="278" customWidth="1"/>
    <col min="14594" max="14594" width="11.42578125" style="278"/>
    <col min="14595" max="14595" width="9.7109375" style="278" customWidth="1"/>
    <col min="14596" max="14596" width="9.85546875" style="278" customWidth="1"/>
    <col min="14597" max="14598" width="6.140625" style="278" customWidth="1"/>
    <col min="14599" max="14599" width="15.7109375" style="278" customWidth="1"/>
    <col min="14600" max="14603" width="11.42578125" style="278"/>
    <col min="14604" max="14604" width="14" style="278" customWidth="1"/>
    <col min="14605" max="14605" width="11.42578125" style="278"/>
    <col min="14606" max="14606" width="16.7109375" style="278" bestFit="1" customWidth="1"/>
    <col min="14607" max="14848" width="11.42578125" style="278"/>
    <col min="14849" max="14849" width="20.7109375" style="278" customWidth="1"/>
    <col min="14850" max="14850" width="11.42578125" style="278"/>
    <col min="14851" max="14851" width="9.7109375" style="278" customWidth="1"/>
    <col min="14852" max="14852" width="9.85546875" style="278" customWidth="1"/>
    <col min="14853" max="14854" width="6.140625" style="278" customWidth="1"/>
    <col min="14855" max="14855" width="15.7109375" style="278" customWidth="1"/>
    <col min="14856" max="14859" width="11.42578125" style="278"/>
    <col min="14860" max="14860" width="14" style="278" customWidth="1"/>
    <col min="14861" max="14861" width="11.42578125" style="278"/>
    <col min="14862" max="14862" width="16.7109375" style="278" bestFit="1" customWidth="1"/>
    <col min="14863" max="15104" width="11.42578125" style="278"/>
    <col min="15105" max="15105" width="20.7109375" style="278" customWidth="1"/>
    <col min="15106" max="15106" width="11.42578125" style="278"/>
    <col min="15107" max="15107" width="9.7109375" style="278" customWidth="1"/>
    <col min="15108" max="15108" width="9.85546875" style="278" customWidth="1"/>
    <col min="15109" max="15110" width="6.140625" style="278" customWidth="1"/>
    <col min="15111" max="15111" width="15.7109375" style="278" customWidth="1"/>
    <col min="15112" max="15115" width="11.42578125" style="278"/>
    <col min="15116" max="15116" width="14" style="278" customWidth="1"/>
    <col min="15117" max="15117" width="11.42578125" style="278"/>
    <col min="15118" max="15118" width="16.7109375" style="278" bestFit="1" customWidth="1"/>
    <col min="15119" max="15360" width="11.42578125" style="278"/>
    <col min="15361" max="15361" width="20.7109375" style="278" customWidth="1"/>
    <col min="15362" max="15362" width="11.42578125" style="278"/>
    <col min="15363" max="15363" width="9.7109375" style="278" customWidth="1"/>
    <col min="15364" max="15364" width="9.85546875" style="278" customWidth="1"/>
    <col min="15365" max="15366" width="6.140625" style="278" customWidth="1"/>
    <col min="15367" max="15367" width="15.7109375" style="278" customWidth="1"/>
    <col min="15368" max="15371" width="11.42578125" style="278"/>
    <col min="15372" max="15372" width="14" style="278" customWidth="1"/>
    <col min="15373" max="15373" width="11.42578125" style="278"/>
    <col min="15374" max="15374" width="16.7109375" style="278" bestFit="1" customWidth="1"/>
    <col min="15375" max="15616" width="11.42578125" style="278"/>
    <col min="15617" max="15617" width="20.7109375" style="278" customWidth="1"/>
    <col min="15618" max="15618" width="11.42578125" style="278"/>
    <col min="15619" max="15619" width="9.7109375" style="278" customWidth="1"/>
    <col min="15620" max="15620" width="9.85546875" style="278" customWidth="1"/>
    <col min="15621" max="15622" width="6.140625" style="278" customWidth="1"/>
    <col min="15623" max="15623" width="15.7109375" style="278" customWidth="1"/>
    <col min="15624" max="15627" width="11.42578125" style="278"/>
    <col min="15628" max="15628" width="14" style="278" customWidth="1"/>
    <col min="15629" max="15629" width="11.42578125" style="278"/>
    <col min="15630" max="15630" width="16.7109375" style="278" bestFit="1" customWidth="1"/>
    <col min="15631" max="15872" width="11.42578125" style="278"/>
    <col min="15873" max="15873" width="20.7109375" style="278" customWidth="1"/>
    <col min="15874" max="15874" width="11.42578125" style="278"/>
    <col min="15875" max="15875" width="9.7109375" style="278" customWidth="1"/>
    <col min="15876" max="15876" width="9.85546875" style="278" customWidth="1"/>
    <col min="15877" max="15878" width="6.140625" style="278" customWidth="1"/>
    <col min="15879" max="15879" width="15.7109375" style="278" customWidth="1"/>
    <col min="15880" max="15883" width="11.42578125" style="278"/>
    <col min="15884" max="15884" width="14" style="278" customWidth="1"/>
    <col min="15885" max="15885" width="11.42578125" style="278"/>
    <col min="15886" max="15886" width="16.7109375" style="278" bestFit="1" customWidth="1"/>
    <col min="15887" max="16128" width="11.42578125" style="278"/>
    <col min="16129" max="16129" width="20.7109375" style="278" customWidth="1"/>
    <col min="16130" max="16130" width="11.42578125" style="278"/>
    <col min="16131" max="16131" width="9.7109375" style="278" customWidth="1"/>
    <col min="16132" max="16132" width="9.85546875" style="278" customWidth="1"/>
    <col min="16133" max="16134" width="6.140625" style="278" customWidth="1"/>
    <col min="16135" max="16135" width="15.7109375" style="278" customWidth="1"/>
    <col min="16136" max="16139" width="11.42578125" style="278"/>
    <col min="16140" max="16140" width="14" style="278" customWidth="1"/>
    <col min="16141" max="16141" width="11.42578125" style="278"/>
    <col min="16142" max="16142" width="16.7109375" style="278" bestFit="1" customWidth="1"/>
    <col min="16143" max="16384" width="11.42578125" style="278"/>
  </cols>
  <sheetData>
    <row r="1" spans="1:28" ht="18">
      <c r="A1" s="377"/>
      <c r="B1" s="377"/>
      <c r="C1" s="195"/>
      <c r="D1" s="195"/>
      <c r="E1" s="195"/>
      <c r="F1" s="195"/>
      <c r="G1" s="195"/>
      <c r="H1" s="195"/>
      <c r="I1" s="195"/>
      <c r="J1" s="376" t="s">
        <v>46</v>
      </c>
      <c r="K1" s="376"/>
      <c r="L1" s="376"/>
    </row>
    <row r="2" spans="1:28" ht="18">
      <c r="A2" s="377"/>
      <c r="B2" s="377"/>
      <c r="C2" s="195"/>
      <c r="D2" s="195"/>
      <c r="E2" s="195"/>
      <c r="F2" s="195"/>
      <c r="G2" s="195"/>
      <c r="H2" s="195"/>
      <c r="I2" s="195"/>
      <c r="J2" s="376"/>
      <c r="K2" s="376"/>
      <c r="L2" s="376"/>
    </row>
    <row r="3" spans="1:28" ht="18">
      <c r="A3" s="377"/>
      <c r="B3" s="377"/>
      <c r="C3" s="195"/>
      <c r="D3" s="195"/>
      <c r="E3" s="195"/>
      <c r="F3" s="195"/>
      <c r="G3" s="195"/>
      <c r="H3" s="195"/>
      <c r="I3" s="195"/>
      <c r="J3" s="376"/>
      <c r="K3" s="376"/>
      <c r="L3" s="376"/>
    </row>
    <row r="4" spans="1:28" ht="15" customHeight="1">
      <c r="B4" s="375"/>
      <c r="C4" s="375"/>
      <c r="D4" s="375"/>
      <c r="E4" s="375"/>
      <c r="F4" s="375"/>
      <c r="G4" s="375"/>
      <c r="H4" s="375"/>
      <c r="I4" s="375"/>
      <c r="J4" s="375"/>
      <c r="K4" s="375"/>
      <c r="L4" s="375"/>
    </row>
    <row r="5" spans="1:28" ht="8.1" customHeight="1">
      <c r="A5" s="526"/>
      <c r="B5" s="526"/>
      <c r="C5" s="357" t="s">
        <v>98</v>
      </c>
      <c r="D5" s="357"/>
      <c r="E5" s="357"/>
      <c r="F5" s="357"/>
      <c r="G5" s="357"/>
      <c r="H5" s="357"/>
      <c r="I5" s="357"/>
      <c r="J5" s="526"/>
      <c r="K5" s="526"/>
      <c r="L5" s="526"/>
      <c r="M5" s="367"/>
      <c r="N5" s="367"/>
      <c r="O5" s="367"/>
      <c r="P5" s="367"/>
    </row>
    <row r="6" spans="1:28" ht="7.5" customHeight="1">
      <c r="A6" s="373"/>
      <c r="B6" s="373"/>
      <c r="C6" s="357"/>
      <c r="D6" s="357"/>
      <c r="E6" s="357"/>
      <c r="F6" s="357"/>
      <c r="G6" s="357"/>
      <c r="H6" s="357"/>
      <c r="I6" s="357"/>
      <c r="J6" s="372"/>
      <c r="K6" s="372"/>
      <c r="L6" s="372"/>
      <c r="M6" s="367"/>
      <c r="N6" s="367"/>
      <c r="O6" s="367"/>
      <c r="P6" s="367"/>
    </row>
    <row r="7" spans="1:28" s="350" customFormat="1" ht="7.5" customHeight="1">
      <c r="A7" s="370"/>
      <c r="B7" s="370"/>
      <c r="C7" s="357"/>
      <c r="D7" s="357"/>
      <c r="E7" s="357"/>
      <c r="F7" s="357"/>
      <c r="G7" s="357"/>
      <c r="H7" s="357"/>
      <c r="I7" s="357"/>
      <c r="J7" s="370"/>
      <c r="K7" s="370"/>
      <c r="L7" s="370"/>
      <c r="M7" s="369"/>
      <c r="N7" s="369"/>
      <c r="O7" s="369"/>
      <c r="P7" s="369"/>
    </row>
    <row r="9" spans="1:28" ht="24.95" customHeight="1">
      <c r="A9" s="527" t="s">
        <v>0</v>
      </c>
      <c r="B9" s="528"/>
      <c r="C9" s="528"/>
      <c r="D9" s="528"/>
      <c r="E9" s="528"/>
      <c r="F9" s="528"/>
      <c r="G9" s="528"/>
      <c r="H9" s="528"/>
      <c r="I9" s="528"/>
      <c r="J9" s="528"/>
      <c r="K9" s="528"/>
      <c r="L9" s="528"/>
      <c r="M9" s="367"/>
      <c r="N9" s="367"/>
      <c r="O9" s="367"/>
      <c r="P9" s="367"/>
    </row>
    <row r="10" spans="1:28" ht="24.95" customHeight="1">
      <c r="A10" s="527"/>
      <c r="B10" s="528"/>
      <c r="C10" s="528"/>
      <c r="D10" s="528"/>
      <c r="E10" s="528"/>
      <c r="F10" s="528"/>
      <c r="G10" s="528"/>
      <c r="H10" s="528"/>
      <c r="I10" s="528"/>
      <c r="J10" s="528"/>
      <c r="K10" s="528"/>
      <c r="L10" s="528"/>
    </row>
    <row r="11" spans="1:28" ht="15.95" customHeight="1">
      <c r="A11" s="259" t="s">
        <v>44</v>
      </c>
      <c r="B11" s="529"/>
      <c r="C11" s="529"/>
      <c r="D11" s="529"/>
      <c r="E11" s="280"/>
      <c r="F11" s="280"/>
      <c r="G11" s="280"/>
      <c r="H11" s="280"/>
      <c r="I11" s="280"/>
      <c r="J11" s="280"/>
      <c r="K11" s="280"/>
      <c r="L11" s="280"/>
    </row>
    <row r="12" spans="1:28" ht="15.95" customHeight="1">
      <c r="A12" s="259" t="s">
        <v>21</v>
      </c>
      <c r="B12" s="365">
        <f>'EP 3.3'!B12:D12</f>
        <v>0</v>
      </c>
      <c r="C12" s="365"/>
      <c r="D12" s="365"/>
      <c r="E12" s="357" t="s">
        <v>61</v>
      </c>
      <c r="F12" s="357"/>
      <c r="G12" s="530"/>
      <c r="H12" s="530"/>
      <c r="I12" s="292" t="s">
        <v>60</v>
      </c>
      <c r="J12" s="530"/>
      <c r="K12" s="530"/>
      <c r="L12" s="530"/>
    </row>
    <row r="13" spans="1:28" ht="15.95" customHeight="1">
      <c r="A13" s="259" t="s">
        <v>22</v>
      </c>
      <c r="B13" s="361">
        <f>'EP 3.3'!B13:D13</f>
        <v>0</v>
      </c>
      <c r="C13" s="361"/>
      <c r="D13" s="361"/>
      <c r="E13" s="357" t="s">
        <v>59</v>
      </c>
      <c r="F13" s="357"/>
      <c r="G13" s="531"/>
      <c r="H13" s="530"/>
      <c r="I13" s="530"/>
      <c r="J13" s="532"/>
      <c r="K13" s="532"/>
      <c r="L13" s="532"/>
    </row>
    <row r="14" spans="1:28" ht="15" customHeight="1">
      <c r="A14" s="359" t="s">
        <v>73</v>
      </c>
      <c r="B14" s="255"/>
      <c r="C14" s="280"/>
      <c r="D14" s="358"/>
      <c r="E14" s="357" t="s">
        <v>57</v>
      </c>
      <c r="F14" s="357"/>
      <c r="G14" s="533" t="s">
        <v>72</v>
      </c>
      <c r="H14" s="280"/>
      <c r="I14" s="292" t="s">
        <v>56</v>
      </c>
      <c r="J14" s="280"/>
      <c r="K14" s="280"/>
      <c r="L14" s="280"/>
      <c r="N14" s="278" t="s">
        <v>72</v>
      </c>
    </row>
    <row r="15" spans="1:28" s="534" customFormat="1" ht="6.75" customHeight="1">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row>
    <row r="16" spans="1:28" s="534" customFormat="1" ht="10.5" customHeight="1">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row>
    <row r="17" spans="1:28" s="534" customFormat="1" ht="6.75" customHeight="1" thickBot="1">
      <c r="A17" s="174"/>
      <c r="B17" s="174"/>
      <c r="C17" s="174"/>
      <c r="D17" s="173"/>
      <c r="E17" s="173"/>
      <c r="F17" s="173"/>
      <c r="G17" s="172"/>
      <c r="H17" s="172"/>
      <c r="I17" s="172"/>
      <c r="J17" s="172"/>
      <c r="K17" s="172"/>
      <c r="L17" s="172"/>
      <c r="M17" s="172"/>
      <c r="N17" s="172"/>
      <c r="O17" s="172"/>
      <c r="P17" s="172"/>
      <c r="Q17" s="172"/>
      <c r="R17" s="172"/>
      <c r="S17" s="172"/>
      <c r="T17" s="172"/>
      <c r="U17" s="172"/>
      <c r="V17" s="172"/>
      <c r="W17" s="172"/>
      <c r="X17" s="172"/>
      <c r="Y17" s="172"/>
      <c r="Z17" s="172"/>
      <c r="AA17" s="172"/>
      <c r="AB17" s="172"/>
    </row>
    <row r="18" spans="1:28" ht="20.100000000000001" customHeight="1" thickBot="1">
      <c r="A18" s="349" t="s">
        <v>38</v>
      </c>
      <c r="B18" s="348" t="s">
        <v>71</v>
      </c>
      <c r="C18" s="347" t="s">
        <v>70</v>
      </c>
      <c r="D18" s="346" t="s">
        <v>69</v>
      </c>
      <c r="E18" s="345" t="s">
        <v>68</v>
      </c>
      <c r="F18" s="344"/>
      <c r="G18" s="343" t="s">
        <v>67</v>
      </c>
      <c r="H18" s="342" t="s">
        <v>66</v>
      </c>
      <c r="I18" s="341"/>
      <c r="J18" s="341"/>
      <c r="K18" s="341"/>
      <c r="L18" s="340"/>
      <c r="M18" s="280"/>
    </row>
    <row r="19" spans="1:28" ht="15" customHeight="1">
      <c r="A19" s="339"/>
      <c r="B19" s="298"/>
      <c r="C19" s="298"/>
      <c r="D19" s="298"/>
      <c r="E19" s="338"/>
      <c r="F19" s="337"/>
      <c r="G19" s="336"/>
      <c r="H19" s="335"/>
      <c r="I19" s="335"/>
      <c r="J19" s="335"/>
      <c r="K19" s="335"/>
      <c r="L19" s="313"/>
    </row>
    <row r="20" spans="1:28" ht="15" customHeight="1">
      <c r="A20" s="304"/>
      <c r="B20" s="298"/>
      <c r="C20" s="298"/>
      <c r="D20" s="298"/>
      <c r="E20" s="315"/>
      <c r="F20" s="314"/>
      <c r="G20" s="295"/>
      <c r="H20" s="335"/>
      <c r="I20" s="335"/>
      <c r="J20" s="335"/>
      <c r="K20" s="335"/>
      <c r="L20" s="313"/>
    </row>
    <row r="21" spans="1:28" ht="15" customHeight="1" thickBot="1">
      <c r="A21" s="304"/>
      <c r="B21" s="297"/>
      <c r="C21" s="298"/>
      <c r="D21" s="297"/>
      <c r="E21" s="315"/>
      <c r="F21" s="314"/>
      <c r="G21" s="295"/>
      <c r="H21" s="334"/>
      <c r="I21" s="306"/>
      <c r="J21" s="306"/>
      <c r="K21" s="306"/>
      <c r="L21" s="333"/>
    </row>
    <row r="22" spans="1:28" ht="15" customHeight="1" thickBot="1">
      <c r="A22" s="328"/>
      <c r="B22" s="297"/>
      <c r="C22" s="298"/>
      <c r="D22" s="312"/>
      <c r="E22" s="326"/>
      <c r="F22" s="325"/>
      <c r="G22" s="295"/>
      <c r="H22" s="332" t="s">
        <v>65</v>
      </c>
      <c r="I22" s="317"/>
      <c r="J22" s="317"/>
      <c r="K22" s="317"/>
      <c r="L22" s="316"/>
      <c r="M22" s="280"/>
    </row>
    <row r="23" spans="1:28" ht="15" customHeight="1">
      <c r="A23" s="324"/>
      <c r="B23" s="297"/>
      <c r="C23" s="298"/>
      <c r="D23" s="327"/>
      <c r="E23" s="326"/>
      <c r="F23" s="325"/>
      <c r="G23" s="295"/>
      <c r="H23" s="331"/>
      <c r="I23" s="330"/>
      <c r="J23" s="330"/>
      <c r="K23" s="330"/>
      <c r="L23" s="329"/>
    </row>
    <row r="24" spans="1:28" ht="15" customHeight="1">
      <c r="A24" s="328"/>
      <c r="B24" s="297"/>
      <c r="C24" s="298"/>
      <c r="D24" s="327"/>
      <c r="E24" s="326"/>
      <c r="F24" s="325"/>
      <c r="G24" s="295"/>
      <c r="H24" s="323"/>
      <c r="I24" s="322"/>
      <c r="J24" s="322"/>
      <c r="K24" s="322"/>
      <c r="L24" s="321"/>
    </row>
    <row r="25" spans="1:28" ht="15" customHeight="1">
      <c r="A25" s="324"/>
      <c r="B25" s="297"/>
      <c r="C25" s="298"/>
      <c r="D25" s="297"/>
      <c r="E25" s="320"/>
      <c r="F25" s="319"/>
      <c r="G25" s="295"/>
      <c r="H25" s="323"/>
      <c r="I25" s="322"/>
      <c r="J25" s="322"/>
      <c r="K25" s="322"/>
      <c r="L25" s="321"/>
    </row>
    <row r="26" spans="1:28" ht="15" customHeight="1">
      <c r="A26" s="324"/>
      <c r="B26" s="312"/>
      <c r="C26" s="298"/>
      <c r="D26" s="297"/>
      <c r="E26" s="320"/>
      <c r="F26" s="319"/>
      <c r="G26" s="295"/>
      <c r="H26" s="323"/>
      <c r="I26" s="322"/>
      <c r="J26" s="322"/>
      <c r="K26" s="322"/>
      <c r="L26" s="321"/>
    </row>
    <row r="27" spans="1:28" ht="15" customHeight="1">
      <c r="A27" s="304"/>
      <c r="B27" s="312"/>
      <c r="C27" s="298"/>
      <c r="D27" s="297"/>
      <c r="E27" s="315"/>
      <c r="F27" s="314"/>
      <c r="G27" s="295"/>
      <c r="H27" s="323"/>
      <c r="I27" s="322"/>
      <c r="J27" s="322"/>
      <c r="K27" s="322"/>
      <c r="L27" s="321"/>
    </row>
    <row r="28" spans="1:28" ht="15" customHeight="1">
      <c r="A28" s="304"/>
      <c r="B28" s="297"/>
      <c r="C28" s="298"/>
      <c r="D28" s="297"/>
      <c r="E28" s="320"/>
      <c r="F28" s="319"/>
      <c r="G28" s="295"/>
      <c r="H28" s="323"/>
      <c r="I28" s="322"/>
      <c r="J28" s="322"/>
      <c r="K28" s="322"/>
      <c r="L28" s="321"/>
    </row>
    <row r="29" spans="1:28" ht="15" customHeight="1">
      <c r="A29" s="304"/>
      <c r="B29" s="297"/>
      <c r="C29" s="298"/>
      <c r="D29" s="297"/>
      <c r="E29" s="320"/>
      <c r="F29" s="319"/>
      <c r="G29" s="295"/>
      <c r="H29" s="323"/>
      <c r="I29" s="322"/>
      <c r="J29" s="322"/>
      <c r="K29" s="322"/>
      <c r="L29" s="321"/>
    </row>
    <row r="30" spans="1:28" ht="15" customHeight="1">
      <c r="A30" s="304"/>
      <c r="B30" s="297"/>
      <c r="C30" s="298"/>
      <c r="D30" s="297"/>
      <c r="E30" s="315"/>
      <c r="F30" s="314"/>
      <c r="G30" s="295"/>
      <c r="H30" s="323"/>
      <c r="I30" s="322"/>
      <c r="J30" s="322"/>
      <c r="K30" s="322"/>
      <c r="L30" s="321"/>
    </row>
    <row r="31" spans="1:28" ht="15" customHeight="1">
      <c r="A31" s="304"/>
      <c r="B31" s="297"/>
      <c r="C31" s="298"/>
      <c r="D31" s="297"/>
      <c r="E31" s="320"/>
      <c r="F31" s="319"/>
      <c r="G31" s="295"/>
      <c r="H31" s="323"/>
      <c r="I31" s="322"/>
      <c r="J31" s="322"/>
      <c r="K31" s="322"/>
      <c r="L31" s="321"/>
    </row>
    <row r="32" spans="1:28" ht="15" customHeight="1" thickBot="1">
      <c r="A32" s="304"/>
      <c r="B32" s="297"/>
      <c r="C32" s="298"/>
      <c r="D32" s="297"/>
      <c r="E32" s="315"/>
      <c r="F32" s="314"/>
      <c r="G32" s="295"/>
      <c r="H32" s="280"/>
      <c r="I32" s="280"/>
      <c r="J32" s="280"/>
      <c r="K32" s="280"/>
      <c r="L32" s="301"/>
    </row>
    <row r="33" spans="1:13" ht="15" customHeight="1" thickBot="1">
      <c r="A33" s="304"/>
      <c r="B33" s="297"/>
      <c r="C33" s="298"/>
      <c r="D33" s="297"/>
      <c r="E33" s="320"/>
      <c r="F33" s="319"/>
      <c r="G33" s="295"/>
      <c r="H33" s="318" t="s">
        <v>64</v>
      </c>
      <c r="I33" s="317"/>
      <c r="J33" s="317"/>
      <c r="K33" s="317"/>
      <c r="L33" s="316"/>
    </row>
    <row r="34" spans="1:13" ht="15" customHeight="1">
      <c r="A34" s="304"/>
      <c r="B34" s="297"/>
      <c r="C34" s="298"/>
      <c r="D34" s="297"/>
      <c r="E34" s="315"/>
      <c r="F34" s="314"/>
      <c r="G34" s="295"/>
      <c r="H34" s="311"/>
      <c r="I34" s="293"/>
      <c r="J34" s="292"/>
      <c r="K34" s="293"/>
      <c r="L34" s="313"/>
    </row>
    <row r="35" spans="1:13" ht="15" customHeight="1" thickBot="1">
      <c r="A35" s="304"/>
      <c r="B35" s="312"/>
      <c r="C35" s="297"/>
      <c r="D35" s="297"/>
      <c r="E35" s="296"/>
      <c r="F35" s="296"/>
      <c r="G35" s="295"/>
      <c r="H35" s="280"/>
      <c r="I35" s="291"/>
      <c r="J35" s="302"/>
      <c r="K35" s="291"/>
      <c r="L35" s="301"/>
    </row>
    <row r="36" spans="1:13" ht="15" customHeight="1">
      <c r="A36" s="304"/>
      <c r="B36" s="297"/>
      <c r="C36" s="298"/>
      <c r="D36" s="312"/>
      <c r="E36" s="296"/>
      <c r="F36" s="296"/>
      <c r="G36" s="295"/>
      <c r="H36" s="311"/>
      <c r="I36" s="293"/>
      <c r="J36" s="310"/>
      <c r="K36" s="293"/>
      <c r="L36" s="309"/>
    </row>
    <row r="37" spans="1:13" ht="15" customHeight="1">
      <c r="A37" s="304"/>
      <c r="B37" s="297"/>
      <c r="C37" s="297"/>
      <c r="D37" s="297"/>
      <c r="E37" s="308"/>
      <c r="F37" s="308"/>
      <c r="G37" s="295"/>
      <c r="H37" s="307"/>
      <c r="I37" s="306"/>
      <c r="J37" s="280"/>
      <c r="K37" s="280"/>
      <c r="L37" s="305"/>
      <c r="M37" s="280"/>
    </row>
    <row r="38" spans="1:13" ht="15" customHeight="1">
      <c r="A38" s="304"/>
      <c r="B38" s="297"/>
      <c r="C38" s="297"/>
      <c r="D38" s="297"/>
      <c r="E38" s="296"/>
      <c r="F38" s="296"/>
      <c r="G38" s="295"/>
      <c r="H38" s="303"/>
      <c r="I38" s="293"/>
      <c r="J38" s="302"/>
      <c r="K38" s="293"/>
      <c r="L38" s="301"/>
    </row>
    <row r="39" spans="1:13" ht="15" customHeight="1" thickBot="1">
      <c r="A39" s="300"/>
      <c r="B39" s="299"/>
      <c r="C39" s="298"/>
      <c r="D39" s="297"/>
      <c r="E39" s="296"/>
      <c r="F39" s="296"/>
      <c r="G39" s="295"/>
      <c r="H39" s="294"/>
      <c r="I39" s="293"/>
      <c r="J39" s="292"/>
      <c r="K39" s="291"/>
      <c r="L39" s="290"/>
    </row>
    <row r="40" spans="1:13" ht="15" customHeight="1" thickBot="1">
      <c r="A40" s="289"/>
      <c r="B40" s="288"/>
      <c r="C40" s="287"/>
      <c r="D40" s="287"/>
      <c r="E40" s="286"/>
      <c r="F40" s="286"/>
      <c r="G40" s="285"/>
      <c r="H40" s="284"/>
      <c r="I40" s="282"/>
      <c r="J40" s="283"/>
      <c r="K40" s="282"/>
      <c r="L40" s="281"/>
    </row>
    <row r="41" spans="1:13" ht="15" customHeight="1">
      <c r="A41" s="280"/>
      <c r="G41" s="280"/>
    </row>
    <row r="42" spans="1:13">
      <c r="A42" s="23" t="s">
        <v>32</v>
      </c>
      <c r="B42" s="279"/>
      <c r="C42" s="279"/>
      <c r="D42" s="279"/>
      <c r="E42" s="279"/>
      <c r="F42" s="279"/>
      <c r="G42" s="279"/>
      <c r="H42" s="279"/>
      <c r="I42" s="279"/>
      <c r="J42" s="279"/>
      <c r="K42" s="279"/>
      <c r="L42" s="279"/>
    </row>
  </sheetData>
  <mergeCells count="45">
    <mergeCell ref="E38:F38"/>
    <mergeCell ref="E39:F39"/>
    <mergeCell ref="E40:F40"/>
    <mergeCell ref="E33:F33"/>
    <mergeCell ref="H33:L33"/>
    <mergeCell ref="E34:F34"/>
    <mergeCell ref="E35:F35"/>
    <mergeCell ref="E36:F36"/>
    <mergeCell ref="E37:F37"/>
    <mergeCell ref="H37:I37"/>
    <mergeCell ref="E27:F27"/>
    <mergeCell ref="E28:F28"/>
    <mergeCell ref="E29:F29"/>
    <mergeCell ref="E30:F30"/>
    <mergeCell ref="E31:F31"/>
    <mergeCell ref="E32:F32"/>
    <mergeCell ref="E20:F20"/>
    <mergeCell ref="E21:F21"/>
    <mergeCell ref="H21:L21"/>
    <mergeCell ref="E22:F22"/>
    <mergeCell ref="H22:L22"/>
    <mergeCell ref="E23:F23"/>
    <mergeCell ref="H23:L31"/>
    <mergeCell ref="E24:F24"/>
    <mergeCell ref="E25:F25"/>
    <mergeCell ref="E26:F26"/>
    <mergeCell ref="E14:F14"/>
    <mergeCell ref="A15:AB15"/>
    <mergeCell ref="A16:AB16"/>
    <mergeCell ref="E18:F18"/>
    <mergeCell ref="H18:L18"/>
    <mergeCell ref="E19:F19"/>
    <mergeCell ref="A9:A10"/>
    <mergeCell ref="B9:L10"/>
    <mergeCell ref="B11:D11"/>
    <mergeCell ref="B12:D12"/>
    <mergeCell ref="E12:F12"/>
    <mergeCell ref="B13:D13"/>
    <mergeCell ref="E13:F13"/>
    <mergeCell ref="C1:I1"/>
    <mergeCell ref="J1:L3"/>
    <mergeCell ref="C2:I2"/>
    <mergeCell ref="C3:I3"/>
    <mergeCell ref="B4:L4"/>
    <mergeCell ref="C5:I7"/>
  </mergeCells>
  <printOptions horizontalCentered="1" verticalCentered="1"/>
  <pageMargins left="0.39370078740157483" right="0.39370078740157483" top="0.59055118110236227" bottom="0.98425196850393704" header="0" footer="0.39370078740157483"/>
  <pageSetup scale="81" orientation="landscape" r:id="rId1"/>
  <headerFooter alignWithMargins="0">
    <oddHeader>&amp;R&amp;"Arial,Negrita"&amp;12&amp;K000000FORMATO E.P. 003.4</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58</vt:i4>
      </vt:variant>
    </vt:vector>
  </HeadingPairs>
  <TitlesOfParts>
    <vt:vector size="104" baseType="lpstr">
      <vt:lpstr>F 01</vt:lpstr>
      <vt:lpstr>F 2.1</vt:lpstr>
      <vt:lpstr>F. 2.2</vt:lpstr>
      <vt:lpstr>F. 2.3</vt:lpstr>
      <vt:lpstr>F. 2.4</vt:lpstr>
      <vt:lpstr>E.P. 3.1</vt:lpstr>
      <vt:lpstr>EP 3.2</vt:lpstr>
      <vt:lpstr>EP 3.3</vt:lpstr>
      <vt:lpstr>E.P 3.4</vt:lpstr>
      <vt:lpstr>E.P 3.5</vt:lpstr>
      <vt:lpstr>F 4.1</vt:lpstr>
      <vt:lpstr>F 4.2</vt:lpstr>
      <vt:lpstr>F 4.3</vt:lpstr>
      <vt:lpstr>F 5.1</vt:lpstr>
      <vt:lpstr>F. 5.2</vt:lpstr>
      <vt:lpstr>F 5.4 (2)</vt:lpstr>
      <vt:lpstr>F 6.1</vt:lpstr>
      <vt:lpstr>F 6.2</vt:lpstr>
      <vt:lpstr>F 6.3</vt:lpstr>
      <vt:lpstr>F 6.3 (2)</vt:lpstr>
      <vt:lpstr>F 6.4</vt:lpstr>
      <vt:lpstr>F 6.5</vt:lpstr>
      <vt:lpstr>F 6.5 (2)</vt:lpstr>
      <vt:lpstr>F 6.6 </vt:lpstr>
      <vt:lpstr>F. 6.7</vt:lpstr>
      <vt:lpstr>F. 6.8</vt:lpstr>
      <vt:lpstr>F 7</vt:lpstr>
      <vt:lpstr>F 7 (2)</vt:lpstr>
      <vt:lpstr>F 08</vt:lpstr>
      <vt:lpstr>F 9 </vt:lpstr>
      <vt:lpstr>F 10.1</vt:lpstr>
      <vt:lpstr>F 10.2</vt:lpstr>
      <vt:lpstr>F 10.3</vt:lpstr>
      <vt:lpstr>F 10.4</vt:lpstr>
      <vt:lpstr>F 11</vt:lpstr>
      <vt:lpstr>F. 12.1</vt:lpstr>
      <vt:lpstr>F12.2</vt:lpstr>
      <vt:lpstr>F 12.3</vt:lpstr>
      <vt:lpstr>F 12.4</vt:lpstr>
      <vt:lpstr>F 12.5</vt:lpstr>
      <vt:lpstr>F 12.6</vt:lpstr>
      <vt:lpstr>F 12.11</vt:lpstr>
      <vt:lpstr>F 12.12</vt:lpstr>
      <vt:lpstr>F 13</vt:lpstr>
      <vt:lpstr>F 14.1</vt:lpstr>
      <vt:lpstr>F14.2</vt:lpstr>
      <vt:lpstr>'E.P 3.4'!Área_de_impresión</vt:lpstr>
      <vt:lpstr>'E.P 3.5'!Área_de_impresión</vt:lpstr>
      <vt:lpstr>'E.P. 3.1'!Área_de_impresión</vt:lpstr>
      <vt:lpstr>'EP 3.2'!Área_de_impresión</vt:lpstr>
      <vt:lpstr>'EP 3.3'!Área_de_impresión</vt:lpstr>
      <vt:lpstr>'F 01'!Área_de_impresión</vt:lpstr>
      <vt:lpstr>'F 08'!Área_de_impresión</vt:lpstr>
      <vt:lpstr>'F 10.1'!Área_de_impresión</vt:lpstr>
      <vt:lpstr>'F 10.2'!Área_de_impresión</vt:lpstr>
      <vt:lpstr>'F 10.3'!Área_de_impresión</vt:lpstr>
      <vt:lpstr>'F 10.4'!Área_de_impresión</vt:lpstr>
      <vt:lpstr>'F 11'!Área_de_impresión</vt:lpstr>
      <vt:lpstr>'F 12.11'!Área_de_impresión</vt:lpstr>
      <vt:lpstr>'F 12.5'!Área_de_impresión</vt:lpstr>
      <vt:lpstr>'F 12.6'!Área_de_impresión</vt:lpstr>
      <vt:lpstr>'F 13'!Área_de_impresión</vt:lpstr>
      <vt:lpstr>'F 14.1'!Área_de_impresión</vt:lpstr>
      <vt:lpstr>'F 2.1'!Área_de_impresión</vt:lpstr>
      <vt:lpstr>'F 4.1'!Área_de_impresión</vt:lpstr>
      <vt:lpstr>'F 4.2'!Área_de_impresión</vt:lpstr>
      <vt:lpstr>'F 4.3'!Área_de_impresión</vt:lpstr>
      <vt:lpstr>'F 5.1'!Área_de_impresión</vt:lpstr>
      <vt:lpstr>'F 5.4 (2)'!Área_de_impresión</vt:lpstr>
      <vt:lpstr>'F 6.1'!Área_de_impresión</vt:lpstr>
      <vt:lpstr>'F 6.2'!Área_de_impresión</vt:lpstr>
      <vt:lpstr>'F 6.4'!Área_de_impresión</vt:lpstr>
      <vt:lpstr>'F 6.5'!Área_de_impresión</vt:lpstr>
      <vt:lpstr>'F 6.5 (2)'!Área_de_impresión</vt:lpstr>
      <vt:lpstr>'F 6.6 '!Área_de_impresión</vt:lpstr>
      <vt:lpstr>'F 7'!Área_de_impresión</vt:lpstr>
      <vt:lpstr>'F 7 (2)'!Área_de_impresión</vt:lpstr>
      <vt:lpstr>'F 9 '!Área_de_impresión</vt:lpstr>
      <vt:lpstr>'F. 12.1'!Área_de_impresión</vt:lpstr>
      <vt:lpstr>'F. 2.2'!Área_de_impresión</vt:lpstr>
      <vt:lpstr>'F. 2.3'!Área_de_impresión</vt:lpstr>
      <vt:lpstr>'F. 2.4'!Área_de_impresión</vt:lpstr>
      <vt:lpstr>'F. 5.2'!Área_de_impresión</vt:lpstr>
      <vt:lpstr>'F. 6.7'!Área_de_impresión</vt:lpstr>
      <vt:lpstr>'F. 6.8'!Área_de_impresión</vt:lpstr>
      <vt:lpstr>F12.2!Área_de_impresión</vt:lpstr>
      <vt:lpstr>F14.2!Área_de_impresión</vt:lpstr>
      <vt:lpstr>'EP 3.3'!Títulos_a_imprimir</vt:lpstr>
      <vt:lpstr>'F 01'!Títulos_a_imprimir</vt:lpstr>
      <vt:lpstr>'F 08'!Títulos_a_imprimir</vt:lpstr>
      <vt:lpstr>'F 10.1'!Títulos_a_imprimir</vt:lpstr>
      <vt:lpstr>'F 10.3'!Títulos_a_imprimir</vt:lpstr>
      <vt:lpstr>'F 11'!Títulos_a_imprimir</vt:lpstr>
      <vt:lpstr>'F 12.6'!Títulos_a_imprimir</vt:lpstr>
      <vt:lpstr>'F 13'!Títulos_a_imprimir</vt:lpstr>
      <vt:lpstr>'F 4.1'!Títulos_a_imprimir</vt:lpstr>
      <vt:lpstr>'F 5.4 (2)'!Títulos_a_imprimir</vt:lpstr>
      <vt:lpstr>'F 6.1'!Títulos_a_imprimir</vt:lpstr>
      <vt:lpstr>'F 6.2'!Títulos_a_imprimir</vt:lpstr>
      <vt:lpstr>'F 9 '!Títulos_a_imprimir</vt:lpstr>
      <vt:lpstr>'F. 12.1'!Títulos_a_imprimir</vt:lpstr>
      <vt:lpstr>'F. 2.2'!Títulos_a_imprimir</vt:lpstr>
      <vt:lpstr>'F. 6.7'!Títulos_a_imprimir</vt:lpstr>
      <vt:lpstr>F12.2!Títulos_a_imprimir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dc:creator>
  <cp:lastModifiedBy>Martinez Godinez, Manuel</cp:lastModifiedBy>
  <cp:lastPrinted>2014-05-27T04:44:31Z</cp:lastPrinted>
  <dcterms:created xsi:type="dcterms:W3CDTF">2014-01-28T04:25:45Z</dcterms:created>
  <dcterms:modified xsi:type="dcterms:W3CDTF">2015-06-24T23:46:07Z</dcterms:modified>
</cp:coreProperties>
</file>